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educationsouthwest-my.sharepoint.com/personal/rob_skeggs_educationsouthwest_org_uk/Documents/Projects/Catering Nutrition Data/"/>
    </mc:Choice>
  </mc:AlternateContent>
  <xr:revisionPtr revIDLastSave="229" documentId="8_{DC117D3D-6393-440E-9FFE-447371376881}" xr6:coauthVersionLast="47" xr6:coauthVersionMax="47" xr10:uidLastSave="{5E643976-D8D4-4146-8258-4876163BEEA0}"/>
  <workbookProtection lockStructure="1"/>
  <bookViews>
    <workbookView xWindow="-28920" yWindow="-16320" windowWidth="29040" windowHeight="15720" tabRatio="748" firstSheet="5" activeTab="5" xr2:uid="{502699D2-114F-419E-9FD5-1A50C168A266}"/>
  </bookViews>
  <sheets>
    <sheet name="HOME WEEK 1 - OLD" sheetId="1" state="hidden" r:id="rId1"/>
    <sheet name="HOME WEEK 2 - OLD" sheetId="22" state="hidden" r:id="rId2"/>
    <sheet name="Master Product List" sheetId="140" state="hidden" r:id="rId3"/>
    <sheet name="Age Related RDI" sheetId="142" state="hidden" r:id="rId4"/>
    <sheet name="Check" sheetId="320" state="hidden" r:id="rId5"/>
    <sheet name="HOME WEEK 1" sheetId="144" r:id="rId6"/>
    <sheet name="TEMPLATE" sheetId="143" state="hidden" r:id="rId7"/>
    <sheet name="HOME WEEK 2" sheetId="145" r:id="rId8"/>
    <sheet name="Baked Cajun Turkey + FY" sheetId="225" r:id="rId9"/>
    <sheet name="Beef Bolognaise + BA " sheetId="172" r:id="rId10"/>
    <sheet name="Cauliflower &amp; Chick Curry + FS" sheetId="16" r:id="rId11"/>
    <sheet name="Cheese Salad + BA" sheetId="178" r:id="rId12"/>
    <sheet name="Cheese Salad + MBC" sheetId="217" r:id="rId13"/>
    <sheet name="Cheese Salad Bap + BA" sheetId="177" r:id="rId14"/>
    <sheet name="Cheese Salad Bap + MBC" sheetId="216" r:id="rId15"/>
    <sheet name="Chicken Casserole + FY" sheetId="146" r:id="rId16"/>
    <sheet name="Chicken Curry +FS" sheetId="4" r:id="rId17"/>
    <sheet name="Chicken Mayo Bap + BA" sheetId="231" r:id="rId18"/>
    <sheet name="Chicken Mayo Bap + FY" sheetId="182" r:id="rId19"/>
    <sheet name="Chicken Pitta + RP" sheetId="151" r:id="rId20"/>
    <sheet name="Chicken Salad + AC" sheetId="184" r:id="rId21"/>
    <sheet name="Chicken Salad + BA" sheetId="232" r:id="rId22"/>
    <sheet name="Chicken Salad + FY" sheetId="183" r:id="rId23"/>
    <sheet name="Chicken Salad + RP" sheetId="224" r:id="rId24"/>
    <sheet name="Crispy Tofu Noodles + FS" sheetId="210" r:id="rId25"/>
    <sheet name="Egg Cress Bap+FS" sheetId="211" r:id="rId26"/>
    <sheet name="Egg Cress Bap+FY" sheetId="228" r:id="rId27"/>
    <sheet name="Egg Cress Bap+RP" sheetId="193" r:id="rId28"/>
    <sheet name="Salmon &amp; Sweet Potato Fish + FS" sheetId="166" r:id="rId29"/>
    <sheet name="Herbed Tofu Goujons + FY" sheetId="226" r:id="rId30"/>
    <sheet name="Jacket Pot with C+B + FS" sheetId="218" r:id="rId31"/>
    <sheet name="Jacket Pot with C+B + RP" sheetId="205" r:id="rId32"/>
    <sheet name="Jacket Pot with Ratatouille FY" sheetId="208" r:id="rId33"/>
    <sheet name="Jacket Pot with Ratatouille MBC" sheetId="215" r:id="rId34"/>
    <sheet name="Jacket Pot Tuna SC + FS" sheetId="206" r:id="rId35"/>
    <sheet name="Jacket Pot Tuna SC + FY" sheetId="227" r:id="rId36"/>
    <sheet name="Jacket Pot with Veg Curry + AC" sheetId="209" r:id="rId37"/>
    <sheet name="Jacket Pot with Veg Curry + RP" sheetId="222" r:id="rId38"/>
    <sheet name="Jacket Pot with Veg Chilli + BA" sheetId="213" r:id="rId39"/>
    <sheet name="Macaroni Cheese + BA" sheetId="150" r:id="rId40"/>
    <sheet name="Macaroni Cheese + MBC" sheetId="214" r:id="rId41"/>
    <sheet name="Pasta in Tom Sauce" sheetId="233" state="hidden" r:id="rId42"/>
    <sheet name="Bean Casserole + FY" sheetId="207" r:id="rId43"/>
    <sheet name="Chick Pea Pitta + RP" sheetId="153" r:id="rId44"/>
    <sheet name="Quorn Salad + FY" sheetId="229" r:id="rId45"/>
    <sheet name="Quorn Salad + FS" sheetId="66" r:id="rId46"/>
    <sheet name="Roast Chicken Breast + AC" sheetId="12" r:id="rId47"/>
    <sheet name="Roast Chicken Breast + RP" sheetId="221" r:id="rId48"/>
    <sheet name="Roast Quorn Fillet + AC" sheetId="13" r:id="rId49"/>
    <sheet name="Roast Quorn Fillet + RP" sheetId="220" r:id="rId50"/>
    <sheet name="Tomato and Basil Pasta Bk + MBC" sheetId="175" r:id="rId51"/>
    <sheet name="Tuna Cuc Bap + AC" sheetId="70" r:id="rId52"/>
    <sheet name="Tuna Cuc Bap + RP" sheetId="223" r:id="rId53"/>
    <sheet name="Tuna Salad + FS" sheetId="219" r:id="rId54"/>
    <sheet name="Tuna Salad + RP" sheetId="72" r:id="rId55"/>
    <sheet name="Vegetable Bol + BA" sheetId="230" r:id="rId56"/>
    <sheet name="Veggie-Balls in TS + BA" sheetId="212" r:id="rId57"/>
    <sheet name="DF Beef Bolognaise + BA" sheetId="329" r:id="rId58"/>
    <sheet name="DF Cajun Turkey + FS" sheetId="248" r:id="rId59"/>
    <sheet name="DF Cheese Bap + BA" sheetId="268" r:id="rId60"/>
    <sheet name="DF Cheese Bap + MBC" sheetId="238" r:id="rId61"/>
    <sheet name="DF Cheese Salad + BA" sheetId="269" r:id="rId62"/>
    <sheet name="DF Cheese Salad + MBC" sheetId="239" r:id="rId63"/>
    <sheet name="DF Chicken Cas + WM" sheetId="255" r:id="rId64"/>
    <sheet name="DF Chicken On Bap + BA" sheetId="253" r:id="rId65"/>
    <sheet name="DF Chicken On Bap + FS" sheetId="266" r:id="rId66"/>
    <sheet name="DF Chicken On Bap + WM" sheetId="258" r:id="rId67"/>
    <sheet name="DF Chicken Pep Pitta + FS" sheetId="259" r:id="rId68"/>
    <sheet name="DF Chicken Salad + AC" sheetId="265" r:id="rId69"/>
    <sheet name="DF Chicken Salad + BA" sheetId="254" r:id="rId70"/>
    <sheet name="DF Chicken Salad + WM" sheetId="247" r:id="rId71"/>
    <sheet name="DF Chicken Curry +FS" sheetId="321" r:id="rId72"/>
    <sheet name="DF Cauli &amp; Chick Curry + FS" sheetId="324" r:id="rId73"/>
    <sheet name="DF Egg Cress Bap + FS" sheetId="241" r:id="rId74"/>
    <sheet name="DF Herbed Tofu + FS" sheetId="249" r:id="rId75"/>
    <sheet name="DF Jack Pot Beans + FS" sheetId="240" r:id="rId76"/>
    <sheet name="DF Jack Pot Rata + MBC" sheetId="237" r:id="rId77"/>
    <sheet name="DF Jack Pot Rata + WM" sheetId="257" r:id="rId78"/>
    <sheet name="DF Jack Pot Tuna Sw + FS" sheetId="250" r:id="rId79"/>
    <sheet name="DF Jack Pot Veg Cur + WM" sheetId="245" r:id="rId80"/>
    <sheet name="DF Jack Pot Veg Cur + AC" sheetId="263" r:id="rId81"/>
    <sheet name="DF Jack Pot Veg Chil + BA" sheetId="252" r:id="rId82"/>
    <sheet name="DF Bean Cas + WM" sheetId="256" r:id="rId83"/>
    <sheet name="DF RV &amp; Chick Pea Pitta + FS" sheetId="260" r:id="rId84"/>
    <sheet name="DF Quorn Salad + FS" sheetId="251" r:id="rId85"/>
    <sheet name="DF Roast Chicken + AC" sheetId="261" r:id="rId86"/>
    <sheet name="DF Roast Chicken + WM" sheetId="243" r:id="rId87"/>
    <sheet name="DF Roast Quorn + AC" sheetId="262" r:id="rId88"/>
    <sheet name="DF Roast Quorn + WM" sheetId="244" r:id="rId89"/>
    <sheet name="DF Tomato Basil Pasta + BA" sheetId="267" r:id="rId90"/>
    <sheet name="DF Tomato Basil Pasta + MBC" sheetId="235" r:id="rId91"/>
    <sheet name="DF Tuna Cu Bap + WM" sheetId="246" r:id="rId92"/>
    <sheet name="DF Tuna Sw Bap + AC" sheetId="264" r:id="rId93"/>
    <sheet name="DF Tuna Salad + FS" sheetId="242" r:id="rId94"/>
    <sheet name="DF Vegetable Bol + BA" sheetId="331" r:id="rId95"/>
    <sheet name="GF Beef Bol + BA" sheetId="280" r:id="rId96"/>
    <sheet name="GF Cheese Salad Bap + BA" sheetId="302" r:id="rId97"/>
    <sheet name="GF Cheese Bap + WM" sheetId="272" r:id="rId98"/>
    <sheet name="GF Cheese Salad + RP" sheetId="291" r:id="rId99"/>
    <sheet name="GF Cheese Salad + WM" sheetId="273" r:id="rId100"/>
    <sheet name="GF Cheesy Pasta Bake + WM" sheetId="270" r:id="rId101"/>
    <sheet name="GF Chicken Bap + BA" sheetId="282" r:id="rId102"/>
    <sheet name="GF Chicken Bap + FY" sheetId="286" r:id="rId103"/>
    <sheet name="GF Chicken Cas + FY" sheetId="284" r:id="rId104"/>
    <sheet name="GF Chicken Pep Wrap + RP" sheetId="288" r:id="rId105"/>
    <sheet name="GF Chicken Salad + BA" sheetId="283" r:id="rId106"/>
    <sheet name="GF Chicken Salad + RP" sheetId="277" r:id="rId107"/>
    <sheet name="GF Chicken Salad + WM" sheetId="296" r:id="rId108"/>
    <sheet name="GF Chicken Curry +FS" sheetId="322" r:id="rId109"/>
    <sheet name="GF Cauli &amp; Chick Curry + FS" sheetId="325" r:id="rId110"/>
    <sheet name="GF Egg Bap + FS" sheetId="274" r:id="rId111"/>
    <sheet name="GF Cress Egg Bap + FS" sheetId="299" state="hidden" r:id="rId112"/>
    <sheet name="GF Egg Bap + FY" sheetId="278" r:id="rId113"/>
    <sheet name="GF Egg Bap + RP" sheetId="290" r:id="rId114"/>
    <sheet name="GF Jacket Pot Rata + WM" sheetId="271" r:id="rId115"/>
    <sheet name="GF MSC Fish Finger + FS" sheetId="297" r:id="rId116"/>
    <sheet name="GF JP with Veg Curry + RP" sheetId="328" r:id="rId117"/>
    <sheet name="GF Jacket Pot Veg Cur + WM" sheetId="294" r:id="rId118"/>
    <sheet name="GF JP with Veg Chilli + BA" sheetId="332" r:id="rId119"/>
    <sheet name="GF Pasta Tom Sauce + BA" sheetId="301" r:id="rId120"/>
    <sheet name="GF Bean Cas + FY" sheetId="285" r:id="rId121"/>
    <sheet name="GF RV &amp; Chick Pea Pitta + RP" sheetId="289" r:id="rId122"/>
    <sheet name="GF Roast Chicken Breast + RP" sheetId="326" r:id="rId123"/>
    <sheet name="GF Roast Chicken + WM" sheetId="292" r:id="rId124"/>
    <sheet name="GF Roast Quorn Fillet + RP" sheetId="327" r:id="rId125"/>
    <sheet name="GF Roast Quorn + WM" sheetId="293" r:id="rId126"/>
    <sheet name="GF Tuna Bap + RP" sheetId="276" r:id="rId127"/>
    <sheet name="GF Tuna Cu Bap + WM" sheetId="295" r:id="rId128"/>
    <sheet name="GF Tuna Salad + FS" sheetId="275" r:id="rId129"/>
    <sheet name="GF Tuna Salad + FY" sheetId="287" r:id="rId130"/>
    <sheet name="GF Veg Balls + BA" sheetId="300" r:id="rId131"/>
    <sheet name="GF Veg Bol + BA" sheetId="281" r:id="rId132"/>
    <sheet name="GF Veg Pattie + FS" sheetId="298" r:id="rId133"/>
    <sheet name="VN Cauli &amp; Chick Curry+FS " sheetId="323" r:id="rId134"/>
    <sheet name="VN Herbed Tofu + WM" sheetId="309" r:id="rId135"/>
    <sheet name="VN Jacket Pot Rata + FJ" sheetId="314" r:id="rId136"/>
    <sheet name="VN JP with Veg Chilli + BA" sheetId="333" r:id="rId137"/>
    <sheet name="VN Jacket Pot Veg Cur + FJ" sheetId="304" r:id="rId138"/>
    <sheet name="VN Jack Pot Veg Cur + AC" sheetId="334" r:id="rId139"/>
    <sheet name="VN Jacket Pot Veg Cheese + FS" sheetId="307" r:id="rId140"/>
    <sheet name="VN Jacket Pot Veg Cheese + WM" sheetId="310" r:id="rId141"/>
    <sheet name="VN Bean Cas + FJ" sheetId="313" r:id="rId142"/>
    <sheet name="VN RV &amp; Chick Pea Pitta + WM" sheetId="315" r:id="rId143"/>
    <sheet name="VN Quorn Salad + AC" sheetId="317" r:id="rId144"/>
    <sheet name="VN Quorn Salad + BA" sheetId="312" r:id="rId145"/>
    <sheet name="VN Quorn Salad + FJ" sheetId="308" r:id="rId146"/>
    <sheet name="VN Quorn Salad + FS" sheetId="318" r:id="rId147"/>
    <sheet name="VN Quorn Salad + MBC" sheetId="303" r:id="rId148"/>
    <sheet name="VN Roast Quorn + AC" sheetId="316" r:id="rId149"/>
    <sheet name="VN Roast Quorn + FJ" sheetId="306" r:id="rId150"/>
    <sheet name="VN Vegan Cheese Salad + BA" sheetId="319" r:id="rId151"/>
    <sheet name="VN Vegan Cheese Salad + FS" sheetId="305" r:id="rId152"/>
    <sheet name="VN Vegan Cheese Salad + WM" sheetId="311" r:id="rId153"/>
    <sheet name="VN Vegetable Bol + BA" sheetId="330" r:id="rId154"/>
  </sheets>
  <definedNames>
    <definedName name="ExternalData_1" localSheetId="2" hidden="1">'Master Product List'!$A$2:$AB$894</definedName>
    <definedName name="KS1A1">'Age Related RDI'!$A$3</definedName>
    <definedName name="KS1A2">'Age Related RDI'!$B$3</definedName>
    <definedName name="KS1A3">'Age Related RDI'!$C$3</definedName>
    <definedName name="KS1A4">'Age Related RDI'!$D$3</definedName>
    <definedName name="KS1A5">'Age Related RDI'!$E$3</definedName>
    <definedName name="KS1A6">'Age Related RDI'!$F$3</definedName>
    <definedName name="KS1A7">'Age Related RDI'!$G$3</definedName>
    <definedName name="KS1A8">'Age Related RDI'!$H$3</definedName>
    <definedName name="KS1A9">'Age Related RDI'!$I$3</definedName>
    <definedName name="KS1Salad1">#REF!</definedName>
    <definedName name="KS1Salad2">#REF!</definedName>
    <definedName name="KS1Salad3">#REF!</definedName>
    <definedName name="KS1Salad4">#REF!</definedName>
    <definedName name="KS1Salad5">#REF!</definedName>
    <definedName name="KS1Salad6">#REF!</definedName>
    <definedName name="KS1Salad7">#REF!</definedName>
    <definedName name="KS1Salad8">#REF!</definedName>
    <definedName name="KS1Salad9">#REF!</definedName>
    <definedName name="KS2A1">'Age Related RDI'!$K$3</definedName>
    <definedName name="KS2A2">'Age Related RDI'!$L$3</definedName>
    <definedName name="KS2A3">'Age Related RDI'!$M$3</definedName>
    <definedName name="KS2A4">'Age Related RDI'!$N$3</definedName>
    <definedName name="KS2A5">'Age Related RDI'!$O$3</definedName>
    <definedName name="KS2A6">'Age Related RDI'!$P$3</definedName>
    <definedName name="KS2A7">'Age Related RDI'!$Q$3</definedName>
    <definedName name="KS2A8">'Age Related RDI'!$R$3</definedName>
    <definedName name="KS2A9">'Age Related RDI'!$S$3</definedName>
    <definedName name="KS2Salad1">#REF!</definedName>
    <definedName name="KS2Salad2">#REF!</definedName>
    <definedName name="KS2Salad3">#REF!</definedName>
    <definedName name="KS2Salad4">#REF!</definedName>
    <definedName name="KS2Salad5">#REF!</definedName>
    <definedName name="KS2Salad6">#REF!</definedName>
    <definedName name="KS2Salad7">#REF!</definedName>
    <definedName name="KS2Salad8">#REF!</definedName>
    <definedName name="KS2Salad9">#REF!</definedName>
    <definedName name="_xlnm.Print_Area" localSheetId="5">'HOME WEEK 1'!$A$1:$O$54</definedName>
    <definedName name="_xlnm.Print_Area" localSheetId="7">'HOME WEEK 2'!$A$1:$O$54</definedName>
    <definedName name="Products">'Master Product List'!$B:$AB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6" i="268" l="1"/>
  <c r="AE6" i="268"/>
  <c r="AC6" i="268"/>
  <c r="AB6" i="268"/>
  <c r="AA6" i="268"/>
  <c r="Z6" i="268"/>
  <c r="Y6" i="268"/>
  <c r="X6" i="268"/>
  <c r="W6" i="268"/>
  <c r="AF14" i="334"/>
  <c r="AD14" i="334"/>
  <c r="AC14" i="334"/>
  <c r="AB14" i="334"/>
  <c r="AA14" i="334"/>
  <c r="Z14" i="334"/>
  <c r="Y14" i="334"/>
  <c r="X14" i="334"/>
  <c r="W14" i="334"/>
  <c r="U14" i="334"/>
  <c r="S14" i="334"/>
  <c r="R14" i="334"/>
  <c r="Q14" i="334"/>
  <c r="P14" i="334"/>
  <c r="O14" i="334"/>
  <c r="N14" i="334"/>
  <c r="M14" i="334"/>
  <c r="L14" i="334"/>
  <c r="J14" i="334"/>
  <c r="I14" i="334"/>
  <c r="H14" i="334"/>
  <c r="G14" i="334"/>
  <c r="AF13" i="334"/>
  <c r="AD13" i="334"/>
  <c r="AC13" i="334"/>
  <c r="AB13" i="334"/>
  <c r="AA13" i="334"/>
  <c r="Z13" i="334"/>
  <c r="Y13" i="334"/>
  <c r="X13" i="334"/>
  <c r="W13" i="334"/>
  <c r="U13" i="334"/>
  <c r="S13" i="334"/>
  <c r="R13" i="334"/>
  <c r="Q13" i="334"/>
  <c r="P13" i="334"/>
  <c r="O13" i="334"/>
  <c r="N13" i="334"/>
  <c r="M13" i="334"/>
  <c r="L13" i="334"/>
  <c r="J13" i="334"/>
  <c r="I13" i="334"/>
  <c r="H13" i="334"/>
  <c r="G13" i="334"/>
  <c r="AF12" i="334"/>
  <c r="AE12" i="334"/>
  <c r="AC12" i="334"/>
  <c r="AB12" i="334"/>
  <c r="AA12" i="334"/>
  <c r="Z12" i="334"/>
  <c r="Y12" i="334"/>
  <c r="X12" i="334"/>
  <c r="W12" i="334"/>
  <c r="U12" i="334"/>
  <c r="T12" i="334"/>
  <c r="R12" i="334"/>
  <c r="Q12" i="334"/>
  <c r="P12" i="334"/>
  <c r="O12" i="334"/>
  <c r="N12" i="334"/>
  <c r="M12" i="334"/>
  <c r="L12" i="334"/>
  <c r="J12" i="334"/>
  <c r="I12" i="334"/>
  <c r="H12" i="334"/>
  <c r="G12" i="334"/>
  <c r="AF10" i="334"/>
  <c r="AD10" i="334"/>
  <c r="AC10" i="334"/>
  <c r="AB10" i="334"/>
  <c r="AA10" i="334"/>
  <c r="Z10" i="334"/>
  <c r="Y10" i="334"/>
  <c r="X10" i="334"/>
  <c r="W10" i="334"/>
  <c r="U10" i="334"/>
  <c r="S10" i="334"/>
  <c r="R10" i="334"/>
  <c r="Q10" i="334"/>
  <c r="P10" i="334"/>
  <c r="O10" i="334"/>
  <c r="N10" i="334"/>
  <c r="M10" i="334"/>
  <c r="L10" i="334"/>
  <c r="J10" i="334"/>
  <c r="I10" i="334"/>
  <c r="H10" i="334"/>
  <c r="G10" i="334"/>
  <c r="AF9" i="334"/>
  <c r="AE9" i="334"/>
  <c r="AC9" i="334"/>
  <c r="AB9" i="334"/>
  <c r="AA9" i="334"/>
  <c r="Z9" i="334"/>
  <c r="Y9" i="334"/>
  <c r="X9" i="334"/>
  <c r="W9" i="334"/>
  <c r="U9" i="334"/>
  <c r="T9" i="334"/>
  <c r="R9" i="334"/>
  <c r="Q9" i="334"/>
  <c r="P9" i="334"/>
  <c r="O9" i="334"/>
  <c r="N9" i="334"/>
  <c r="M9" i="334"/>
  <c r="L9" i="334"/>
  <c r="J9" i="334"/>
  <c r="I9" i="334"/>
  <c r="H9" i="334"/>
  <c r="G9" i="334"/>
  <c r="AF8" i="334"/>
  <c r="AD8" i="334"/>
  <c r="AC8" i="334"/>
  <c r="AB8" i="334"/>
  <c r="AA8" i="334"/>
  <c r="Z8" i="334"/>
  <c r="Y8" i="334"/>
  <c r="X8" i="334"/>
  <c r="W8" i="334"/>
  <c r="U8" i="334"/>
  <c r="S8" i="334"/>
  <c r="R8" i="334"/>
  <c r="Q8" i="334"/>
  <c r="P8" i="334"/>
  <c r="O8" i="334"/>
  <c r="N8" i="334"/>
  <c r="M8" i="334"/>
  <c r="L8" i="334"/>
  <c r="J8" i="334"/>
  <c r="I8" i="334"/>
  <c r="H8" i="334"/>
  <c r="G8" i="334"/>
  <c r="AF7" i="334"/>
  <c r="AD7" i="334"/>
  <c r="AC7" i="334"/>
  <c r="AB7" i="334"/>
  <c r="AA7" i="334"/>
  <c r="Z7" i="334"/>
  <c r="Y7" i="334"/>
  <c r="X7" i="334"/>
  <c r="W7" i="334"/>
  <c r="U7" i="334"/>
  <c r="S7" i="334"/>
  <c r="R7" i="334"/>
  <c r="Q7" i="334"/>
  <c r="P7" i="334"/>
  <c r="O7" i="334"/>
  <c r="N7" i="334"/>
  <c r="M7" i="334"/>
  <c r="L7" i="334"/>
  <c r="J7" i="334"/>
  <c r="I7" i="334"/>
  <c r="H7" i="334"/>
  <c r="G7" i="334"/>
  <c r="J6" i="334"/>
  <c r="I6" i="334"/>
  <c r="H6" i="334"/>
  <c r="G6" i="334"/>
  <c r="AF19" i="333"/>
  <c r="AE19" i="333"/>
  <c r="AC19" i="333"/>
  <c r="AB19" i="333"/>
  <c r="AA19" i="333"/>
  <c r="Z19" i="333"/>
  <c r="Y19" i="333"/>
  <c r="X19" i="333"/>
  <c r="W19" i="333"/>
  <c r="U19" i="333"/>
  <c r="T19" i="333"/>
  <c r="R19" i="333"/>
  <c r="Q19" i="333"/>
  <c r="P19" i="333"/>
  <c r="O19" i="333"/>
  <c r="N19" i="333"/>
  <c r="M19" i="333"/>
  <c r="L19" i="333"/>
  <c r="J19" i="333"/>
  <c r="I19" i="333"/>
  <c r="H19" i="333"/>
  <c r="G19" i="333"/>
  <c r="J18" i="333"/>
  <c r="I18" i="333"/>
  <c r="H18" i="333"/>
  <c r="G18" i="333"/>
  <c r="AE18" i="333" s="1"/>
  <c r="AF16" i="333"/>
  <c r="AD16" i="333"/>
  <c r="AC16" i="333"/>
  <c r="AB16" i="333"/>
  <c r="AA16" i="333"/>
  <c r="Z16" i="333"/>
  <c r="Y16" i="333"/>
  <c r="X16" i="333"/>
  <c r="W16" i="333"/>
  <c r="U16" i="333"/>
  <c r="S16" i="333"/>
  <c r="R16" i="333"/>
  <c r="Q16" i="333"/>
  <c r="P16" i="333"/>
  <c r="O16" i="333"/>
  <c r="N16" i="333"/>
  <c r="M16" i="333"/>
  <c r="L16" i="333"/>
  <c r="J16" i="333"/>
  <c r="I16" i="333"/>
  <c r="H16" i="333"/>
  <c r="G16" i="333"/>
  <c r="AF15" i="333"/>
  <c r="AD15" i="333"/>
  <c r="AC15" i="333"/>
  <c r="AB15" i="333"/>
  <c r="AA15" i="333"/>
  <c r="Z15" i="333"/>
  <c r="Y15" i="333"/>
  <c r="X15" i="333"/>
  <c r="W15" i="333"/>
  <c r="U15" i="333"/>
  <c r="S15" i="333"/>
  <c r="R15" i="333"/>
  <c r="Q15" i="333"/>
  <c r="P15" i="333"/>
  <c r="O15" i="333"/>
  <c r="N15" i="333"/>
  <c r="M15" i="333"/>
  <c r="L15" i="333"/>
  <c r="J15" i="333"/>
  <c r="I15" i="333"/>
  <c r="H15" i="333"/>
  <c r="G15" i="333"/>
  <c r="AF14" i="333"/>
  <c r="AD14" i="333"/>
  <c r="AC14" i="333"/>
  <c r="AB14" i="333"/>
  <c r="AA14" i="333"/>
  <c r="Z14" i="333"/>
  <c r="Y14" i="333"/>
  <c r="X14" i="333"/>
  <c r="W14" i="333"/>
  <c r="U14" i="333"/>
  <c r="S14" i="333"/>
  <c r="R14" i="333"/>
  <c r="Q14" i="333"/>
  <c r="P14" i="333"/>
  <c r="O14" i="333"/>
  <c r="N14" i="333"/>
  <c r="M14" i="333"/>
  <c r="L14" i="333"/>
  <c r="J14" i="333"/>
  <c r="I14" i="333"/>
  <c r="H14" i="333"/>
  <c r="G14" i="333"/>
  <c r="AF13" i="333"/>
  <c r="AD13" i="333"/>
  <c r="AC13" i="333"/>
  <c r="AB13" i="333"/>
  <c r="AA13" i="333"/>
  <c r="Z13" i="333"/>
  <c r="Y13" i="333"/>
  <c r="X13" i="333"/>
  <c r="W13" i="333"/>
  <c r="U13" i="333"/>
  <c r="S13" i="333"/>
  <c r="R13" i="333"/>
  <c r="Q13" i="333"/>
  <c r="P13" i="333"/>
  <c r="O13" i="333"/>
  <c r="N13" i="333"/>
  <c r="M13" i="333"/>
  <c r="L13" i="333"/>
  <c r="J13" i="333"/>
  <c r="I13" i="333"/>
  <c r="H13" i="333"/>
  <c r="G13" i="333"/>
  <c r="AF12" i="333"/>
  <c r="AD12" i="333"/>
  <c r="AC12" i="333"/>
  <c r="AB12" i="333"/>
  <c r="AA12" i="333"/>
  <c r="Z12" i="333"/>
  <c r="Y12" i="333"/>
  <c r="X12" i="333"/>
  <c r="W12" i="333"/>
  <c r="U12" i="333"/>
  <c r="S12" i="333"/>
  <c r="R12" i="333"/>
  <c r="Q12" i="333"/>
  <c r="P12" i="333"/>
  <c r="O12" i="333"/>
  <c r="N12" i="333"/>
  <c r="M12" i="333"/>
  <c r="L12" i="333"/>
  <c r="J12" i="333"/>
  <c r="I12" i="333"/>
  <c r="H12" i="333"/>
  <c r="G12" i="333"/>
  <c r="AF11" i="333"/>
  <c r="AE11" i="333"/>
  <c r="AC11" i="333"/>
  <c r="AB11" i="333"/>
  <c r="AA11" i="333"/>
  <c r="Z11" i="333"/>
  <c r="Y11" i="333"/>
  <c r="X11" i="333"/>
  <c r="W11" i="333"/>
  <c r="U11" i="333"/>
  <c r="T11" i="333"/>
  <c r="R11" i="333"/>
  <c r="Q11" i="333"/>
  <c r="P11" i="333"/>
  <c r="O11" i="333"/>
  <c r="N11" i="333"/>
  <c r="M11" i="333"/>
  <c r="L11" i="333"/>
  <c r="J11" i="333"/>
  <c r="I11" i="333"/>
  <c r="H11" i="333"/>
  <c r="G11" i="333"/>
  <c r="AF10" i="333"/>
  <c r="AE10" i="333"/>
  <c r="AC10" i="333"/>
  <c r="AB10" i="333"/>
  <c r="AA10" i="333"/>
  <c r="Z10" i="333"/>
  <c r="Y10" i="333"/>
  <c r="X10" i="333"/>
  <c r="W10" i="333"/>
  <c r="U10" i="333"/>
  <c r="T10" i="333"/>
  <c r="R10" i="333"/>
  <c r="Q10" i="333"/>
  <c r="P10" i="333"/>
  <c r="O10" i="333"/>
  <c r="N10" i="333"/>
  <c r="M10" i="333"/>
  <c r="L10" i="333"/>
  <c r="J10" i="333"/>
  <c r="I10" i="333"/>
  <c r="H10" i="333"/>
  <c r="G10" i="333"/>
  <c r="AF9" i="333"/>
  <c r="AD9" i="333"/>
  <c r="AC9" i="333"/>
  <c r="AB9" i="333"/>
  <c r="AA9" i="333"/>
  <c r="Z9" i="333"/>
  <c r="Y9" i="333"/>
  <c r="X9" i="333"/>
  <c r="W9" i="333"/>
  <c r="U9" i="333"/>
  <c r="S9" i="333"/>
  <c r="R9" i="333"/>
  <c r="Q9" i="333"/>
  <c r="P9" i="333"/>
  <c r="O9" i="333"/>
  <c r="N9" i="333"/>
  <c r="M9" i="333"/>
  <c r="L9" i="333"/>
  <c r="J9" i="333"/>
  <c r="I9" i="333"/>
  <c r="H9" i="333"/>
  <c r="G9" i="333"/>
  <c r="AF8" i="333"/>
  <c r="AD8" i="333"/>
  <c r="AC8" i="333"/>
  <c r="AB8" i="333"/>
  <c r="AA8" i="333"/>
  <c r="Z8" i="333"/>
  <c r="Y8" i="333"/>
  <c r="X8" i="333"/>
  <c r="W8" i="333"/>
  <c r="U8" i="333"/>
  <c r="S8" i="333"/>
  <c r="R8" i="333"/>
  <c r="Q8" i="333"/>
  <c r="P8" i="333"/>
  <c r="O8" i="333"/>
  <c r="N8" i="333"/>
  <c r="M8" i="333"/>
  <c r="L8" i="333"/>
  <c r="J8" i="333"/>
  <c r="I8" i="333"/>
  <c r="H8" i="333"/>
  <c r="G8" i="333"/>
  <c r="AF7" i="333"/>
  <c r="AD7" i="333"/>
  <c r="AC7" i="333"/>
  <c r="AB7" i="333"/>
  <c r="AA7" i="333"/>
  <c r="Z7" i="333"/>
  <c r="Y7" i="333"/>
  <c r="X7" i="333"/>
  <c r="W7" i="333"/>
  <c r="U7" i="333"/>
  <c r="S7" i="333"/>
  <c r="R7" i="333"/>
  <c r="Q7" i="333"/>
  <c r="P7" i="333"/>
  <c r="O7" i="333"/>
  <c r="N7" i="333"/>
  <c r="M7" i="333"/>
  <c r="L7" i="333"/>
  <c r="J7" i="333"/>
  <c r="I7" i="333"/>
  <c r="H7" i="333"/>
  <c r="G7" i="333"/>
  <c r="J6" i="333"/>
  <c r="I6" i="333"/>
  <c r="H6" i="333"/>
  <c r="G6" i="333"/>
  <c r="AA6" i="333" s="1"/>
  <c r="AF19" i="332"/>
  <c r="AE19" i="332"/>
  <c r="AC19" i="332"/>
  <c r="AB19" i="332"/>
  <c r="AA19" i="332"/>
  <c r="Z19" i="332"/>
  <c r="Y19" i="332"/>
  <c r="X19" i="332"/>
  <c r="W19" i="332"/>
  <c r="U19" i="332"/>
  <c r="T19" i="332"/>
  <c r="R19" i="332"/>
  <c r="Q19" i="332"/>
  <c r="P19" i="332"/>
  <c r="O19" i="332"/>
  <c r="N19" i="332"/>
  <c r="M19" i="332"/>
  <c r="L19" i="332"/>
  <c r="J19" i="332"/>
  <c r="I19" i="332"/>
  <c r="H19" i="332"/>
  <c r="G19" i="332"/>
  <c r="J18" i="332"/>
  <c r="I18" i="332"/>
  <c r="H18" i="332"/>
  <c r="G18" i="332"/>
  <c r="AE18" i="332" s="1"/>
  <c r="AF16" i="332"/>
  <c r="AD16" i="332"/>
  <c r="AC16" i="332"/>
  <c r="AB16" i="332"/>
  <c r="AA16" i="332"/>
  <c r="Z16" i="332"/>
  <c r="Y16" i="332"/>
  <c r="X16" i="332"/>
  <c r="W16" i="332"/>
  <c r="U16" i="332"/>
  <c r="S16" i="332"/>
  <c r="R16" i="332"/>
  <c r="Q16" i="332"/>
  <c r="P16" i="332"/>
  <c r="O16" i="332"/>
  <c r="N16" i="332"/>
  <c r="M16" i="332"/>
  <c r="L16" i="332"/>
  <c r="J16" i="332"/>
  <c r="I16" i="332"/>
  <c r="H16" i="332"/>
  <c r="G16" i="332"/>
  <c r="AF15" i="332"/>
  <c r="AD15" i="332"/>
  <c r="AC15" i="332"/>
  <c r="AB15" i="332"/>
  <c r="AA15" i="332"/>
  <c r="Z15" i="332"/>
  <c r="Y15" i="332"/>
  <c r="X15" i="332"/>
  <c r="W15" i="332"/>
  <c r="U15" i="332"/>
  <c r="S15" i="332"/>
  <c r="R15" i="332"/>
  <c r="Q15" i="332"/>
  <c r="P15" i="332"/>
  <c r="O15" i="332"/>
  <c r="N15" i="332"/>
  <c r="M15" i="332"/>
  <c r="L15" i="332"/>
  <c r="J15" i="332"/>
  <c r="I15" i="332"/>
  <c r="H15" i="332"/>
  <c r="G15" i="332"/>
  <c r="AF14" i="332"/>
  <c r="AD14" i="332"/>
  <c r="AC14" i="332"/>
  <c r="AB14" i="332"/>
  <c r="AA14" i="332"/>
  <c r="Z14" i="332"/>
  <c r="Y14" i="332"/>
  <c r="X14" i="332"/>
  <c r="W14" i="332"/>
  <c r="U14" i="332"/>
  <c r="S14" i="332"/>
  <c r="R14" i="332"/>
  <c r="Q14" i="332"/>
  <c r="P14" i="332"/>
  <c r="O14" i="332"/>
  <c r="N14" i="332"/>
  <c r="M14" i="332"/>
  <c r="L14" i="332"/>
  <c r="J14" i="332"/>
  <c r="I14" i="332"/>
  <c r="H14" i="332"/>
  <c r="G14" i="332"/>
  <c r="AF13" i="332"/>
  <c r="AD13" i="332"/>
  <c r="AC13" i="332"/>
  <c r="AB13" i="332"/>
  <c r="AA13" i="332"/>
  <c r="Z13" i="332"/>
  <c r="Y13" i="332"/>
  <c r="X13" i="332"/>
  <c r="W13" i="332"/>
  <c r="U13" i="332"/>
  <c r="S13" i="332"/>
  <c r="R13" i="332"/>
  <c r="Q13" i="332"/>
  <c r="P13" i="332"/>
  <c r="O13" i="332"/>
  <c r="N13" i="332"/>
  <c r="M13" i="332"/>
  <c r="L13" i="332"/>
  <c r="J13" i="332"/>
  <c r="I13" i="332"/>
  <c r="H13" i="332"/>
  <c r="G13" i="332"/>
  <c r="AF12" i="332"/>
  <c r="AD12" i="332"/>
  <c r="AC12" i="332"/>
  <c r="AB12" i="332"/>
  <c r="AA12" i="332"/>
  <c r="Z12" i="332"/>
  <c r="Y12" i="332"/>
  <c r="X12" i="332"/>
  <c r="W12" i="332"/>
  <c r="U12" i="332"/>
  <c r="S12" i="332"/>
  <c r="R12" i="332"/>
  <c r="Q12" i="332"/>
  <c r="P12" i="332"/>
  <c r="O12" i="332"/>
  <c r="N12" i="332"/>
  <c r="M12" i="332"/>
  <c r="L12" i="332"/>
  <c r="J12" i="332"/>
  <c r="I12" i="332"/>
  <c r="H12" i="332"/>
  <c r="G12" i="332"/>
  <c r="AF11" i="332"/>
  <c r="AE11" i="332"/>
  <c r="AC11" i="332"/>
  <c r="AB11" i="332"/>
  <c r="AA11" i="332"/>
  <c r="Z11" i="332"/>
  <c r="Y11" i="332"/>
  <c r="X11" i="332"/>
  <c r="W11" i="332"/>
  <c r="U11" i="332"/>
  <c r="T11" i="332"/>
  <c r="R11" i="332"/>
  <c r="Q11" i="332"/>
  <c r="P11" i="332"/>
  <c r="O11" i="332"/>
  <c r="N11" i="332"/>
  <c r="M11" i="332"/>
  <c r="L11" i="332"/>
  <c r="J11" i="332"/>
  <c r="I11" i="332"/>
  <c r="H11" i="332"/>
  <c r="G11" i="332"/>
  <c r="AF10" i="332"/>
  <c r="AE10" i="332"/>
  <c r="AC10" i="332"/>
  <c r="AB10" i="332"/>
  <c r="AA10" i="332"/>
  <c r="Z10" i="332"/>
  <c r="Y10" i="332"/>
  <c r="X10" i="332"/>
  <c r="W10" i="332"/>
  <c r="U10" i="332"/>
  <c r="T10" i="332"/>
  <c r="R10" i="332"/>
  <c r="Q10" i="332"/>
  <c r="P10" i="332"/>
  <c r="O10" i="332"/>
  <c r="N10" i="332"/>
  <c r="M10" i="332"/>
  <c r="L10" i="332"/>
  <c r="J10" i="332"/>
  <c r="I10" i="332"/>
  <c r="H10" i="332"/>
  <c r="G10" i="332"/>
  <c r="AF9" i="332"/>
  <c r="AD9" i="332"/>
  <c r="AC9" i="332"/>
  <c r="AB9" i="332"/>
  <c r="AA9" i="332"/>
  <c r="Z9" i="332"/>
  <c r="Y9" i="332"/>
  <c r="X9" i="332"/>
  <c r="W9" i="332"/>
  <c r="U9" i="332"/>
  <c r="S9" i="332"/>
  <c r="R9" i="332"/>
  <c r="Q9" i="332"/>
  <c r="P9" i="332"/>
  <c r="O9" i="332"/>
  <c r="N9" i="332"/>
  <c r="M9" i="332"/>
  <c r="L9" i="332"/>
  <c r="J9" i="332"/>
  <c r="I9" i="332"/>
  <c r="H9" i="332"/>
  <c r="G9" i="332"/>
  <c r="AF8" i="332"/>
  <c r="AD8" i="332"/>
  <c r="AC8" i="332"/>
  <c r="AB8" i="332"/>
  <c r="AA8" i="332"/>
  <c r="Z8" i="332"/>
  <c r="Y8" i="332"/>
  <c r="X8" i="332"/>
  <c r="W8" i="332"/>
  <c r="U8" i="332"/>
  <c r="S8" i="332"/>
  <c r="R8" i="332"/>
  <c r="Q8" i="332"/>
  <c r="P8" i="332"/>
  <c r="O8" i="332"/>
  <c r="N8" i="332"/>
  <c r="M8" i="332"/>
  <c r="L8" i="332"/>
  <c r="J8" i="332"/>
  <c r="I8" i="332"/>
  <c r="H8" i="332"/>
  <c r="G8" i="332"/>
  <c r="AF7" i="332"/>
  <c r="AD7" i="332"/>
  <c r="AC7" i="332"/>
  <c r="AB7" i="332"/>
  <c r="AA7" i="332"/>
  <c r="Z7" i="332"/>
  <c r="Y7" i="332"/>
  <c r="X7" i="332"/>
  <c r="W7" i="332"/>
  <c r="U7" i="332"/>
  <c r="S7" i="332"/>
  <c r="R7" i="332"/>
  <c r="Q7" i="332"/>
  <c r="P7" i="332"/>
  <c r="O7" i="332"/>
  <c r="N7" i="332"/>
  <c r="M7" i="332"/>
  <c r="L7" i="332"/>
  <c r="J7" i="332"/>
  <c r="I7" i="332"/>
  <c r="H7" i="332"/>
  <c r="G7" i="332"/>
  <c r="J6" i="332"/>
  <c r="I6" i="332"/>
  <c r="H6" i="332"/>
  <c r="G6" i="332"/>
  <c r="AA6" i="332" s="1"/>
  <c r="AF17" i="331"/>
  <c r="AE17" i="331"/>
  <c r="AC17" i="331"/>
  <c r="AB17" i="331"/>
  <c r="AA17" i="331"/>
  <c r="Z17" i="331"/>
  <c r="Y17" i="331"/>
  <c r="X17" i="331"/>
  <c r="W17" i="331"/>
  <c r="U17" i="331"/>
  <c r="T17" i="331"/>
  <c r="R17" i="331"/>
  <c r="Q17" i="331"/>
  <c r="P17" i="331"/>
  <c r="O17" i="331"/>
  <c r="N17" i="331"/>
  <c r="M17" i="331"/>
  <c r="L17" i="331"/>
  <c r="J17" i="331"/>
  <c r="I17" i="331"/>
  <c r="H17" i="331"/>
  <c r="G17" i="331"/>
  <c r="J16" i="331"/>
  <c r="I16" i="331"/>
  <c r="H16" i="331"/>
  <c r="G16" i="331"/>
  <c r="AE16" i="331" s="1"/>
  <c r="AF14" i="331"/>
  <c r="AD14" i="331"/>
  <c r="AC14" i="331"/>
  <c r="AB14" i="331"/>
  <c r="AA14" i="331"/>
  <c r="Z14" i="331"/>
  <c r="Y14" i="331"/>
  <c r="X14" i="331"/>
  <c r="W14" i="331"/>
  <c r="U14" i="331"/>
  <c r="S14" i="331"/>
  <c r="R14" i="331"/>
  <c r="Q14" i="331"/>
  <c r="P14" i="331"/>
  <c r="O14" i="331"/>
  <c r="N14" i="331"/>
  <c r="M14" i="331"/>
  <c r="L14" i="331"/>
  <c r="J14" i="331"/>
  <c r="I14" i="331"/>
  <c r="H14" i="331"/>
  <c r="G14" i="331"/>
  <c r="AF13" i="331"/>
  <c r="AD13" i="331"/>
  <c r="AC13" i="331"/>
  <c r="AB13" i="331"/>
  <c r="AA13" i="331"/>
  <c r="Z13" i="331"/>
  <c r="Y13" i="331"/>
  <c r="X13" i="331"/>
  <c r="W13" i="331"/>
  <c r="U13" i="331"/>
  <c r="S13" i="331"/>
  <c r="R13" i="331"/>
  <c r="Q13" i="331"/>
  <c r="P13" i="331"/>
  <c r="O13" i="331"/>
  <c r="N13" i="331"/>
  <c r="M13" i="331"/>
  <c r="L13" i="331"/>
  <c r="J13" i="331"/>
  <c r="I13" i="331"/>
  <c r="H13" i="331"/>
  <c r="G13" i="331"/>
  <c r="AF12" i="331"/>
  <c r="AD12" i="331"/>
  <c r="AC12" i="331"/>
  <c r="AB12" i="331"/>
  <c r="AA12" i="331"/>
  <c r="Z12" i="331"/>
  <c r="Y12" i="331"/>
  <c r="X12" i="331"/>
  <c r="W12" i="331"/>
  <c r="U12" i="331"/>
  <c r="S12" i="331"/>
  <c r="R12" i="331"/>
  <c r="Q12" i="331"/>
  <c r="P12" i="331"/>
  <c r="O12" i="331"/>
  <c r="N12" i="331"/>
  <c r="M12" i="331"/>
  <c r="L12" i="331"/>
  <c r="J12" i="331"/>
  <c r="I12" i="331"/>
  <c r="H12" i="331"/>
  <c r="G12" i="331"/>
  <c r="AF11" i="331"/>
  <c r="AD11" i="331"/>
  <c r="AC11" i="331"/>
  <c r="AB11" i="331"/>
  <c r="AA11" i="331"/>
  <c r="Z11" i="331"/>
  <c r="Y11" i="331"/>
  <c r="X11" i="331"/>
  <c r="W11" i="331"/>
  <c r="U11" i="331"/>
  <c r="S11" i="331"/>
  <c r="R11" i="331"/>
  <c r="Q11" i="331"/>
  <c r="P11" i="331"/>
  <c r="O11" i="331"/>
  <c r="N11" i="331"/>
  <c r="M11" i="331"/>
  <c r="L11" i="331"/>
  <c r="J11" i="331"/>
  <c r="I11" i="331"/>
  <c r="H11" i="331"/>
  <c r="G11" i="331"/>
  <c r="AF10" i="331"/>
  <c r="AE10" i="331"/>
  <c r="AC10" i="331"/>
  <c r="AB10" i="331"/>
  <c r="AA10" i="331"/>
  <c r="Z10" i="331"/>
  <c r="Y10" i="331"/>
  <c r="X10" i="331"/>
  <c r="W10" i="331"/>
  <c r="U10" i="331"/>
  <c r="T10" i="331"/>
  <c r="R10" i="331"/>
  <c r="Q10" i="331"/>
  <c r="P10" i="331"/>
  <c r="O10" i="331"/>
  <c r="N10" i="331"/>
  <c r="M10" i="331"/>
  <c r="L10" i="331"/>
  <c r="J10" i="331"/>
  <c r="I10" i="331"/>
  <c r="H10" i="331"/>
  <c r="G10" i="331"/>
  <c r="AF9" i="331"/>
  <c r="AE9" i="331"/>
  <c r="AC9" i="331"/>
  <c r="AB9" i="331"/>
  <c r="AA9" i="331"/>
  <c r="Z9" i="331"/>
  <c r="Y9" i="331"/>
  <c r="X9" i="331"/>
  <c r="W9" i="331"/>
  <c r="U9" i="331"/>
  <c r="T9" i="331"/>
  <c r="R9" i="331"/>
  <c r="Q9" i="331"/>
  <c r="P9" i="331"/>
  <c r="O9" i="331"/>
  <c r="N9" i="331"/>
  <c r="M9" i="331"/>
  <c r="L9" i="331"/>
  <c r="J9" i="331"/>
  <c r="I9" i="331"/>
  <c r="H9" i="331"/>
  <c r="G9" i="331"/>
  <c r="AF8" i="331"/>
  <c r="AD8" i="331"/>
  <c r="AC8" i="331"/>
  <c r="AB8" i="331"/>
  <c r="AA8" i="331"/>
  <c r="Z8" i="331"/>
  <c r="Y8" i="331"/>
  <c r="X8" i="331"/>
  <c r="W8" i="331"/>
  <c r="U8" i="331"/>
  <c r="S8" i="331"/>
  <c r="R8" i="331"/>
  <c r="Q8" i="331"/>
  <c r="P8" i="331"/>
  <c r="O8" i="331"/>
  <c r="N8" i="331"/>
  <c r="M8" i="331"/>
  <c r="L8" i="331"/>
  <c r="J8" i="331"/>
  <c r="I8" i="331"/>
  <c r="H8" i="331"/>
  <c r="G8" i="331"/>
  <c r="AF7" i="331"/>
  <c r="AD7" i="331"/>
  <c r="AC7" i="331"/>
  <c r="AB7" i="331"/>
  <c r="AA7" i="331"/>
  <c r="Z7" i="331"/>
  <c r="Y7" i="331"/>
  <c r="X7" i="331"/>
  <c r="W7" i="331"/>
  <c r="U7" i="331"/>
  <c r="S7" i="331"/>
  <c r="R7" i="331"/>
  <c r="Q7" i="331"/>
  <c r="P7" i="331"/>
  <c r="O7" i="331"/>
  <c r="N7" i="331"/>
  <c r="M7" i="331"/>
  <c r="L7" i="331"/>
  <c r="J7" i="331"/>
  <c r="I7" i="331"/>
  <c r="H7" i="331"/>
  <c r="G7" i="331"/>
  <c r="AF6" i="331"/>
  <c r="AD6" i="331"/>
  <c r="AC6" i="331"/>
  <c r="AB6" i="331"/>
  <c r="AA6" i="331"/>
  <c r="Z6" i="331"/>
  <c r="Y6" i="331"/>
  <c r="X6" i="331"/>
  <c r="W6" i="331"/>
  <c r="U6" i="331"/>
  <c r="S6" i="331"/>
  <c r="R6" i="331"/>
  <c r="Q6" i="331"/>
  <c r="P6" i="331"/>
  <c r="O6" i="331"/>
  <c r="N6" i="331"/>
  <c r="M6" i="331"/>
  <c r="L6" i="331"/>
  <c r="J6" i="331"/>
  <c r="I6" i="331"/>
  <c r="H6" i="331"/>
  <c r="G6" i="331"/>
  <c r="AF17" i="330"/>
  <c r="AE17" i="330"/>
  <c r="AC17" i="330"/>
  <c r="AB17" i="330"/>
  <c r="AA17" i="330"/>
  <c r="Z17" i="330"/>
  <c r="Y17" i="330"/>
  <c r="X17" i="330"/>
  <c r="W17" i="330"/>
  <c r="U17" i="330"/>
  <c r="T17" i="330"/>
  <c r="R17" i="330"/>
  <c r="Q17" i="330"/>
  <c r="P17" i="330"/>
  <c r="O17" i="330"/>
  <c r="N17" i="330"/>
  <c r="M17" i="330"/>
  <c r="L17" i="330"/>
  <c r="J17" i="330"/>
  <c r="I17" i="330"/>
  <c r="H17" i="330"/>
  <c r="G17" i="330"/>
  <c r="J16" i="330"/>
  <c r="I16" i="330"/>
  <c r="H16" i="330"/>
  <c r="G16" i="330"/>
  <c r="AE16" i="330" s="1"/>
  <c r="AF14" i="330"/>
  <c r="AD14" i="330"/>
  <c r="AC14" i="330"/>
  <c r="AB14" i="330"/>
  <c r="AA14" i="330"/>
  <c r="Z14" i="330"/>
  <c r="Y14" i="330"/>
  <c r="X14" i="330"/>
  <c r="W14" i="330"/>
  <c r="U14" i="330"/>
  <c r="S14" i="330"/>
  <c r="R14" i="330"/>
  <c r="Q14" i="330"/>
  <c r="P14" i="330"/>
  <c r="O14" i="330"/>
  <c r="N14" i="330"/>
  <c r="M14" i="330"/>
  <c r="L14" i="330"/>
  <c r="J14" i="330"/>
  <c r="I14" i="330"/>
  <c r="H14" i="330"/>
  <c r="G14" i="330"/>
  <c r="AF13" i="330"/>
  <c r="AD13" i="330"/>
  <c r="AC13" i="330"/>
  <c r="AB13" i="330"/>
  <c r="AA13" i="330"/>
  <c r="Z13" i="330"/>
  <c r="Y13" i="330"/>
  <c r="X13" i="330"/>
  <c r="W13" i="330"/>
  <c r="U13" i="330"/>
  <c r="S13" i="330"/>
  <c r="R13" i="330"/>
  <c r="Q13" i="330"/>
  <c r="P13" i="330"/>
  <c r="O13" i="330"/>
  <c r="N13" i="330"/>
  <c r="M13" i="330"/>
  <c r="L13" i="330"/>
  <c r="J13" i="330"/>
  <c r="I13" i="330"/>
  <c r="H13" i="330"/>
  <c r="G13" i="330"/>
  <c r="AF12" i="330"/>
  <c r="AD12" i="330"/>
  <c r="AC12" i="330"/>
  <c r="AB12" i="330"/>
  <c r="AA12" i="330"/>
  <c r="Z12" i="330"/>
  <c r="Y12" i="330"/>
  <c r="X12" i="330"/>
  <c r="W12" i="330"/>
  <c r="U12" i="330"/>
  <c r="S12" i="330"/>
  <c r="R12" i="330"/>
  <c r="Q12" i="330"/>
  <c r="P12" i="330"/>
  <c r="O12" i="330"/>
  <c r="N12" i="330"/>
  <c r="M12" i="330"/>
  <c r="L12" i="330"/>
  <c r="J12" i="330"/>
  <c r="I12" i="330"/>
  <c r="H12" i="330"/>
  <c r="G12" i="330"/>
  <c r="AF11" i="330"/>
  <c r="AD11" i="330"/>
  <c r="AC11" i="330"/>
  <c r="AB11" i="330"/>
  <c r="AA11" i="330"/>
  <c r="Z11" i="330"/>
  <c r="Y11" i="330"/>
  <c r="X11" i="330"/>
  <c r="W11" i="330"/>
  <c r="U11" i="330"/>
  <c r="S11" i="330"/>
  <c r="R11" i="330"/>
  <c r="Q11" i="330"/>
  <c r="P11" i="330"/>
  <c r="O11" i="330"/>
  <c r="N11" i="330"/>
  <c r="M11" i="330"/>
  <c r="L11" i="330"/>
  <c r="J11" i="330"/>
  <c r="I11" i="330"/>
  <c r="H11" i="330"/>
  <c r="G11" i="330"/>
  <c r="AF10" i="330"/>
  <c r="AE10" i="330"/>
  <c r="AC10" i="330"/>
  <c r="AB10" i="330"/>
  <c r="AA10" i="330"/>
  <c r="Z10" i="330"/>
  <c r="Y10" i="330"/>
  <c r="X10" i="330"/>
  <c r="W10" i="330"/>
  <c r="U10" i="330"/>
  <c r="T10" i="330"/>
  <c r="R10" i="330"/>
  <c r="Q10" i="330"/>
  <c r="P10" i="330"/>
  <c r="O10" i="330"/>
  <c r="N10" i="330"/>
  <c r="M10" i="330"/>
  <c r="L10" i="330"/>
  <c r="J10" i="330"/>
  <c r="I10" i="330"/>
  <c r="H10" i="330"/>
  <c r="G10" i="330"/>
  <c r="AF9" i="330"/>
  <c r="AE9" i="330"/>
  <c r="AC9" i="330"/>
  <c r="AB9" i="330"/>
  <c r="AA9" i="330"/>
  <c r="Z9" i="330"/>
  <c r="Y9" i="330"/>
  <c r="X9" i="330"/>
  <c r="W9" i="330"/>
  <c r="U9" i="330"/>
  <c r="T9" i="330"/>
  <c r="R9" i="330"/>
  <c r="Q9" i="330"/>
  <c r="P9" i="330"/>
  <c r="O9" i="330"/>
  <c r="N9" i="330"/>
  <c r="M9" i="330"/>
  <c r="L9" i="330"/>
  <c r="J9" i="330"/>
  <c r="I9" i="330"/>
  <c r="H9" i="330"/>
  <c r="G9" i="330"/>
  <c r="AF8" i="330"/>
  <c r="AD8" i="330"/>
  <c r="AC8" i="330"/>
  <c r="AB8" i="330"/>
  <c r="AA8" i="330"/>
  <c r="Z8" i="330"/>
  <c r="Y8" i="330"/>
  <c r="X8" i="330"/>
  <c r="W8" i="330"/>
  <c r="U8" i="330"/>
  <c r="S8" i="330"/>
  <c r="R8" i="330"/>
  <c r="Q8" i="330"/>
  <c r="P8" i="330"/>
  <c r="O8" i="330"/>
  <c r="N8" i="330"/>
  <c r="M8" i="330"/>
  <c r="L8" i="330"/>
  <c r="J8" i="330"/>
  <c r="I8" i="330"/>
  <c r="H8" i="330"/>
  <c r="G8" i="330"/>
  <c r="AF7" i="330"/>
  <c r="AD7" i="330"/>
  <c r="AC7" i="330"/>
  <c r="AB7" i="330"/>
  <c r="AA7" i="330"/>
  <c r="Z7" i="330"/>
  <c r="Y7" i="330"/>
  <c r="X7" i="330"/>
  <c r="W7" i="330"/>
  <c r="U7" i="330"/>
  <c r="S7" i="330"/>
  <c r="R7" i="330"/>
  <c r="Q7" i="330"/>
  <c r="P7" i="330"/>
  <c r="O7" i="330"/>
  <c r="N7" i="330"/>
  <c r="M7" i="330"/>
  <c r="L7" i="330"/>
  <c r="J7" i="330"/>
  <c r="I7" i="330"/>
  <c r="H7" i="330"/>
  <c r="G7" i="330"/>
  <c r="AF6" i="330"/>
  <c r="AD6" i="330"/>
  <c r="AC6" i="330"/>
  <c r="AB6" i="330"/>
  <c r="AA6" i="330"/>
  <c r="Z6" i="330"/>
  <c r="Y6" i="330"/>
  <c r="X6" i="330"/>
  <c r="W6" i="330"/>
  <c r="U6" i="330"/>
  <c r="S6" i="330"/>
  <c r="R6" i="330"/>
  <c r="Q6" i="330"/>
  <c r="P6" i="330"/>
  <c r="O6" i="330"/>
  <c r="N6" i="330"/>
  <c r="M6" i="330"/>
  <c r="L6" i="330"/>
  <c r="J6" i="330"/>
  <c r="I6" i="330"/>
  <c r="H6" i="330"/>
  <c r="G6" i="330"/>
  <c r="AF17" i="329"/>
  <c r="AE17" i="329"/>
  <c r="AC17" i="329"/>
  <c r="AB17" i="329"/>
  <c r="AA17" i="329"/>
  <c r="Z17" i="329"/>
  <c r="Y17" i="329"/>
  <c r="X17" i="329"/>
  <c r="W17" i="329"/>
  <c r="U17" i="329"/>
  <c r="T17" i="329"/>
  <c r="R17" i="329"/>
  <c r="Q17" i="329"/>
  <c r="P17" i="329"/>
  <c r="O17" i="329"/>
  <c r="N17" i="329"/>
  <c r="M17" i="329"/>
  <c r="L17" i="329"/>
  <c r="J17" i="329"/>
  <c r="I17" i="329"/>
  <c r="H17" i="329"/>
  <c r="G17" i="329"/>
  <c r="J16" i="329"/>
  <c r="I16" i="329"/>
  <c r="H16" i="329"/>
  <c r="G16" i="329"/>
  <c r="AC16" i="329" s="1"/>
  <c r="AF14" i="329"/>
  <c r="AD14" i="329"/>
  <c r="AC14" i="329"/>
  <c r="AB14" i="329"/>
  <c r="AA14" i="329"/>
  <c r="Z14" i="329"/>
  <c r="Y14" i="329"/>
  <c r="X14" i="329"/>
  <c r="W14" i="329"/>
  <c r="U14" i="329"/>
  <c r="S14" i="329"/>
  <c r="R14" i="329"/>
  <c r="Q14" i="329"/>
  <c r="P14" i="329"/>
  <c r="O14" i="329"/>
  <c r="N14" i="329"/>
  <c r="M14" i="329"/>
  <c r="L14" i="329"/>
  <c r="J14" i="329"/>
  <c r="I14" i="329"/>
  <c r="H14" i="329"/>
  <c r="G14" i="329"/>
  <c r="AF13" i="329"/>
  <c r="AD13" i="329"/>
  <c r="AC13" i="329"/>
  <c r="AB13" i="329"/>
  <c r="AA13" i="329"/>
  <c r="Z13" i="329"/>
  <c r="Y13" i="329"/>
  <c r="X13" i="329"/>
  <c r="W13" i="329"/>
  <c r="U13" i="329"/>
  <c r="S13" i="329"/>
  <c r="R13" i="329"/>
  <c r="Q13" i="329"/>
  <c r="P13" i="329"/>
  <c r="O13" i="329"/>
  <c r="N13" i="329"/>
  <c r="M13" i="329"/>
  <c r="L13" i="329"/>
  <c r="J13" i="329"/>
  <c r="I13" i="329"/>
  <c r="H13" i="329"/>
  <c r="G13" i="329"/>
  <c r="AF12" i="329"/>
  <c r="AD12" i="329"/>
  <c r="AC12" i="329"/>
  <c r="AB12" i="329"/>
  <c r="AA12" i="329"/>
  <c r="Z12" i="329"/>
  <c r="Y12" i="329"/>
  <c r="X12" i="329"/>
  <c r="W12" i="329"/>
  <c r="U12" i="329"/>
  <c r="S12" i="329"/>
  <c r="R12" i="329"/>
  <c r="Q12" i="329"/>
  <c r="P12" i="329"/>
  <c r="O12" i="329"/>
  <c r="N12" i="329"/>
  <c r="M12" i="329"/>
  <c r="L12" i="329"/>
  <c r="J12" i="329"/>
  <c r="I12" i="329"/>
  <c r="H12" i="329"/>
  <c r="G12" i="329"/>
  <c r="AF11" i="329"/>
  <c r="AD11" i="329"/>
  <c r="AC11" i="329"/>
  <c r="AB11" i="329"/>
  <c r="AA11" i="329"/>
  <c r="Z11" i="329"/>
  <c r="Y11" i="329"/>
  <c r="X11" i="329"/>
  <c r="W11" i="329"/>
  <c r="U11" i="329"/>
  <c r="S11" i="329"/>
  <c r="R11" i="329"/>
  <c r="Q11" i="329"/>
  <c r="P11" i="329"/>
  <c r="O11" i="329"/>
  <c r="N11" i="329"/>
  <c r="M11" i="329"/>
  <c r="L11" i="329"/>
  <c r="J11" i="329"/>
  <c r="I11" i="329"/>
  <c r="H11" i="329"/>
  <c r="G11" i="329"/>
  <c r="AF10" i="329"/>
  <c r="AE10" i="329"/>
  <c r="AC10" i="329"/>
  <c r="AB10" i="329"/>
  <c r="AA10" i="329"/>
  <c r="Z10" i="329"/>
  <c r="Y10" i="329"/>
  <c r="X10" i="329"/>
  <c r="W10" i="329"/>
  <c r="U10" i="329"/>
  <c r="T10" i="329"/>
  <c r="R10" i="329"/>
  <c r="Q10" i="329"/>
  <c r="P10" i="329"/>
  <c r="O10" i="329"/>
  <c r="N10" i="329"/>
  <c r="M10" i="329"/>
  <c r="L10" i="329"/>
  <c r="J10" i="329"/>
  <c r="I10" i="329"/>
  <c r="H10" i="329"/>
  <c r="G10" i="329"/>
  <c r="AF9" i="329"/>
  <c r="AE9" i="329"/>
  <c r="AC9" i="329"/>
  <c r="AB9" i="329"/>
  <c r="AA9" i="329"/>
  <c r="Z9" i="329"/>
  <c r="Y9" i="329"/>
  <c r="X9" i="329"/>
  <c r="W9" i="329"/>
  <c r="U9" i="329"/>
  <c r="T9" i="329"/>
  <c r="R9" i="329"/>
  <c r="Q9" i="329"/>
  <c r="P9" i="329"/>
  <c r="O9" i="329"/>
  <c r="N9" i="329"/>
  <c r="M9" i="329"/>
  <c r="L9" i="329"/>
  <c r="J9" i="329"/>
  <c r="I9" i="329"/>
  <c r="H9" i="329"/>
  <c r="G9" i="329"/>
  <c r="AF8" i="329"/>
  <c r="AD8" i="329"/>
  <c r="AC8" i="329"/>
  <c r="AB8" i="329"/>
  <c r="AA8" i="329"/>
  <c r="Z8" i="329"/>
  <c r="Y8" i="329"/>
  <c r="X8" i="329"/>
  <c r="W8" i="329"/>
  <c r="U8" i="329"/>
  <c r="S8" i="329"/>
  <c r="R8" i="329"/>
  <c r="Q8" i="329"/>
  <c r="P8" i="329"/>
  <c r="O8" i="329"/>
  <c r="N8" i="329"/>
  <c r="M8" i="329"/>
  <c r="L8" i="329"/>
  <c r="J8" i="329"/>
  <c r="I8" i="329"/>
  <c r="H8" i="329"/>
  <c r="G8" i="329"/>
  <c r="AF7" i="329"/>
  <c r="AD7" i="329"/>
  <c r="AC7" i="329"/>
  <c r="AB7" i="329"/>
  <c r="AA7" i="329"/>
  <c r="Z7" i="329"/>
  <c r="Y7" i="329"/>
  <c r="X7" i="329"/>
  <c r="W7" i="329"/>
  <c r="U7" i="329"/>
  <c r="S7" i="329"/>
  <c r="R7" i="329"/>
  <c r="Q7" i="329"/>
  <c r="P7" i="329"/>
  <c r="O7" i="329"/>
  <c r="N7" i="329"/>
  <c r="M7" i="329"/>
  <c r="L7" i="329"/>
  <c r="J7" i="329"/>
  <c r="I7" i="329"/>
  <c r="H7" i="329"/>
  <c r="G7" i="329"/>
  <c r="AF6" i="329"/>
  <c r="AD6" i="329"/>
  <c r="AC6" i="329"/>
  <c r="AB6" i="329"/>
  <c r="AA6" i="329"/>
  <c r="Z6" i="329"/>
  <c r="Y6" i="329"/>
  <c r="X6" i="329"/>
  <c r="W6" i="329"/>
  <c r="U6" i="329"/>
  <c r="S6" i="329"/>
  <c r="R6" i="329"/>
  <c r="Q6" i="329"/>
  <c r="P6" i="329"/>
  <c r="O6" i="329"/>
  <c r="N6" i="329"/>
  <c r="M6" i="329"/>
  <c r="L6" i="329"/>
  <c r="J6" i="329"/>
  <c r="I6" i="329"/>
  <c r="H6" i="329"/>
  <c r="G6" i="329"/>
  <c r="AF13" i="328"/>
  <c r="AE13" i="328"/>
  <c r="AC13" i="328"/>
  <c r="AB13" i="328"/>
  <c r="AA13" i="328"/>
  <c r="Z13" i="328"/>
  <c r="Y13" i="328"/>
  <c r="X13" i="328"/>
  <c r="W13" i="328"/>
  <c r="U13" i="328"/>
  <c r="T13" i="328"/>
  <c r="R13" i="328"/>
  <c r="Q13" i="328"/>
  <c r="P13" i="328"/>
  <c r="O13" i="328"/>
  <c r="N13" i="328"/>
  <c r="M13" i="328"/>
  <c r="L13" i="328"/>
  <c r="J13" i="328"/>
  <c r="I13" i="328"/>
  <c r="H13" i="328"/>
  <c r="G13" i="328"/>
  <c r="AF12" i="328"/>
  <c r="AD12" i="328"/>
  <c r="AC12" i="328"/>
  <c r="AB12" i="328"/>
  <c r="AA12" i="328"/>
  <c r="Z12" i="328"/>
  <c r="Y12" i="328"/>
  <c r="X12" i="328"/>
  <c r="W12" i="328"/>
  <c r="U12" i="328"/>
  <c r="S12" i="328"/>
  <c r="R12" i="328"/>
  <c r="Q12" i="328"/>
  <c r="P12" i="328"/>
  <c r="O12" i="328"/>
  <c r="N12" i="328"/>
  <c r="M12" i="328"/>
  <c r="L12" i="328"/>
  <c r="J12" i="328"/>
  <c r="I12" i="328"/>
  <c r="H12" i="328"/>
  <c r="G12" i="328"/>
  <c r="AF10" i="328"/>
  <c r="AD10" i="328"/>
  <c r="AC10" i="328"/>
  <c r="AB10" i="328"/>
  <c r="AA10" i="328"/>
  <c r="Z10" i="328"/>
  <c r="Y10" i="328"/>
  <c r="X10" i="328"/>
  <c r="W10" i="328"/>
  <c r="U10" i="328"/>
  <c r="S10" i="328"/>
  <c r="R10" i="328"/>
  <c r="Q10" i="328"/>
  <c r="P10" i="328"/>
  <c r="O10" i="328"/>
  <c r="N10" i="328"/>
  <c r="M10" i="328"/>
  <c r="L10" i="328"/>
  <c r="J10" i="328"/>
  <c r="I10" i="328"/>
  <c r="H10" i="328"/>
  <c r="G10" i="328"/>
  <c r="AF9" i="328"/>
  <c r="AE9" i="328"/>
  <c r="AC9" i="328"/>
  <c r="AB9" i="328"/>
  <c r="AA9" i="328"/>
  <c r="Z9" i="328"/>
  <c r="Y9" i="328"/>
  <c r="X9" i="328"/>
  <c r="W9" i="328"/>
  <c r="U9" i="328"/>
  <c r="T9" i="328"/>
  <c r="R9" i="328"/>
  <c r="Q9" i="328"/>
  <c r="P9" i="328"/>
  <c r="O9" i="328"/>
  <c r="N9" i="328"/>
  <c r="M9" i="328"/>
  <c r="L9" i="328"/>
  <c r="J9" i="328"/>
  <c r="I9" i="328"/>
  <c r="H9" i="328"/>
  <c r="G9" i="328"/>
  <c r="AF8" i="328"/>
  <c r="AD8" i="328"/>
  <c r="AC8" i="328"/>
  <c r="AB8" i="328"/>
  <c r="AA8" i="328"/>
  <c r="Z8" i="328"/>
  <c r="Y8" i="328"/>
  <c r="X8" i="328"/>
  <c r="W8" i="328"/>
  <c r="U8" i="328"/>
  <c r="S8" i="328"/>
  <c r="R8" i="328"/>
  <c r="Q8" i="328"/>
  <c r="P8" i="328"/>
  <c r="O8" i="328"/>
  <c r="N8" i="328"/>
  <c r="M8" i="328"/>
  <c r="L8" i="328"/>
  <c r="J8" i="328"/>
  <c r="I8" i="328"/>
  <c r="H8" i="328"/>
  <c r="G8" i="328"/>
  <c r="AF7" i="328"/>
  <c r="AD7" i="328"/>
  <c r="AC7" i="328"/>
  <c r="AB7" i="328"/>
  <c r="AA7" i="328"/>
  <c r="Z7" i="328"/>
  <c r="Y7" i="328"/>
  <c r="X7" i="328"/>
  <c r="W7" i="328"/>
  <c r="U7" i="328"/>
  <c r="S7" i="328"/>
  <c r="R7" i="328"/>
  <c r="Q7" i="328"/>
  <c r="P7" i="328"/>
  <c r="O7" i="328"/>
  <c r="N7" i="328"/>
  <c r="M7" i="328"/>
  <c r="L7" i="328"/>
  <c r="J7" i="328"/>
  <c r="I7" i="328"/>
  <c r="H7" i="328"/>
  <c r="G7" i="328"/>
  <c r="J6" i="328"/>
  <c r="I6" i="328"/>
  <c r="H6" i="328"/>
  <c r="G6" i="328"/>
  <c r="T6" i="328" s="1"/>
  <c r="AF14" i="327"/>
  <c r="AE14" i="327"/>
  <c r="AC14" i="327"/>
  <c r="AB14" i="327"/>
  <c r="AA14" i="327"/>
  <c r="Z14" i="327"/>
  <c r="Y14" i="327"/>
  <c r="X14" i="327"/>
  <c r="W14" i="327"/>
  <c r="U14" i="327"/>
  <c r="T14" i="327"/>
  <c r="R14" i="327"/>
  <c r="Q14" i="327"/>
  <c r="P14" i="327"/>
  <c r="O14" i="327"/>
  <c r="N14" i="327"/>
  <c r="M14" i="327"/>
  <c r="L14" i="327"/>
  <c r="J14" i="327"/>
  <c r="I14" i="327"/>
  <c r="H14" i="327"/>
  <c r="G14" i="327"/>
  <c r="AF13" i="327"/>
  <c r="AD13" i="327"/>
  <c r="AC13" i="327"/>
  <c r="AB13" i="327"/>
  <c r="AA13" i="327"/>
  <c r="Z13" i="327"/>
  <c r="Y13" i="327"/>
  <c r="X13" i="327"/>
  <c r="W13" i="327"/>
  <c r="U13" i="327"/>
  <c r="S13" i="327"/>
  <c r="R13" i="327"/>
  <c r="Q13" i="327"/>
  <c r="P13" i="327"/>
  <c r="O13" i="327"/>
  <c r="N13" i="327"/>
  <c r="M13" i="327"/>
  <c r="L13" i="327"/>
  <c r="J13" i="327"/>
  <c r="I13" i="327"/>
  <c r="H13" i="327"/>
  <c r="G13" i="327"/>
  <c r="AF11" i="327"/>
  <c r="AD11" i="327"/>
  <c r="AC11" i="327"/>
  <c r="AB11" i="327"/>
  <c r="AA11" i="327"/>
  <c r="Z11" i="327"/>
  <c r="Y11" i="327"/>
  <c r="X11" i="327"/>
  <c r="W11" i="327"/>
  <c r="U11" i="327"/>
  <c r="S11" i="327"/>
  <c r="R11" i="327"/>
  <c r="Q11" i="327"/>
  <c r="P11" i="327"/>
  <c r="O11" i="327"/>
  <c r="N11" i="327"/>
  <c r="M11" i="327"/>
  <c r="L11" i="327"/>
  <c r="J11" i="327"/>
  <c r="I11" i="327"/>
  <c r="H11" i="327"/>
  <c r="G11" i="327"/>
  <c r="AF10" i="327"/>
  <c r="AD10" i="327"/>
  <c r="AC10" i="327"/>
  <c r="AB10" i="327"/>
  <c r="AA10" i="327"/>
  <c r="Z10" i="327"/>
  <c r="Y10" i="327"/>
  <c r="X10" i="327"/>
  <c r="W10" i="327"/>
  <c r="U10" i="327"/>
  <c r="S10" i="327"/>
  <c r="R10" i="327"/>
  <c r="Q10" i="327"/>
  <c r="P10" i="327"/>
  <c r="O10" i="327"/>
  <c r="N10" i="327"/>
  <c r="M10" i="327"/>
  <c r="L10" i="327"/>
  <c r="J10" i="327"/>
  <c r="I10" i="327"/>
  <c r="H10" i="327"/>
  <c r="G10" i="327"/>
  <c r="J9" i="327"/>
  <c r="I9" i="327"/>
  <c r="H9" i="327"/>
  <c r="G9" i="327"/>
  <c r="AA9" i="327" s="1"/>
  <c r="AF8" i="327"/>
  <c r="AE8" i="327"/>
  <c r="AC8" i="327"/>
  <c r="AB8" i="327"/>
  <c r="AA8" i="327"/>
  <c r="Z8" i="327"/>
  <c r="Y8" i="327"/>
  <c r="X8" i="327"/>
  <c r="W8" i="327"/>
  <c r="U8" i="327"/>
  <c r="T8" i="327"/>
  <c r="R8" i="327"/>
  <c r="Q8" i="327"/>
  <c r="P8" i="327"/>
  <c r="O8" i="327"/>
  <c r="N8" i="327"/>
  <c r="M8" i="327"/>
  <c r="L8" i="327"/>
  <c r="J8" i="327"/>
  <c r="I8" i="327"/>
  <c r="H8" i="327"/>
  <c r="G8" i="327"/>
  <c r="AF7" i="327"/>
  <c r="AE7" i="327"/>
  <c r="AC7" i="327"/>
  <c r="AB7" i="327"/>
  <c r="AA7" i="327"/>
  <c r="Z7" i="327"/>
  <c r="Y7" i="327"/>
  <c r="X7" i="327"/>
  <c r="W7" i="327"/>
  <c r="U7" i="327"/>
  <c r="T7" i="327"/>
  <c r="R7" i="327"/>
  <c r="Q7" i="327"/>
  <c r="P7" i="327"/>
  <c r="O7" i="327"/>
  <c r="N7" i="327"/>
  <c r="M7" i="327"/>
  <c r="L7" i="327"/>
  <c r="J7" i="327"/>
  <c r="I7" i="327"/>
  <c r="H7" i="327"/>
  <c r="G7" i="327"/>
  <c r="AF6" i="327"/>
  <c r="AD6" i="327"/>
  <c r="AC6" i="327"/>
  <c r="AB6" i="327"/>
  <c r="AA6" i="327"/>
  <c r="Z6" i="327"/>
  <c r="Y6" i="327"/>
  <c r="X6" i="327"/>
  <c r="W6" i="327"/>
  <c r="U6" i="327"/>
  <c r="S6" i="327"/>
  <c r="R6" i="327"/>
  <c r="Q6" i="327"/>
  <c r="P6" i="327"/>
  <c r="O6" i="327"/>
  <c r="N6" i="327"/>
  <c r="M6" i="327"/>
  <c r="L6" i="327"/>
  <c r="J6" i="327"/>
  <c r="I6" i="327"/>
  <c r="H6" i="327"/>
  <c r="G6" i="327"/>
  <c r="AF14" i="326"/>
  <c r="AE14" i="326"/>
  <c r="AC14" i="326"/>
  <c r="AB14" i="326"/>
  <c r="AA14" i="326"/>
  <c r="Z14" i="326"/>
  <c r="Y14" i="326"/>
  <c r="X14" i="326"/>
  <c r="W14" i="326"/>
  <c r="U14" i="326"/>
  <c r="T14" i="326"/>
  <c r="R14" i="326"/>
  <c r="Q14" i="326"/>
  <c r="P14" i="326"/>
  <c r="O14" i="326"/>
  <c r="N14" i="326"/>
  <c r="M14" i="326"/>
  <c r="L14" i="326"/>
  <c r="J14" i="326"/>
  <c r="I14" i="326"/>
  <c r="H14" i="326"/>
  <c r="G14" i="326"/>
  <c r="AF13" i="326"/>
  <c r="AD13" i="326"/>
  <c r="AC13" i="326"/>
  <c r="AB13" i="326"/>
  <c r="AA13" i="326"/>
  <c r="Z13" i="326"/>
  <c r="Y13" i="326"/>
  <c r="X13" i="326"/>
  <c r="W13" i="326"/>
  <c r="U13" i="326"/>
  <c r="S13" i="326"/>
  <c r="R13" i="326"/>
  <c r="Q13" i="326"/>
  <c r="P13" i="326"/>
  <c r="O13" i="326"/>
  <c r="N13" i="326"/>
  <c r="M13" i="326"/>
  <c r="L13" i="326"/>
  <c r="J13" i="326"/>
  <c r="I13" i="326"/>
  <c r="H13" i="326"/>
  <c r="G13" i="326"/>
  <c r="AF11" i="326"/>
  <c r="AD11" i="326"/>
  <c r="AC11" i="326"/>
  <c r="AB11" i="326"/>
  <c r="AA11" i="326"/>
  <c r="Z11" i="326"/>
  <c r="Y11" i="326"/>
  <c r="X11" i="326"/>
  <c r="W11" i="326"/>
  <c r="U11" i="326"/>
  <c r="S11" i="326"/>
  <c r="R11" i="326"/>
  <c r="Q11" i="326"/>
  <c r="P11" i="326"/>
  <c r="O11" i="326"/>
  <c r="N11" i="326"/>
  <c r="M11" i="326"/>
  <c r="L11" i="326"/>
  <c r="J11" i="326"/>
  <c r="I11" i="326"/>
  <c r="H11" i="326"/>
  <c r="G11" i="326"/>
  <c r="AF10" i="326"/>
  <c r="AD10" i="326"/>
  <c r="AC10" i="326"/>
  <c r="AB10" i="326"/>
  <c r="AA10" i="326"/>
  <c r="Z10" i="326"/>
  <c r="Y10" i="326"/>
  <c r="X10" i="326"/>
  <c r="W10" i="326"/>
  <c r="U10" i="326"/>
  <c r="S10" i="326"/>
  <c r="R10" i="326"/>
  <c r="Q10" i="326"/>
  <c r="P10" i="326"/>
  <c r="O10" i="326"/>
  <c r="N10" i="326"/>
  <c r="M10" i="326"/>
  <c r="L10" i="326"/>
  <c r="J10" i="326"/>
  <c r="I10" i="326"/>
  <c r="H10" i="326"/>
  <c r="G10" i="326"/>
  <c r="J9" i="326"/>
  <c r="I9" i="326"/>
  <c r="H9" i="326"/>
  <c r="G9" i="326"/>
  <c r="AA9" i="326" s="1"/>
  <c r="AF8" i="326"/>
  <c r="AE8" i="326"/>
  <c r="AC8" i="326"/>
  <c r="AB8" i="326"/>
  <c r="AA8" i="326"/>
  <c r="Z8" i="326"/>
  <c r="Y8" i="326"/>
  <c r="X8" i="326"/>
  <c r="W8" i="326"/>
  <c r="U8" i="326"/>
  <c r="T8" i="326"/>
  <c r="R8" i="326"/>
  <c r="Q8" i="326"/>
  <c r="P8" i="326"/>
  <c r="O8" i="326"/>
  <c r="N8" i="326"/>
  <c r="M8" i="326"/>
  <c r="L8" i="326"/>
  <c r="J8" i="326"/>
  <c r="I8" i="326"/>
  <c r="H8" i="326"/>
  <c r="G8" i="326"/>
  <c r="AF7" i="326"/>
  <c r="AE7" i="326"/>
  <c r="AC7" i="326"/>
  <c r="AB7" i="326"/>
  <c r="AA7" i="326"/>
  <c r="Z7" i="326"/>
  <c r="Y7" i="326"/>
  <c r="X7" i="326"/>
  <c r="W7" i="326"/>
  <c r="U7" i="326"/>
  <c r="T7" i="326"/>
  <c r="R7" i="326"/>
  <c r="Q7" i="326"/>
  <c r="P7" i="326"/>
  <c r="O7" i="326"/>
  <c r="N7" i="326"/>
  <c r="M7" i="326"/>
  <c r="L7" i="326"/>
  <c r="J7" i="326"/>
  <c r="I7" i="326"/>
  <c r="H7" i="326"/>
  <c r="G7" i="326"/>
  <c r="AF6" i="326"/>
  <c r="AD6" i="326"/>
  <c r="AC6" i="326"/>
  <c r="AB6" i="326"/>
  <c r="AA6" i="326"/>
  <c r="Z6" i="326"/>
  <c r="Y6" i="326"/>
  <c r="X6" i="326"/>
  <c r="W6" i="326"/>
  <c r="U6" i="326"/>
  <c r="S6" i="326"/>
  <c r="R6" i="326"/>
  <c r="Q6" i="326"/>
  <c r="P6" i="326"/>
  <c r="O6" i="326"/>
  <c r="N6" i="326"/>
  <c r="M6" i="326"/>
  <c r="L6" i="326"/>
  <c r="J6" i="326"/>
  <c r="I6" i="326"/>
  <c r="H6" i="326"/>
  <c r="G6" i="326"/>
  <c r="J14" i="325"/>
  <c r="I14" i="325"/>
  <c r="H14" i="325"/>
  <c r="G14" i="325"/>
  <c r="AA14" i="325" s="1"/>
  <c r="AF13" i="325"/>
  <c r="AE13" i="325"/>
  <c r="AC13" i="325"/>
  <c r="AB13" i="325"/>
  <c r="AA13" i="325"/>
  <c r="Z13" i="325"/>
  <c r="Y13" i="325"/>
  <c r="X13" i="325"/>
  <c r="W13" i="325"/>
  <c r="U13" i="325"/>
  <c r="T13" i="325"/>
  <c r="R13" i="325"/>
  <c r="Q13" i="325"/>
  <c r="P13" i="325"/>
  <c r="O13" i="325"/>
  <c r="N13" i="325"/>
  <c r="M13" i="325"/>
  <c r="L13" i="325"/>
  <c r="J13" i="325"/>
  <c r="I13" i="325"/>
  <c r="H13" i="325"/>
  <c r="G13" i="325"/>
  <c r="AF12" i="325"/>
  <c r="AE12" i="325"/>
  <c r="AC12" i="325"/>
  <c r="AB12" i="325"/>
  <c r="AA12" i="325"/>
  <c r="Z12" i="325"/>
  <c r="Y12" i="325"/>
  <c r="X12" i="325"/>
  <c r="W12" i="325"/>
  <c r="U12" i="325"/>
  <c r="T12" i="325"/>
  <c r="R12" i="325"/>
  <c r="Q12" i="325"/>
  <c r="P12" i="325"/>
  <c r="O12" i="325"/>
  <c r="N12" i="325"/>
  <c r="M12" i="325"/>
  <c r="L12" i="325"/>
  <c r="J12" i="325"/>
  <c r="I12" i="325"/>
  <c r="H12" i="325"/>
  <c r="G12" i="325"/>
  <c r="AF10" i="325"/>
  <c r="AD10" i="325"/>
  <c r="AC10" i="325"/>
  <c r="AB10" i="325"/>
  <c r="AA10" i="325"/>
  <c r="Z10" i="325"/>
  <c r="Y10" i="325"/>
  <c r="X10" i="325"/>
  <c r="W10" i="325"/>
  <c r="U10" i="325"/>
  <c r="S10" i="325"/>
  <c r="R10" i="325"/>
  <c r="Q10" i="325"/>
  <c r="P10" i="325"/>
  <c r="O10" i="325"/>
  <c r="N10" i="325"/>
  <c r="M10" i="325"/>
  <c r="L10" i="325"/>
  <c r="J10" i="325"/>
  <c r="I10" i="325"/>
  <c r="H10" i="325"/>
  <c r="G10" i="325"/>
  <c r="AF9" i="325"/>
  <c r="AE9" i="325"/>
  <c r="AC9" i="325"/>
  <c r="AB9" i="325"/>
  <c r="AA9" i="325"/>
  <c r="Z9" i="325"/>
  <c r="Y9" i="325"/>
  <c r="X9" i="325"/>
  <c r="W9" i="325"/>
  <c r="U9" i="325"/>
  <c r="T9" i="325"/>
  <c r="R9" i="325"/>
  <c r="Q9" i="325"/>
  <c r="P9" i="325"/>
  <c r="O9" i="325"/>
  <c r="N9" i="325"/>
  <c r="M9" i="325"/>
  <c r="L9" i="325"/>
  <c r="J9" i="325"/>
  <c r="I9" i="325"/>
  <c r="H9" i="325"/>
  <c r="G9" i="325"/>
  <c r="AF8" i="325"/>
  <c r="AD8" i="325"/>
  <c r="AC8" i="325"/>
  <c r="AB8" i="325"/>
  <c r="AA8" i="325"/>
  <c r="Z8" i="325"/>
  <c r="Y8" i="325"/>
  <c r="X8" i="325"/>
  <c r="W8" i="325"/>
  <c r="U8" i="325"/>
  <c r="S8" i="325"/>
  <c r="R8" i="325"/>
  <c r="Q8" i="325"/>
  <c r="P8" i="325"/>
  <c r="O8" i="325"/>
  <c r="N8" i="325"/>
  <c r="M8" i="325"/>
  <c r="L8" i="325"/>
  <c r="J8" i="325"/>
  <c r="I8" i="325"/>
  <c r="H8" i="325"/>
  <c r="G8" i="325"/>
  <c r="AF7" i="325"/>
  <c r="AD7" i="325"/>
  <c r="AC7" i="325"/>
  <c r="AB7" i="325"/>
  <c r="AA7" i="325"/>
  <c r="Z7" i="325"/>
  <c r="Y7" i="325"/>
  <c r="X7" i="325"/>
  <c r="W7" i="325"/>
  <c r="U7" i="325"/>
  <c r="S7" i="325"/>
  <c r="R7" i="325"/>
  <c r="Q7" i="325"/>
  <c r="P7" i="325"/>
  <c r="O7" i="325"/>
  <c r="N7" i="325"/>
  <c r="M7" i="325"/>
  <c r="L7" i="325"/>
  <c r="J7" i="325"/>
  <c r="I7" i="325"/>
  <c r="H7" i="325"/>
  <c r="G7" i="325"/>
  <c r="AF6" i="325"/>
  <c r="AD6" i="325"/>
  <c r="AC6" i="325"/>
  <c r="AB6" i="325"/>
  <c r="AA6" i="325"/>
  <c r="Z6" i="325"/>
  <c r="Y6" i="325"/>
  <c r="X6" i="325"/>
  <c r="W6" i="325"/>
  <c r="U6" i="325"/>
  <c r="S6" i="325"/>
  <c r="R6" i="325"/>
  <c r="Q6" i="325"/>
  <c r="P6" i="325"/>
  <c r="O6" i="325"/>
  <c r="N6" i="325"/>
  <c r="M6" i="325"/>
  <c r="L6" i="325"/>
  <c r="J6" i="325"/>
  <c r="I6" i="325"/>
  <c r="H6" i="325"/>
  <c r="G6" i="325"/>
  <c r="J14" i="324"/>
  <c r="I14" i="324"/>
  <c r="H14" i="324"/>
  <c r="G14" i="324"/>
  <c r="AA14" i="324" s="1"/>
  <c r="AF13" i="324"/>
  <c r="AE13" i="324"/>
  <c r="AC13" i="324"/>
  <c r="AB13" i="324"/>
  <c r="AA13" i="324"/>
  <c r="Z13" i="324"/>
  <c r="Y13" i="324"/>
  <c r="X13" i="324"/>
  <c r="W13" i="324"/>
  <c r="U13" i="324"/>
  <c r="T13" i="324"/>
  <c r="R13" i="324"/>
  <c r="Q13" i="324"/>
  <c r="P13" i="324"/>
  <c r="O13" i="324"/>
  <c r="N13" i="324"/>
  <c r="M13" i="324"/>
  <c r="L13" i="324"/>
  <c r="J13" i="324"/>
  <c r="I13" i="324"/>
  <c r="H13" i="324"/>
  <c r="G13" i="324"/>
  <c r="AF12" i="324"/>
  <c r="AE12" i="324"/>
  <c r="AC12" i="324"/>
  <c r="AB12" i="324"/>
  <c r="AA12" i="324"/>
  <c r="Z12" i="324"/>
  <c r="Y12" i="324"/>
  <c r="X12" i="324"/>
  <c r="W12" i="324"/>
  <c r="U12" i="324"/>
  <c r="T12" i="324"/>
  <c r="R12" i="324"/>
  <c r="Q12" i="324"/>
  <c r="P12" i="324"/>
  <c r="O12" i="324"/>
  <c r="N12" i="324"/>
  <c r="M12" i="324"/>
  <c r="L12" i="324"/>
  <c r="J12" i="324"/>
  <c r="I12" i="324"/>
  <c r="H12" i="324"/>
  <c r="G12" i="324"/>
  <c r="AF10" i="324"/>
  <c r="AD10" i="324"/>
  <c r="AC10" i="324"/>
  <c r="AB10" i="324"/>
  <c r="AA10" i="324"/>
  <c r="Z10" i="324"/>
  <c r="Y10" i="324"/>
  <c r="X10" i="324"/>
  <c r="W10" i="324"/>
  <c r="U10" i="324"/>
  <c r="S10" i="324"/>
  <c r="R10" i="324"/>
  <c r="Q10" i="324"/>
  <c r="P10" i="324"/>
  <c r="O10" i="324"/>
  <c r="N10" i="324"/>
  <c r="M10" i="324"/>
  <c r="L10" i="324"/>
  <c r="J10" i="324"/>
  <c r="I10" i="324"/>
  <c r="H10" i="324"/>
  <c r="G10" i="324"/>
  <c r="AF9" i="324"/>
  <c r="AE9" i="324"/>
  <c r="AC9" i="324"/>
  <c r="AB9" i="324"/>
  <c r="AA9" i="324"/>
  <c r="Z9" i="324"/>
  <c r="Y9" i="324"/>
  <c r="X9" i="324"/>
  <c r="W9" i="324"/>
  <c r="U9" i="324"/>
  <c r="T9" i="324"/>
  <c r="R9" i="324"/>
  <c r="Q9" i="324"/>
  <c r="P9" i="324"/>
  <c r="O9" i="324"/>
  <c r="N9" i="324"/>
  <c r="M9" i="324"/>
  <c r="L9" i="324"/>
  <c r="J9" i="324"/>
  <c r="I9" i="324"/>
  <c r="H9" i="324"/>
  <c r="G9" i="324"/>
  <c r="AF8" i="324"/>
  <c r="AD8" i="324"/>
  <c r="AC8" i="324"/>
  <c r="AB8" i="324"/>
  <c r="AA8" i="324"/>
  <c r="Z8" i="324"/>
  <c r="Y8" i="324"/>
  <c r="X8" i="324"/>
  <c r="W8" i="324"/>
  <c r="U8" i="324"/>
  <c r="S8" i="324"/>
  <c r="R8" i="324"/>
  <c r="Q8" i="324"/>
  <c r="P8" i="324"/>
  <c r="O8" i="324"/>
  <c r="N8" i="324"/>
  <c r="M8" i="324"/>
  <c r="L8" i="324"/>
  <c r="J8" i="324"/>
  <c r="I8" i="324"/>
  <c r="H8" i="324"/>
  <c r="G8" i="324"/>
  <c r="AF7" i="324"/>
  <c r="AD7" i="324"/>
  <c r="AC7" i="324"/>
  <c r="AB7" i="324"/>
  <c r="AA7" i="324"/>
  <c r="Z7" i="324"/>
  <c r="Y7" i="324"/>
  <c r="X7" i="324"/>
  <c r="W7" i="324"/>
  <c r="U7" i="324"/>
  <c r="S7" i="324"/>
  <c r="R7" i="324"/>
  <c r="Q7" i="324"/>
  <c r="P7" i="324"/>
  <c r="O7" i="324"/>
  <c r="N7" i="324"/>
  <c r="M7" i="324"/>
  <c r="L7" i="324"/>
  <c r="J7" i="324"/>
  <c r="I7" i="324"/>
  <c r="H7" i="324"/>
  <c r="G7" i="324"/>
  <c r="AF6" i="324"/>
  <c r="AD6" i="324"/>
  <c r="AC6" i="324"/>
  <c r="AB6" i="324"/>
  <c r="AA6" i="324"/>
  <c r="Z6" i="324"/>
  <c r="Y6" i="324"/>
  <c r="X6" i="324"/>
  <c r="W6" i="324"/>
  <c r="U6" i="324"/>
  <c r="S6" i="324"/>
  <c r="R6" i="324"/>
  <c r="Q6" i="324"/>
  <c r="P6" i="324"/>
  <c r="O6" i="324"/>
  <c r="N6" i="324"/>
  <c r="M6" i="324"/>
  <c r="L6" i="324"/>
  <c r="J6" i="324"/>
  <c r="I6" i="324"/>
  <c r="H6" i="324"/>
  <c r="G6" i="324"/>
  <c r="J14" i="323"/>
  <c r="I14" i="323"/>
  <c r="H14" i="323"/>
  <c r="G14" i="323"/>
  <c r="AA14" i="323" s="1"/>
  <c r="AF13" i="323"/>
  <c r="AE13" i="323"/>
  <c r="AC13" i="323"/>
  <c r="AB13" i="323"/>
  <c r="AA13" i="323"/>
  <c r="Z13" i="323"/>
  <c r="Y13" i="323"/>
  <c r="X13" i="323"/>
  <c r="W13" i="323"/>
  <c r="U13" i="323"/>
  <c r="T13" i="323"/>
  <c r="R13" i="323"/>
  <c r="Q13" i="323"/>
  <c r="P13" i="323"/>
  <c r="O13" i="323"/>
  <c r="N13" i="323"/>
  <c r="M13" i="323"/>
  <c r="L13" i="323"/>
  <c r="J13" i="323"/>
  <c r="I13" i="323"/>
  <c r="H13" i="323"/>
  <c r="G13" i="323"/>
  <c r="AF12" i="323"/>
  <c r="AE12" i="323"/>
  <c r="AC12" i="323"/>
  <c r="AB12" i="323"/>
  <c r="AA12" i="323"/>
  <c r="Z12" i="323"/>
  <c r="Y12" i="323"/>
  <c r="X12" i="323"/>
  <c r="W12" i="323"/>
  <c r="U12" i="323"/>
  <c r="T12" i="323"/>
  <c r="R12" i="323"/>
  <c r="Q12" i="323"/>
  <c r="P12" i="323"/>
  <c r="O12" i="323"/>
  <c r="N12" i="323"/>
  <c r="M12" i="323"/>
  <c r="L12" i="323"/>
  <c r="J12" i="323"/>
  <c r="I12" i="323"/>
  <c r="H12" i="323"/>
  <c r="G12" i="323"/>
  <c r="AF10" i="323"/>
  <c r="AD10" i="323"/>
  <c r="AC10" i="323"/>
  <c r="AB10" i="323"/>
  <c r="AA10" i="323"/>
  <c r="Z10" i="323"/>
  <c r="Y10" i="323"/>
  <c r="X10" i="323"/>
  <c r="W10" i="323"/>
  <c r="U10" i="323"/>
  <c r="S10" i="323"/>
  <c r="R10" i="323"/>
  <c r="Q10" i="323"/>
  <c r="P10" i="323"/>
  <c r="O10" i="323"/>
  <c r="N10" i="323"/>
  <c r="M10" i="323"/>
  <c r="L10" i="323"/>
  <c r="J10" i="323"/>
  <c r="I10" i="323"/>
  <c r="H10" i="323"/>
  <c r="G10" i="323"/>
  <c r="AF9" i="323"/>
  <c r="AE9" i="323"/>
  <c r="AC9" i="323"/>
  <c r="AB9" i="323"/>
  <c r="AA9" i="323"/>
  <c r="Z9" i="323"/>
  <c r="Y9" i="323"/>
  <c r="X9" i="323"/>
  <c r="W9" i="323"/>
  <c r="U9" i="323"/>
  <c r="T9" i="323"/>
  <c r="R9" i="323"/>
  <c r="Q9" i="323"/>
  <c r="P9" i="323"/>
  <c r="O9" i="323"/>
  <c r="N9" i="323"/>
  <c r="M9" i="323"/>
  <c r="L9" i="323"/>
  <c r="J9" i="323"/>
  <c r="I9" i="323"/>
  <c r="H9" i="323"/>
  <c r="G9" i="323"/>
  <c r="AF8" i="323"/>
  <c r="AD8" i="323"/>
  <c r="AC8" i="323"/>
  <c r="AB8" i="323"/>
  <c r="AA8" i="323"/>
  <c r="Z8" i="323"/>
  <c r="Y8" i="323"/>
  <c r="X8" i="323"/>
  <c r="W8" i="323"/>
  <c r="U8" i="323"/>
  <c r="S8" i="323"/>
  <c r="R8" i="323"/>
  <c r="Q8" i="323"/>
  <c r="P8" i="323"/>
  <c r="O8" i="323"/>
  <c r="N8" i="323"/>
  <c r="M8" i="323"/>
  <c r="L8" i="323"/>
  <c r="J8" i="323"/>
  <c r="I8" i="323"/>
  <c r="H8" i="323"/>
  <c r="G8" i="323"/>
  <c r="AF7" i="323"/>
  <c r="AD7" i="323"/>
  <c r="AC7" i="323"/>
  <c r="AB7" i="323"/>
  <c r="AA7" i="323"/>
  <c r="Z7" i="323"/>
  <c r="Y7" i="323"/>
  <c r="X7" i="323"/>
  <c r="W7" i="323"/>
  <c r="U7" i="323"/>
  <c r="S7" i="323"/>
  <c r="R7" i="323"/>
  <c r="Q7" i="323"/>
  <c r="P7" i="323"/>
  <c r="O7" i="323"/>
  <c r="N7" i="323"/>
  <c r="M7" i="323"/>
  <c r="L7" i="323"/>
  <c r="J7" i="323"/>
  <c r="I7" i="323"/>
  <c r="H7" i="323"/>
  <c r="G7" i="323"/>
  <c r="AF6" i="323"/>
  <c r="AD6" i="323"/>
  <c r="AC6" i="323"/>
  <c r="AB6" i="323"/>
  <c r="AA6" i="323"/>
  <c r="Z6" i="323"/>
  <c r="Y6" i="323"/>
  <c r="X6" i="323"/>
  <c r="W6" i="323"/>
  <c r="U6" i="323"/>
  <c r="S6" i="323"/>
  <c r="R6" i="323"/>
  <c r="Q6" i="323"/>
  <c r="P6" i="323"/>
  <c r="O6" i="323"/>
  <c r="N6" i="323"/>
  <c r="M6" i="323"/>
  <c r="L6" i="323"/>
  <c r="J6" i="323"/>
  <c r="I6" i="323"/>
  <c r="H6" i="323"/>
  <c r="G6" i="323"/>
  <c r="J15" i="322"/>
  <c r="I15" i="322"/>
  <c r="H15" i="322"/>
  <c r="G15" i="322"/>
  <c r="AA15" i="322" s="1"/>
  <c r="AF14" i="322"/>
  <c r="AE14" i="322"/>
  <c r="AC14" i="322"/>
  <c r="AB14" i="322"/>
  <c r="AA14" i="322"/>
  <c r="Z14" i="322"/>
  <c r="Y14" i="322"/>
  <c r="X14" i="322"/>
  <c r="W14" i="322"/>
  <c r="U14" i="322"/>
  <c r="T14" i="322"/>
  <c r="R14" i="322"/>
  <c r="Q14" i="322"/>
  <c r="P14" i="322"/>
  <c r="O14" i="322"/>
  <c r="N14" i="322"/>
  <c r="M14" i="322"/>
  <c r="L14" i="322"/>
  <c r="J14" i="322"/>
  <c r="I14" i="322"/>
  <c r="H14" i="322"/>
  <c r="G14" i="322"/>
  <c r="AF13" i="322"/>
  <c r="AE13" i="322"/>
  <c r="AC13" i="322"/>
  <c r="AB13" i="322"/>
  <c r="AA13" i="322"/>
  <c r="Z13" i="322"/>
  <c r="Y13" i="322"/>
  <c r="X13" i="322"/>
  <c r="W13" i="322"/>
  <c r="U13" i="322"/>
  <c r="T13" i="322"/>
  <c r="R13" i="322"/>
  <c r="Q13" i="322"/>
  <c r="P13" i="322"/>
  <c r="O13" i="322"/>
  <c r="N13" i="322"/>
  <c r="M13" i="322"/>
  <c r="L13" i="322"/>
  <c r="J13" i="322"/>
  <c r="I13" i="322"/>
  <c r="H13" i="322"/>
  <c r="G13" i="322"/>
  <c r="AF11" i="322"/>
  <c r="AE11" i="322"/>
  <c r="AC11" i="322"/>
  <c r="AB11" i="322"/>
  <c r="AA11" i="322"/>
  <c r="Z11" i="322"/>
  <c r="Y11" i="322"/>
  <c r="X11" i="322"/>
  <c r="W11" i="322"/>
  <c r="U11" i="322"/>
  <c r="T11" i="322"/>
  <c r="R11" i="322"/>
  <c r="Q11" i="322"/>
  <c r="P11" i="322"/>
  <c r="O11" i="322"/>
  <c r="N11" i="322"/>
  <c r="M11" i="322"/>
  <c r="L11" i="322"/>
  <c r="J11" i="322"/>
  <c r="I11" i="322"/>
  <c r="H11" i="322"/>
  <c r="G11" i="322"/>
  <c r="AF10" i="322"/>
  <c r="AE10" i="322"/>
  <c r="AC10" i="322"/>
  <c r="AB10" i="322"/>
  <c r="AA10" i="322"/>
  <c r="Z10" i="322"/>
  <c r="Y10" i="322"/>
  <c r="X10" i="322"/>
  <c r="W10" i="322"/>
  <c r="U10" i="322"/>
  <c r="T10" i="322"/>
  <c r="R10" i="322"/>
  <c r="Q10" i="322"/>
  <c r="P10" i="322"/>
  <c r="O10" i="322"/>
  <c r="N10" i="322"/>
  <c r="M10" i="322"/>
  <c r="L10" i="322"/>
  <c r="J10" i="322"/>
  <c r="I10" i="322"/>
  <c r="H10" i="322"/>
  <c r="G10" i="322"/>
  <c r="AF9" i="322"/>
  <c r="AD9" i="322"/>
  <c r="AC9" i="322"/>
  <c r="AB9" i="322"/>
  <c r="AA9" i="322"/>
  <c r="Z9" i="322"/>
  <c r="Y9" i="322"/>
  <c r="X9" i="322"/>
  <c r="W9" i="322"/>
  <c r="U9" i="322"/>
  <c r="S9" i="322"/>
  <c r="R9" i="322"/>
  <c r="Q9" i="322"/>
  <c r="P9" i="322"/>
  <c r="O9" i="322"/>
  <c r="N9" i="322"/>
  <c r="M9" i="322"/>
  <c r="L9" i="322"/>
  <c r="J9" i="322"/>
  <c r="I9" i="322"/>
  <c r="H9" i="322"/>
  <c r="G9" i="322"/>
  <c r="AF8" i="322"/>
  <c r="AD8" i="322"/>
  <c r="AC8" i="322"/>
  <c r="AB8" i="322"/>
  <c r="AA8" i="322"/>
  <c r="Z8" i="322"/>
  <c r="Y8" i="322"/>
  <c r="X8" i="322"/>
  <c r="W8" i="322"/>
  <c r="U8" i="322"/>
  <c r="S8" i="322"/>
  <c r="R8" i="322"/>
  <c r="Q8" i="322"/>
  <c r="P8" i="322"/>
  <c r="O8" i="322"/>
  <c r="N8" i="322"/>
  <c r="M8" i="322"/>
  <c r="L8" i="322"/>
  <c r="J8" i="322"/>
  <c r="I8" i="322"/>
  <c r="H8" i="322"/>
  <c r="G8" i="322"/>
  <c r="AF7" i="322"/>
  <c r="AD7" i="322"/>
  <c r="AC7" i="322"/>
  <c r="AB7" i="322"/>
  <c r="AA7" i="322"/>
  <c r="Z7" i="322"/>
  <c r="Y7" i="322"/>
  <c r="X7" i="322"/>
  <c r="W7" i="322"/>
  <c r="U7" i="322"/>
  <c r="S7" i="322"/>
  <c r="R7" i="322"/>
  <c r="Q7" i="322"/>
  <c r="P7" i="322"/>
  <c r="O7" i="322"/>
  <c r="N7" i="322"/>
  <c r="M7" i="322"/>
  <c r="L7" i="322"/>
  <c r="J7" i="322"/>
  <c r="I7" i="322"/>
  <c r="H7" i="322"/>
  <c r="G7" i="322"/>
  <c r="AF6" i="322"/>
  <c r="AD6" i="322"/>
  <c r="AC6" i="322"/>
  <c r="AB6" i="322"/>
  <c r="AA6" i="322"/>
  <c r="Z6" i="322"/>
  <c r="Y6" i="322"/>
  <c r="X6" i="322"/>
  <c r="W6" i="322"/>
  <c r="U6" i="322"/>
  <c r="S6" i="322"/>
  <c r="R6" i="322"/>
  <c r="Q6" i="322"/>
  <c r="P6" i="322"/>
  <c r="O6" i="322"/>
  <c r="N6" i="322"/>
  <c r="M6" i="322"/>
  <c r="L6" i="322"/>
  <c r="J6" i="322"/>
  <c r="I6" i="322"/>
  <c r="H6" i="322"/>
  <c r="G6" i="322"/>
  <c r="J15" i="321"/>
  <c r="I15" i="321"/>
  <c r="H15" i="321"/>
  <c r="G15" i="321"/>
  <c r="Z15" i="321" s="1"/>
  <c r="AF14" i="321"/>
  <c r="AE14" i="321"/>
  <c r="AC14" i="321"/>
  <c r="AB14" i="321"/>
  <c r="AA14" i="321"/>
  <c r="Z14" i="321"/>
  <c r="Y14" i="321"/>
  <c r="X14" i="321"/>
  <c r="W14" i="321"/>
  <c r="U14" i="321"/>
  <c r="T14" i="321"/>
  <c r="R14" i="321"/>
  <c r="Q14" i="321"/>
  <c r="P14" i="321"/>
  <c r="O14" i="321"/>
  <c r="N14" i="321"/>
  <c r="M14" i="321"/>
  <c r="L14" i="321"/>
  <c r="J14" i="321"/>
  <c r="I14" i="321"/>
  <c r="H14" i="321"/>
  <c r="G14" i="321"/>
  <c r="AF13" i="321"/>
  <c r="AE13" i="321"/>
  <c r="AC13" i="321"/>
  <c r="AB13" i="321"/>
  <c r="AA13" i="321"/>
  <c r="Z13" i="321"/>
  <c r="Y13" i="321"/>
  <c r="X13" i="321"/>
  <c r="W13" i="321"/>
  <c r="U13" i="321"/>
  <c r="T13" i="321"/>
  <c r="R13" i="321"/>
  <c r="Q13" i="321"/>
  <c r="P13" i="321"/>
  <c r="O13" i="321"/>
  <c r="N13" i="321"/>
  <c r="M13" i="321"/>
  <c r="L13" i="321"/>
  <c r="J13" i="321"/>
  <c r="I13" i="321"/>
  <c r="H13" i="321"/>
  <c r="G13" i="321"/>
  <c r="AF11" i="321"/>
  <c r="AE11" i="321"/>
  <c r="AC11" i="321"/>
  <c r="AB11" i="321"/>
  <c r="AA11" i="321"/>
  <c r="Z11" i="321"/>
  <c r="Y11" i="321"/>
  <c r="X11" i="321"/>
  <c r="W11" i="321"/>
  <c r="U11" i="321"/>
  <c r="T11" i="321"/>
  <c r="R11" i="321"/>
  <c r="Q11" i="321"/>
  <c r="P11" i="321"/>
  <c r="O11" i="321"/>
  <c r="N11" i="321"/>
  <c r="M11" i="321"/>
  <c r="L11" i="321"/>
  <c r="J11" i="321"/>
  <c r="I11" i="321"/>
  <c r="H11" i="321"/>
  <c r="G11" i="321"/>
  <c r="AF10" i="321"/>
  <c r="AE10" i="321"/>
  <c r="AC10" i="321"/>
  <c r="AB10" i="321"/>
  <c r="AA10" i="321"/>
  <c r="Z10" i="321"/>
  <c r="Y10" i="321"/>
  <c r="X10" i="321"/>
  <c r="W10" i="321"/>
  <c r="U10" i="321"/>
  <c r="T10" i="321"/>
  <c r="R10" i="321"/>
  <c r="Q10" i="321"/>
  <c r="P10" i="321"/>
  <c r="O10" i="321"/>
  <c r="N10" i="321"/>
  <c r="M10" i="321"/>
  <c r="L10" i="321"/>
  <c r="J10" i="321"/>
  <c r="I10" i="321"/>
  <c r="H10" i="321"/>
  <c r="G10" i="321"/>
  <c r="AF9" i="321"/>
  <c r="AD9" i="321"/>
  <c r="AC9" i="321"/>
  <c r="AB9" i="321"/>
  <c r="AA9" i="321"/>
  <c r="Z9" i="321"/>
  <c r="Y9" i="321"/>
  <c r="X9" i="321"/>
  <c r="W9" i="321"/>
  <c r="U9" i="321"/>
  <c r="S9" i="321"/>
  <c r="R9" i="321"/>
  <c r="Q9" i="321"/>
  <c r="P9" i="321"/>
  <c r="O9" i="321"/>
  <c r="N9" i="321"/>
  <c r="M9" i="321"/>
  <c r="L9" i="321"/>
  <c r="J9" i="321"/>
  <c r="I9" i="321"/>
  <c r="H9" i="321"/>
  <c r="G9" i="321"/>
  <c r="AF8" i="321"/>
  <c r="AD8" i="321"/>
  <c r="AC8" i="321"/>
  <c r="AB8" i="321"/>
  <c r="AA8" i="321"/>
  <c r="Z8" i="321"/>
  <c r="Y8" i="321"/>
  <c r="X8" i="321"/>
  <c r="W8" i="321"/>
  <c r="U8" i="321"/>
  <c r="S8" i="321"/>
  <c r="R8" i="321"/>
  <c r="Q8" i="321"/>
  <c r="P8" i="321"/>
  <c r="O8" i="321"/>
  <c r="N8" i="321"/>
  <c r="M8" i="321"/>
  <c r="L8" i="321"/>
  <c r="J8" i="321"/>
  <c r="I8" i="321"/>
  <c r="H8" i="321"/>
  <c r="G8" i="321"/>
  <c r="AF7" i="321"/>
  <c r="AD7" i="321"/>
  <c r="AC7" i="321"/>
  <c r="AB7" i="321"/>
  <c r="AA7" i="321"/>
  <c r="Z7" i="321"/>
  <c r="Y7" i="321"/>
  <c r="X7" i="321"/>
  <c r="W7" i="321"/>
  <c r="U7" i="321"/>
  <c r="S7" i="321"/>
  <c r="R7" i="321"/>
  <c r="Q7" i="321"/>
  <c r="P7" i="321"/>
  <c r="O7" i="321"/>
  <c r="N7" i="321"/>
  <c r="M7" i="321"/>
  <c r="L7" i="321"/>
  <c r="J7" i="321"/>
  <c r="I7" i="321"/>
  <c r="H7" i="321"/>
  <c r="G7" i="321"/>
  <c r="AF6" i="321"/>
  <c r="AD6" i="321"/>
  <c r="AC6" i="321"/>
  <c r="AB6" i="321"/>
  <c r="AA6" i="321"/>
  <c r="Z6" i="321"/>
  <c r="Y6" i="321"/>
  <c r="X6" i="321"/>
  <c r="W6" i="321"/>
  <c r="U6" i="321"/>
  <c r="S6" i="321"/>
  <c r="R6" i="321"/>
  <c r="Q6" i="321"/>
  <c r="P6" i="321"/>
  <c r="O6" i="321"/>
  <c r="N6" i="321"/>
  <c r="M6" i="321"/>
  <c r="L6" i="321"/>
  <c r="J6" i="321"/>
  <c r="I6" i="321"/>
  <c r="H6" i="321"/>
  <c r="G6" i="321"/>
  <c r="AE12" i="315"/>
  <c r="T12" i="315"/>
  <c r="AE7" i="309"/>
  <c r="T7" i="309"/>
  <c r="AE9" i="298"/>
  <c r="T9" i="298"/>
  <c r="AE12" i="289"/>
  <c r="T12" i="289"/>
  <c r="AE9" i="297"/>
  <c r="T9" i="297"/>
  <c r="AE11" i="288"/>
  <c r="T11" i="288"/>
  <c r="AE12" i="260"/>
  <c r="T12" i="260"/>
  <c r="AE7" i="249"/>
  <c r="T7" i="249"/>
  <c r="AE11" i="259"/>
  <c r="T11" i="259"/>
  <c r="AE7" i="248"/>
  <c r="T7" i="248"/>
  <c r="AE7" i="226"/>
  <c r="T7" i="226"/>
  <c r="AE9" i="166"/>
  <c r="T9" i="166"/>
  <c r="AE11" i="151"/>
  <c r="T11" i="151"/>
  <c r="AE7" i="225"/>
  <c r="T7" i="225"/>
  <c r="AF6" i="334" l="1"/>
  <c r="AE6" i="334"/>
  <c r="AB6" i="334"/>
  <c r="AB15" i="334" s="1"/>
  <c r="P6" i="334"/>
  <c r="X18" i="332"/>
  <c r="U18" i="333"/>
  <c r="AF18" i="332"/>
  <c r="Z18" i="333"/>
  <c r="N6" i="332"/>
  <c r="R6" i="332"/>
  <c r="T6" i="334"/>
  <c r="T15" i="334" s="1"/>
  <c r="AA6" i="334"/>
  <c r="AA15" i="334" s="1"/>
  <c r="AE18" i="330"/>
  <c r="S18" i="330"/>
  <c r="AD18" i="330"/>
  <c r="R16" i="330"/>
  <c r="R18" i="330" s="1"/>
  <c r="L6" i="334"/>
  <c r="L15" i="334" s="1"/>
  <c r="M6" i="334"/>
  <c r="M15" i="334" s="1"/>
  <c r="N6" i="334"/>
  <c r="N15" i="334" s="1"/>
  <c r="AA18" i="333"/>
  <c r="AF18" i="333"/>
  <c r="M18" i="332"/>
  <c r="Q18" i="332"/>
  <c r="U18" i="332"/>
  <c r="S15" i="325"/>
  <c r="U6" i="328"/>
  <c r="U6" i="334"/>
  <c r="U15" i="334" s="1"/>
  <c r="AD20" i="333"/>
  <c r="S15" i="334"/>
  <c r="W6" i="334"/>
  <c r="W15" i="334" s="1"/>
  <c r="X6" i="334"/>
  <c r="X15" i="334" s="1"/>
  <c r="AE15" i="334"/>
  <c r="AD15" i="325"/>
  <c r="L18" i="332"/>
  <c r="Z6" i="334"/>
  <c r="Z15" i="334" s="1"/>
  <c r="AD14" i="328"/>
  <c r="Y18" i="332"/>
  <c r="N6" i="333"/>
  <c r="Z18" i="332"/>
  <c r="AB6" i="333"/>
  <c r="N6" i="328"/>
  <c r="N14" i="328" s="1"/>
  <c r="AA18" i="332"/>
  <c r="AA20" i="332" s="1"/>
  <c r="R6" i="334"/>
  <c r="R15" i="334" s="1"/>
  <c r="AF15" i="334"/>
  <c r="P15" i="334"/>
  <c r="AD15" i="334"/>
  <c r="S15" i="324"/>
  <c r="L18" i="333"/>
  <c r="T6" i="332"/>
  <c r="M18" i="333"/>
  <c r="Q16" i="330"/>
  <c r="Q18" i="330" s="1"/>
  <c r="U6" i="332"/>
  <c r="U20" i="332" s="1"/>
  <c r="AD20" i="332"/>
  <c r="Q18" i="333"/>
  <c r="Y6" i="334"/>
  <c r="Y15" i="334" s="1"/>
  <c r="W6" i="332"/>
  <c r="R18" i="333"/>
  <c r="T18" i="333"/>
  <c r="S20" i="332"/>
  <c r="W18" i="333"/>
  <c r="O6" i="334"/>
  <c r="O15" i="334" s="1"/>
  <c r="AC6" i="334"/>
  <c r="AC15" i="334" s="1"/>
  <c r="X18" i="333"/>
  <c r="W18" i="332"/>
  <c r="AA20" i="333"/>
  <c r="Y18" i="333"/>
  <c r="Q6" i="334"/>
  <c r="Q15" i="334" s="1"/>
  <c r="S20" i="333"/>
  <c r="O6" i="333"/>
  <c r="AE6" i="333"/>
  <c r="AE20" i="333" s="1"/>
  <c r="AF6" i="333"/>
  <c r="AB6" i="332"/>
  <c r="T6" i="333"/>
  <c r="U6" i="333"/>
  <c r="U20" i="333" s="1"/>
  <c r="W6" i="333"/>
  <c r="Q16" i="331"/>
  <c r="Q18" i="331" s="1"/>
  <c r="X6" i="333"/>
  <c r="S18" i="331"/>
  <c r="R16" i="331"/>
  <c r="R18" i="331" s="1"/>
  <c r="R18" i="332"/>
  <c r="R20" i="332" s="1"/>
  <c r="Y6" i="333"/>
  <c r="N18" i="333"/>
  <c r="AB18" i="333"/>
  <c r="AC6" i="333"/>
  <c r="P6" i="333"/>
  <c r="Q6" i="333"/>
  <c r="R6" i="333"/>
  <c r="L16" i="330"/>
  <c r="AF16" i="331"/>
  <c r="AF18" i="331" s="1"/>
  <c r="T18" i="332"/>
  <c r="L6" i="333"/>
  <c r="Z6" i="333"/>
  <c r="Z20" i="333" s="1"/>
  <c r="O18" i="333"/>
  <c r="AC18" i="333"/>
  <c r="N16" i="330"/>
  <c r="M6" i="333"/>
  <c r="P18" i="333"/>
  <c r="O6" i="332"/>
  <c r="AC6" i="332"/>
  <c r="W6" i="328"/>
  <c r="W14" i="328" s="1"/>
  <c r="AD18" i="331"/>
  <c r="P6" i="332"/>
  <c r="AE6" i="332"/>
  <c r="AE20" i="332" s="1"/>
  <c r="Q6" i="332"/>
  <c r="Q20" i="332" s="1"/>
  <c r="AF6" i="332"/>
  <c r="X6" i="332"/>
  <c r="X20" i="332" s="1"/>
  <c r="AB16" i="330"/>
  <c r="AB18" i="330" s="1"/>
  <c r="AE18" i="331"/>
  <c r="Y6" i="332"/>
  <c r="N18" i="332"/>
  <c r="AB18" i="332"/>
  <c r="L6" i="332"/>
  <c r="L20" i="332" s="1"/>
  <c r="O18" i="332"/>
  <c r="AC18" i="332"/>
  <c r="L6" i="328"/>
  <c r="L14" i="328" s="1"/>
  <c r="Z6" i="332"/>
  <c r="M6" i="328"/>
  <c r="M14" i="328" s="1"/>
  <c r="M6" i="332"/>
  <c r="P18" i="332"/>
  <c r="T16" i="330"/>
  <c r="T18" i="330" s="1"/>
  <c r="U16" i="331"/>
  <c r="U18" i="331" s="1"/>
  <c r="AD15" i="326"/>
  <c r="N9" i="326"/>
  <c r="N15" i="326" s="1"/>
  <c r="U16" i="330"/>
  <c r="W16" i="331"/>
  <c r="W18" i="331" s="1"/>
  <c r="R9" i="326"/>
  <c r="R15" i="326" s="1"/>
  <c r="W16" i="330"/>
  <c r="W18" i="330" s="1"/>
  <c r="AB9" i="326"/>
  <c r="AB15" i="326" s="1"/>
  <c r="X16" i="330"/>
  <c r="X18" i="330" s="1"/>
  <c r="Y16" i="331"/>
  <c r="Y18" i="331" s="1"/>
  <c r="S18" i="329"/>
  <c r="T16" i="331"/>
  <c r="T18" i="331" s="1"/>
  <c r="X16" i="331"/>
  <c r="X18" i="331" s="1"/>
  <c r="Y16" i="330"/>
  <c r="Y18" i="330" s="1"/>
  <c r="L16" i="331"/>
  <c r="L18" i="331" s="1"/>
  <c r="Z16" i="331"/>
  <c r="Z18" i="331" s="1"/>
  <c r="Q16" i="329"/>
  <c r="Q18" i="329" s="1"/>
  <c r="Z16" i="330"/>
  <c r="Z18" i="330" s="1"/>
  <c r="M16" i="331"/>
  <c r="M18" i="331" s="1"/>
  <c r="AA16" i="331"/>
  <c r="AA18" i="331" s="1"/>
  <c r="AA16" i="330"/>
  <c r="AA18" i="330" s="1"/>
  <c r="N16" i="331"/>
  <c r="N18" i="331" s="1"/>
  <c r="AB16" i="331"/>
  <c r="AB18" i="331" s="1"/>
  <c r="O16" i="331"/>
  <c r="O18" i="331" s="1"/>
  <c r="AC16" i="331"/>
  <c r="AC18" i="331" s="1"/>
  <c r="M16" i="330"/>
  <c r="AF16" i="330"/>
  <c r="P16" i="331"/>
  <c r="P18" i="331" s="1"/>
  <c r="R16" i="329"/>
  <c r="R18" i="329" s="1"/>
  <c r="T16" i="329"/>
  <c r="T18" i="329" s="1"/>
  <c r="U16" i="329"/>
  <c r="U18" i="329" s="1"/>
  <c r="W16" i="329"/>
  <c r="W18" i="329" s="1"/>
  <c r="X16" i="329"/>
  <c r="X18" i="329" s="1"/>
  <c r="AB6" i="328"/>
  <c r="AB14" i="328" s="1"/>
  <c r="Y16" i="329"/>
  <c r="Y18" i="329" s="1"/>
  <c r="Z16" i="329"/>
  <c r="Z18" i="329" s="1"/>
  <c r="L16" i="329"/>
  <c r="L18" i="329" s="1"/>
  <c r="AA16" i="329"/>
  <c r="AA18" i="329" s="1"/>
  <c r="M16" i="329"/>
  <c r="M18" i="329" s="1"/>
  <c r="AB16" i="329"/>
  <c r="AB18" i="329" s="1"/>
  <c r="N16" i="329"/>
  <c r="N18" i="329" s="1"/>
  <c r="AE16" i="329"/>
  <c r="AE18" i="329" s="1"/>
  <c r="O16" i="330"/>
  <c r="AC16" i="330"/>
  <c r="AC9" i="327"/>
  <c r="AC15" i="327" s="1"/>
  <c r="P16" i="329"/>
  <c r="P18" i="329" s="1"/>
  <c r="AF16" i="329"/>
  <c r="AF18" i="329" s="1"/>
  <c r="P16" i="330"/>
  <c r="AC18" i="329"/>
  <c r="AD18" i="329"/>
  <c r="U14" i="328"/>
  <c r="S15" i="326"/>
  <c r="T14" i="328"/>
  <c r="X6" i="328"/>
  <c r="X14" i="328" s="1"/>
  <c r="Y6" i="328"/>
  <c r="Y14" i="328" s="1"/>
  <c r="Z6" i="328"/>
  <c r="Z14" i="328" s="1"/>
  <c r="O16" i="329"/>
  <c r="O18" i="329" s="1"/>
  <c r="AD15" i="327"/>
  <c r="AA6" i="328"/>
  <c r="AA14" i="328" s="1"/>
  <c r="S14" i="328"/>
  <c r="AC6" i="328"/>
  <c r="AC14" i="328" s="1"/>
  <c r="P6" i="328"/>
  <c r="P14" i="328" s="1"/>
  <c r="AE6" i="328"/>
  <c r="AE14" i="328" s="1"/>
  <c r="Q6" i="328"/>
  <c r="Q14" i="328" s="1"/>
  <c r="AF6" i="328"/>
  <c r="AF14" i="328" s="1"/>
  <c r="AA15" i="327"/>
  <c r="N9" i="327"/>
  <c r="N15" i="327" s="1"/>
  <c r="R6" i="328"/>
  <c r="R14" i="328" s="1"/>
  <c r="S15" i="327"/>
  <c r="O6" i="328"/>
  <c r="O14" i="328" s="1"/>
  <c r="AB9" i="327"/>
  <c r="AB15" i="327" s="1"/>
  <c r="O9" i="327"/>
  <c r="O15" i="327" s="1"/>
  <c r="AE9" i="327"/>
  <c r="AE15" i="327" s="1"/>
  <c r="Q9" i="327"/>
  <c r="Q15" i="327" s="1"/>
  <c r="R9" i="327"/>
  <c r="R15" i="327" s="1"/>
  <c r="AD15" i="323"/>
  <c r="T9" i="327"/>
  <c r="T15" i="327" s="1"/>
  <c r="X9" i="327"/>
  <c r="X15" i="327" s="1"/>
  <c r="Y9" i="327"/>
  <c r="Y15" i="327" s="1"/>
  <c r="L9" i="327"/>
  <c r="L15" i="327" s="1"/>
  <c r="Z9" i="327"/>
  <c r="Z15" i="327" s="1"/>
  <c r="P9" i="327"/>
  <c r="P15" i="327" s="1"/>
  <c r="AF9" i="327"/>
  <c r="AF15" i="327" s="1"/>
  <c r="U9" i="327"/>
  <c r="U15" i="327" s="1"/>
  <c r="W9" i="327"/>
  <c r="W15" i="327" s="1"/>
  <c r="M9" i="327"/>
  <c r="M15" i="327" s="1"/>
  <c r="AA15" i="326"/>
  <c r="AC9" i="326"/>
  <c r="AC15" i="326" s="1"/>
  <c r="AD16" i="322"/>
  <c r="P9" i="326"/>
  <c r="P15" i="326" s="1"/>
  <c r="AE9" i="326"/>
  <c r="AE15" i="326" s="1"/>
  <c r="O9" i="326"/>
  <c r="O15" i="326" s="1"/>
  <c r="Q9" i="326"/>
  <c r="Q15" i="326" s="1"/>
  <c r="AF9" i="326"/>
  <c r="AF15" i="326" s="1"/>
  <c r="T9" i="326"/>
  <c r="T15" i="326" s="1"/>
  <c r="U9" i="326"/>
  <c r="U15" i="326" s="1"/>
  <c r="N14" i="325"/>
  <c r="N15" i="325" s="1"/>
  <c r="W9" i="326"/>
  <c r="W15" i="326" s="1"/>
  <c r="AA15" i="321"/>
  <c r="AA16" i="321" s="1"/>
  <c r="O14" i="325"/>
  <c r="O15" i="325" s="1"/>
  <c r="X9" i="326"/>
  <c r="X15" i="326" s="1"/>
  <c r="AB15" i="321"/>
  <c r="AB16" i="321" s="1"/>
  <c r="AB14" i="325"/>
  <c r="AB15" i="325" s="1"/>
  <c r="Y9" i="326"/>
  <c r="Y15" i="326" s="1"/>
  <c r="L9" i="326"/>
  <c r="L15" i="326" s="1"/>
  <c r="Z9" i="326"/>
  <c r="Z15" i="326" s="1"/>
  <c r="M9" i="326"/>
  <c r="M15" i="326" s="1"/>
  <c r="AA15" i="325"/>
  <c r="Q14" i="325"/>
  <c r="Q15" i="325" s="1"/>
  <c r="AF14" i="325"/>
  <c r="AF15" i="325" s="1"/>
  <c r="P14" i="325"/>
  <c r="P15" i="325" s="1"/>
  <c r="T14" i="325"/>
  <c r="T15" i="325" s="1"/>
  <c r="S15" i="323"/>
  <c r="AE14" i="325"/>
  <c r="AE15" i="325" s="1"/>
  <c r="X14" i="325"/>
  <c r="X15" i="325" s="1"/>
  <c r="AC14" i="325"/>
  <c r="AC15" i="325" s="1"/>
  <c r="R14" i="325"/>
  <c r="R15" i="325" s="1"/>
  <c r="U14" i="325"/>
  <c r="U15" i="325" s="1"/>
  <c r="N14" i="324"/>
  <c r="N15" i="324" s="1"/>
  <c r="W14" i="325"/>
  <c r="W15" i="325" s="1"/>
  <c r="O14" i="324"/>
  <c r="O15" i="324" s="1"/>
  <c r="AB14" i="324"/>
  <c r="AB15" i="324" s="1"/>
  <c r="Y14" i="325"/>
  <c r="Y15" i="325" s="1"/>
  <c r="M15" i="321"/>
  <c r="M16" i="321" s="1"/>
  <c r="L14" i="325"/>
  <c r="L15" i="325" s="1"/>
  <c r="Z14" i="325"/>
  <c r="Z15" i="325" s="1"/>
  <c r="N15" i="321"/>
  <c r="N16" i="321" s="1"/>
  <c r="M14" i="325"/>
  <c r="M15" i="325" s="1"/>
  <c r="AD15" i="324"/>
  <c r="AA15" i="324"/>
  <c r="Q14" i="324"/>
  <c r="Q15" i="324" s="1"/>
  <c r="Y14" i="324"/>
  <c r="Y15" i="324" s="1"/>
  <c r="P14" i="324"/>
  <c r="P15" i="324" s="1"/>
  <c r="L14" i="324"/>
  <c r="L15" i="324" s="1"/>
  <c r="Z14" i="324"/>
  <c r="Z15" i="324" s="1"/>
  <c r="AC14" i="324"/>
  <c r="AC15" i="324" s="1"/>
  <c r="AE14" i="324"/>
  <c r="AE15" i="324" s="1"/>
  <c r="AF14" i="324"/>
  <c r="AF15" i="324" s="1"/>
  <c r="R14" i="324"/>
  <c r="R15" i="324" s="1"/>
  <c r="T14" i="324"/>
  <c r="T15" i="324" s="1"/>
  <c r="U14" i="324"/>
  <c r="U15" i="324" s="1"/>
  <c r="W14" i="324"/>
  <c r="W15" i="324" s="1"/>
  <c r="N14" i="323"/>
  <c r="N15" i="323" s="1"/>
  <c r="X14" i="324"/>
  <c r="X15" i="324" s="1"/>
  <c r="AB14" i="323"/>
  <c r="AB15" i="323" s="1"/>
  <c r="S16" i="322"/>
  <c r="M14" i="324"/>
  <c r="M15" i="324" s="1"/>
  <c r="AA15" i="323"/>
  <c r="Q14" i="323"/>
  <c r="Q15" i="323" s="1"/>
  <c r="R14" i="323"/>
  <c r="R15" i="323" s="1"/>
  <c r="Y14" i="323"/>
  <c r="Y15" i="323" s="1"/>
  <c r="AC14" i="323"/>
  <c r="AC15" i="323" s="1"/>
  <c r="AE14" i="323"/>
  <c r="AE15" i="323" s="1"/>
  <c r="AF14" i="323"/>
  <c r="AF15" i="323" s="1"/>
  <c r="T14" i="323"/>
  <c r="T15" i="323" s="1"/>
  <c r="U14" i="323"/>
  <c r="U15" i="323" s="1"/>
  <c r="W14" i="323"/>
  <c r="W15" i="323" s="1"/>
  <c r="X14" i="323"/>
  <c r="X15" i="323" s="1"/>
  <c r="L14" i="323"/>
  <c r="L15" i="323" s="1"/>
  <c r="Z14" i="323"/>
  <c r="Z15" i="323" s="1"/>
  <c r="O14" i="323"/>
  <c r="O15" i="323" s="1"/>
  <c r="P14" i="323"/>
  <c r="P15" i="323" s="1"/>
  <c r="AA16" i="322"/>
  <c r="N15" i="322"/>
  <c r="N16" i="322" s="1"/>
  <c r="AB15" i="322"/>
  <c r="AB16" i="322" s="1"/>
  <c r="M14" i="323"/>
  <c r="M15" i="323" s="1"/>
  <c r="Q15" i="322"/>
  <c r="Q16" i="322" s="1"/>
  <c r="AF15" i="322"/>
  <c r="AF16" i="322" s="1"/>
  <c r="X15" i="322"/>
  <c r="X16" i="322" s="1"/>
  <c r="O15" i="322"/>
  <c r="O16" i="322" s="1"/>
  <c r="AC15" i="322"/>
  <c r="AC16" i="322" s="1"/>
  <c r="AE15" i="322"/>
  <c r="AE16" i="322" s="1"/>
  <c r="R15" i="322"/>
  <c r="R16" i="322" s="1"/>
  <c r="T15" i="322"/>
  <c r="T16" i="322" s="1"/>
  <c r="U15" i="322"/>
  <c r="U16" i="322" s="1"/>
  <c r="S16" i="321"/>
  <c r="Y15" i="322"/>
  <c r="Y16" i="322" s="1"/>
  <c r="P15" i="322"/>
  <c r="P16" i="322" s="1"/>
  <c r="W15" i="322"/>
  <c r="W16" i="322" s="1"/>
  <c r="L15" i="322"/>
  <c r="L16" i="322" s="1"/>
  <c r="Z15" i="322"/>
  <c r="Z16" i="322" s="1"/>
  <c r="M15" i="322"/>
  <c r="M16" i="322" s="1"/>
  <c r="AD16" i="321"/>
  <c r="Z16" i="321"/>
  <c r="T15" i="321"/>
  <c r="T16" i="321" s="1"/>
  <c r="O15" i="321"/>
  <c r="O16" i="321" s="1"/>
  <c r="P15" i="321"/>
  <c r="P16" i="321" s="1"/>
  <c r="Q15" i="321"/>
  <c r="Q16" i="321" s="1"/>
  <c r="R15" i="321"/>
  <c r="R16" i="321" s="1"/>
  <c r="U15" i="321"/>
  <c r="U16" i="321" s="1"/>
  <c r="W15" i="321"/>
  <c r="W16" i="321" s="1"/>
  <c r="X15" i="321"/>
  <c r="X16" i="321" s="1"/>
  <c r="AC15" i="321"/>
  <c r="AC16" i="321" s="1"/>
  <c r="AE15" i="321"/>
  <c r="AE16" i="321" s="1"/>
  <c r="AF15" i="321"/>
  <c r="AF16" i="321" s="1"/>
  <c r="Y15" i="321"/>
  <c r="Y16" i="321" s="1"/>
  <c r="L15" i="321"/>
  <c r="L16" i="321" s="1"/>
  <c r="G10" i="306"/>
  <c r="H10" i="306"/>
  <c r="I10" i="306"/>
  <c r="J10" i="306"/>
  <c r="L10" i="306"/>
  <c r="M10" i="306"/>
  <c r="N10" i="306"/>
  <c r="O10" i="306"/>
  <c r="P10" i="306"/>
  <c r="Q10" i="306"/>
  <c r="R10" i="306"/>
  <c r="T10" i="306"/>
  <c r="U10" i="306"/>
  <c r="W10" i="306"/>
  <c r="X10" i="306"/>
  <c r="Y10" i="306"/>
  <c r="Z10" i="306"/>
  <c r="AA10" i="306"/>
  <c r="AB10" i="306"/>
  <c r="AC10" i="306"/>
  <c r="AE10" i="306"/>
  <c r="AF10" i="306"/>
  <c r="G10" i="316"/>
  <c r="H10" i="316"/>
  <c r="I10" i="316"/>
  <c r="J10" i="316"/>
  <c r="L10" i="316"/>
  <c r="M10" i="316"/>
  <c r="N10" i="316"/>
  <c r="O10" i="316"/>
  <c r="P10" i="316"/>
  <c r="Q10" i="316"/>
  <c r="R10" i="316"/>
  <c r="T10" i="316"/>
  <c r="U10" i="316"/>
  <c r="W10" i="316"/>
  <c r="X10" i="316"/>
  <c r="Y10" i="316"/>
  <c r="Z10" i="316"/>
  <c r="AA10" i="316"/>
  <c r="AB10" i="316"/>
  <c r="AC10" i="316"/>
  <c r="AE10" i="316"/>
  <c r="AF10" i="316"/>
  <c r="G11" i="315"/>
  <c r="H11" i="315"/>
  <c r="I11" i="315"/>
  <c r="J11" i="315"/>
  <c r="L11" i="315"/>
  <c r="M11" i="315"/>
  <c r="N11" i="315"/>
  <c r="O11" i="315"/>
  <c r="P11" i="315"/>
  <c r="Q11" i="315"/>
  <c r="R11" i="315"/>
  <c r="T11" i="315"/>
  <c r="U11" i="315"/>
  <c r="W11" i="315"/>
  <c r="X11" i="315"/>
  <c r="Y11" i="315"/>
  <c r="Z11" i="315"/>
  <c r="AA11" i="315"/>
  <c r="AB11" i="315"/>
  <c r="AC11" i="315"/>
  <c r="AE11" i="315"/>
  <c r="AF11" i="315"/>
  <c r="G8" i="309"/>
  <c r="H8" i="309"/>
  <c r="I8" i="309"/>
  <c r="J8" i="309"/>
  <c r="L8" i="309"/>
  <c r="M8" i="309"/>
  <c r="N8" i="309"/>
  <c r="O8" i="309"/>
  <c r="P8" i="309"/>
  <c r="Q8" i="309"/>
  <c r="R8" i="309"/>
  <c r="S8" i="309"/>
  <c r="U8" i="309"/>
  <c r="W8" i="309"/>
  <c r="X8" i="309"/>
  <c r="Y8" i="309"/>
  <c r="Z8" i="309"/>
  <c r="AA8" i="309"/>
  <c r="AB8" i="309"/>
  <c r="AC8" i="309"/>
  <c r="AD8" i="309"/>
  <c r="AF8" i="309"/>
  <c r="G8" i="298"/>
  <c r="H8" i="298"/>
  <c r="I8" i="298"/>
  <c r="J8" i="298"/>
  <c r="L8" i="298"/>
  <c r="M8" i="298"/>
  <c r="N8" i="298"/>
  <c r="O8" i="298"/>
  <c r="P8" i="298"/>
  <c r="Q8" i="298"/>
  <c r="R8" i="298"/>
  <c r="U8" i="298"/>
  <c r="W8" i="298"/>
  <c r="X8" i="298"/>
  <c r="Y8" i="298"/>
  <c r="Z8" i="298"/>
  <c r="AA8" i="298"/>
  <c r="AB8" i="298"/>
  <c r="AC8" i="298"/>
  <c r="AF8" i="298"/>
  <c r="G10" i="293"/>
  <c r="H10" i="293"/>
  <c r="I10" i="293"/>
  <c r="J10" i="293"/>
  <c r="L10" i="293"/>
  <c r="M10" i="293"/>
  <c r="N10" i="293"/>
  <c r="O10" i="293"/>
  <c r="P10" i="293"/>
  <c r="Q10" i="293"/>
  <c r="R10" i="293"/>
  <c r="S10" i="293"/>
  <c r="U10" i="293"/>
  <c r="W10" i="293"/>
  <c r="X10" i="293"/>
  <c r="Y10" i="293"/>
  <c r="Z10" i="293"/>
  <c r="AA10" i="293"/>
  <c r="AB10" i="293"/>
  <c r="AC10" i="293"/>
  <c r="AD10" i="293"/>
  <c r="AF10" i="293"/>
  <c r="G10" i="292"/>
  <c r="H10" i="292"/>
  <c r="I10" i="292"/>
  <c r="J10" i="292"/>
  <c r="L10" i="292"/>
  <c r="M10" i="292"/>
  <c r="N10" i="292"/>
  <c r="O10" i="292"/>
  <c r="P10" i="292"/>
  <c r="Q10" i="292"/>
  <c r="R10" i="292"/>
  <c r="S10" i="292"/>
  <c r="U10" i="292"/>
  <c r="W10" i="292"/>
  <c r="X10" i="292"/>
  <c r="Y10" i="292"/>
  <c r="Z10" i="292"/>
  <c r="AA10" i="292"/>
  <c r="AB10" i="292"/>
  <c r="AC10" i="292"/>
  <c r="AD10" i="292"/>
  <c r="AF10" i="292"/>
  <c r="G11" i="289"/>
  <c r="H11" i="289"/>
  <c r="I11" i="289"/>
  <c r="J11" i="289"/>
  <c r="L11" i="289"/>
  <c r="M11" i="289"/>
  <c r="N11" i="289"/>
  <c r="O11" i="289"/>
  <c r="P11" i="289"/>
  <c r="Q11" i="289"/>
  <c r="R11" i="289"/>
  <c r="U11" i="289"/>
  <c r="W11" i="289"/>
  <c r="X11" i="289"/>
  <c r="Y11" i="289"/>
  <c r="Z11" i="289"/>
  <c r="AA11" i="289"/>
  <c r="AB11" i="289"/>
  <c r="AC11" i="289"/>
  <c r="AF11" i="289"/>
  <c r="G8" i="297"/>
  <c r="H8" i="297"/>
  <c r="I8" i="297"/>
  <c r="J8" i="297"/>
  <c r="L8" i="297"/>
  <c r="M8" i="297"/>
  <c r="N8" i="297"/>
  <c r="O8" i="297"/>
  <c r="P8" i="297"/>
  <c r="Q8" i="297"/>
  <c r="R8" i="297"/>
  <c r="S8" i="297"/>
  <c r="U8" i="297"/>
  <c r="W8" i="297"/>
  <c r="X8" i="297"/>
  <c r="Y8" i="297"/>
  <c r="Z8" i="297"/>
  <c r="AA8" i="297"/>
  <c r="AB8" i="297"/>
  <c r="AC8" i="297"/>
  <c r="AD8" i="297"/>
  <c r="AF8" i="297"/>
  <c r="G10" i="288"/>
  <c r="H10" i="288"/>
  <c r="I10" i="288"/>
  <c r="J10" i="288"/>
  <c r="L10" i="288"/>
  <c r="M10" i="288"/>
  <c r="N10" i="288"/>
  <c r="O10" i="288"/>
  <c r="P10" i="288"/>
  <c r="Q10" i="288"/>
  <c r="R10" i="288"/>
  <c r="U10" i="288"/>
  <c r="W10" i="288"/>
  <c r="X10" i="288"/>
  <c r="Y10" i="288"/>
  <c r="Z10" i="288"/>
  <c r="AA10" i="288"/>
  <c r="AB10" i="288"/>
  <c r="AC10" i="288"/>
  <c r="AF10" i="288"/>
  <c r="G10" i="244"/>
  <c r="H10" i="244"/>
  <c r="I10" i="244"/>
  <c r="J10" i="244"/>
  <c r="L10" i="244"/>
  <c r="M10" i="244"/>
  <c r="N10" i="244"/>
  <c r="O10" i="244"/>
  <c r="P10" i="244"/>
  <c r="Q10" i="244"/>
  <c r="R10" i="244"/>
  <c r="S10" i="244"/>
  <c r="U10" i="244"/>
  <c r="W10" i="244"/>
  <c r="X10" i="244"/>
  <c r="Y10" i="244"/>
  <c r="Z10" i="244"/>
  <c r="AA10" i="244"/>
  <c r="AB10" i="244"/>
  <c r="AC10" i="244"/>
  <c r="AD10" i="244"/>
  <c r="AF10" i="244"/>
  <c r="G10" i="262"/>
  <c r="H10" i="262"/>
  <c r="I10" i="262"/>
  <c r="J10" i="262"/>
  <c r="L10" i="262"/>
  <c r="M10" i="262"/>
  <c r="N10" i="262"/>
  <c r="O10" i="262"/>
  <c r="P10" i="262"/>
  <c r="Q10" i="262"/>
  <c r="R10" i="262"/>
  <c r="S10" i="262"/>
  <c r="U10" i="262"/>
  <c r="W10" i="262"/>
  <c r="X10" i="262"/>
  <c r="Y10" i="262"/>
  <c r="Z10" i="262"/>
  <c r="AA10" i="262"/>
  <c r="AB10" i="262"/>
  <c r="AC10" i="262"/>
  <c r="AD10" i="262"/>
  <c r="AF10" i="262"/>
  <c r="G10" i="243"/>
  <c r="H10" i="243"/>
  <c r="I10" i="243"/>
  <c r="J10" i="243"/>
  <c r="L10" i="243"/>
  <c r="M10" i="243"/>
  <c r="N10" i="243"/>
  <c r="O10" i="243"/>
  <c r="P10" i="243"/>
  <c r="Q10" i="243"/>
  <c r="R10" i="243"/>
  <c r="S10" i="243"/>
  <c r="U10" i="243"/>
  <c r="W10" i="243"/>
  <c r="X10" i="243"/>
  <c r="Y10" i="243"/>
  <c r="Z10" i="243"/>
  <c r="AA10" i="243"/>
  <c r="AB10" i="243"/>
  <c r="AC10" i="243"/>
  <c r="AD10" i="243"/>
  <c r="AF10" i="243"/>
  <c r="G10" i="261"/>
  <c r="H10" i="261"/>
  <c r="I10" i="261"/>
  <c r="J10" i="261"/>
  <c r="L10" i="261"/>
  <c r="M10" i="261"/>
  <c r="N10" i="261"/>
  <c r="O10" i="261"/>
  <c r="P10" i="261"/>
  <c r="Q10" i="261"/>
  <c r="R10" i="261"/>
  <c r="S10" i="261"/>
  <c r="U10" i="261"/>
  <c r="W10" i="261"/>
  <c r="X10" i="261"/>
  <c r="Y10" i="261"/>
  <c r="Z10" i="261"/>
  <c r="AA10" i="261"/>
  <c r="AB10" i="261"/>
  <c r="AC10" i="261"/>
  <c r="AD10" i="261"/>
  <c r="AF10" i="261"/>
  <c r="G11" i="260"/>
  <c r="H11" i="260"/>
  <c r="I11" i="260"/>
  <c r="J11" i="260"/>
  <c r="L11" i="260"/>
  <c r="M11" i="260"/>
  <c r="N11" i="260"/>
  <c r="O11" i="260"/>
  <c r="P11" i="260"/>
  <c r="Q11" i="260"/>
  <c r="R11" i="260"/>
  <c r="T11" i="260"/>
  <c r="U11" i="260"/>
  <c r="W11" i="260"/>
  <c r="X11" i="260"/>
  <c r="Y11" i="260"/>
  <c r="Z11" i="260"/>
  <c r="AA11" i="260"/>
  <c r="AB11" i="260"/>
  <c r="AC11" i="260"/>
  <c r="AE11" i="260"/>
  <c r="AF11" i="260"/>
  <c r="G8" i="249"/>
  <c r="H8" i="249"/>
  <c r="I8" i="249"/>
  <c r="J8" i="249"/>
  <c r="L8" i="249"/>
  <c r="M8" i="249"/>
  <c r="N8" i="249"/>
  <c r="O8" i="249"/>
  <c r="P8" i="249"/>
  <c r="Q8" i="249"/>
  <c r="R8" i="249"/>
  <c r="S8" i="249"/>
  <c r="U8" i="249"/>
  <c r="W8" i="249"/>
  <c r="X8" i="249"/>
  <c r="Y8" i="249"/>
  <c r="Z8" i="249"/>
  <c r="AA8" i="249"/>
  <c r="AB8" i="249"/>
  <c r="AC8" i="249"/>
  <c r="AD8" i="249"/>
  <c r="AF8" i="249"/>
  <c r="G10" i="259"/>
  <c r="H10" i="259"/>
  <c r="I10" i="259"/>
  <c r="J10" i="259"/>
  <c r="L10" i="259"/>
  <c r="M10" i="259"/>
  <c r="N10" i="259"/>
  <c r="O10" i="259"/>
  <c r="P10" i="259"/>
  <c r="Q10" i="259"/>
  <c r="R10" i="259"/>
  <c r="T10" i="259"/>
  <c r="U10" i="259"/>
  <c r="W10" i="259"/>
  <c r="X10" i="259"/>
  <c r="Y10" i="259"/>
  <c r="Z10" i="259"/>
  <c r="AA10" i="259"/>
  <c r="AB10" i="259"/>
  <c r="AC10" i="259"/>
  <c r="AE10" i="259"/>
  <c r="AF10" i="259"/>
  <c r="G8" i="248"/>
  <c r="H8" i="248"/>
  <c r="I8" i="248"/>
  <c r="J8" i="248"/>
  <c r="L8" i="248"/>
  <c r="M8" i="248"/>
  <c r="N8" i="248"/>
  <c r="O8" i="248"/>
  <c r="P8" i="248"/>
  <c r="Q8" i="248"/>
  <c r="R8" i="248"/>
  <c r="S8" i="248"/>
  <c r="U8" i="248"/>
  <c r="W8" i="248"/>
  <c r="X8" i="248"/>
  <c r="Y8" i="248"/>
  <c r="Z8" i="248"/>
  <c r="AA8" i="248"/>
  <c r="AB8" i="248"/>
  <c r="AC8" i="248"/>
  <c r="AD8" i="248"/>
  <c r="AF8" i="248"/>
  <c r="G10" i="220"/>
  <c r="H10" i="220"/>
  <c r="I10" i="220"/>
  <c r="J10" i="220"/>
  <c r="L10" i="220"/>
  <c r="M10" i="220"/>
  <c r="N10" i="220"/>
  <c r="O10" i="220"/>
  <c r="P10" i="220"/>
  <c r="Q10" i="220"/>
  <c r="R10" i="220"/>
  <c r="S10" i="220"/>
  <c r="U10" i="220"/>
  <c r="W10" i="220"/>
  <c r="X10" i="220"/>
  <c r="Y10" i="220"/>
  <c r="Z10" i="220"/>
  <c r="AA10" i="220"/>
  <c r="AB10" i="220"/>
  <c r="AC10" i="220"/>
  <c r="AD10" i="220"/>
  <c r="AF10" i="220"/>
  <c r="G10" i="13"/>
  <c r="H10" i="13"/>
  <c r="I10" i="13"/>
  <c r="J10" i="13"/>
  <c r="L10" i="13"/>
  <c r="M10" i="13"/>
  <c r="N10" i="13"/>
  <c r="O10" i="13"/>
  <c r="P10" i="13"/>
  <c r="Q10" i="13"/>
  <c r="R10" i="13"/>
  <c r="S10" i="13"/>
  <c r="U10" i="13"/>
  <c r="W10" i="13"/>
  <c r="X10" i="13"/>
  <c r="Y10" i="13"/>
  <c r="Z10" i="13"/>
  <c r="AA10" i="13"/>
  <c r="AB10" i="13"/>
  <c r="AC10" i="13"/>
  <c r="AD10" i="13"/>
  <c r="AF10" i="13"/>
  <c r="G10" i="12"/>
  <c r="H10" i="12"/>
  <c r="I10" i="12"/>
  <c r="J10" i="12"/>
  <c r="L10" i="12"/>
  <c r="M10" i="12"/>
  <c r="N10" i="12"/>
  <c r="O10" i="12"/>
  <c r="P10" i="12"/>
  <c r="Q10" i="12"/>
  <c r="R10" i="12"/>
  <c r="S10" i="12"/>
  <c r="U10" i="12"/>
  <c r="W10" i="12"/>
  <c r="X10" i="12"/>
  <c r="Y10" i="12"/>
  <c r="Z10" i="12"/>
  <c r="AA10" i="12"/>
  <c r="AB10" i="12"/>
  <c r="AC10" i="12"/>
  <c r="AD10" i="12"/>
  <c r="AF10" i="12"/>
  <c r="G11" i="153"/>
  <c r="H11" i="153"/>
  <c r="I11" i="153"/>
  <c r="J11" i="153"/>
  <c r="L11" i="153"/>
  <c r="M11" i="153"/>
  <c r="N11" i="153"/>
  <c r="O11" i="153"/>
  <c r="P11" i="153"/>
  <c r="Q11" i="153"/>
  <c r="R11" i="153"/>
  <c r="T11" i="153"/>
  <c r="U11" i="153"/>
  <c r="W11" i="153"/>
  <c r="X11" i="153"/>
  <c r="Y11" i="153"/>
  <c r="Z11" i="153"/>
  <c r="AA11" i="153"/>
  <c r="AB11" i="153"/>
  <c r="AC11" i="153"/>
  <c r="AE11" i="153"/>
  <c r="AF11" i="153"/>
  <c r="G8" i="226"/>
  <c r="H8" i="226"/>
  <c r="I8" i="226"/>
  <c r="J8" i="226"/>
  <c r="L8" i="226"/>
  <c r="M8" i="226"/>
  <c r="N8" i="226"/>
  <c r="O8" i="226"/>
  <c r="P8" i="226"/>
  <c r="Q8" i="226"/>
  <c r="R8" i="226"/>
  <c r="S8" i="226"/>
  <c r="U8" i="226"/>
  <c r="W8" i="226"/>
  <c r="X8" i="226"/>
  <c r="Y8" i="226"/>
  <c r="Z8" i="226"/>
  <c r="AA8" i="226"/>
  <c r="AB8" i="226"/>
  <c r="AC8" i="226"/>
  <c r="AD8" i="226"/>
  <c r="AF8" i="226"/>
  <c r="G8" i="166"/>
  <c r="H8" i="166"/>
  <c r="I8" i="166"/>
  <c r="J8" i="166"/>
  <c r="L8" i="166"/>
  <c r="M8" i="166"/>
  <c r="N8" i="166"/>
  <c r="O8" i="166"/>
  <c r="P8" i="166"/>
  <c r="Q8" i="166"/>
  <c r="R8" i="166"/>
  <c r="S8" i="166"/>
  <c r="U8" i="166"/>
  <c r="W8" i="166"/>
  <c r="X8" i="166"/>
  <c r="Y8" i="166"/>
  <c r="Z8" i="166"/>
  <c r="AA8" i="166"/>
  <c r="AB8" i="166"/>
  <c r="AC8" i="166"/>
  <c r="AD8" i="166"/>
  <c r="AF8" i="166"/>
  <c r="G10" i="151"/>
  <c r="H10" i="151"/>
  <c r="I10" i="151"/>
  <c r="J10" i="151"/>
  <c r="L10" i="151"/>
  <c r="M10" i="151"/>
  <c r="N10" i="151"/>
  <c r="O10" i="151"/>
  <c r="P10" i="151"/>
  <c r="Q10" i="151"/>
  <c r="R10" i="151"/>
  <c r="T10" i="151"/>
  <c r="U10" i="151"/>
  <c r="W10" i="151"/>
  <c r="X10" i="151"/>
  <c r="Y10" i="151"/>
  <c r="Z10" i="151"/>
  <c r="AA10" i="151"/>
  <c r="AB10" i="151"/>
  <c r="AC10" i="151"/>
  <c r="AE10" i="151"/>
  <c r="AF10" i="151"/>
  <c r="G8" i="225"/>
  <c r="H8" i="225"/>
  <c r="I8" i="225"/>
  <c r="J8" i="225"/>
  <c r="L8" i="225"/>
  <c r="M8" i="225"/>
  <c r="N8" i="225"/>
  <c r="O8" i="225"/>
  <c r="P8" i="225"/>
  <c r="Q8" i="225"/>
  <c r="R8" i="225"/>
  <c r="S8" i="225"/>
  <c r="U8" i="225"/>
  <c r="W8" i="225"/>
  <c r="X8" i="225"/>
  <c r="Y8" i="225"/>
  <c r="Z8" i="225"/>
  <c r="AA8" i="225"/>
  <c r="AB8" i="225"/>
  <c r="AC8" i="225"/>
  <c r="AD8" i="225"/>
  <c r="AF8" i="225"/>
  <c r="G10" i="221"/>
  <c r="H10" i="221"/>
  <c r="I10" i="221"/>
  <c r="J10" i="221"/>
  <c r="L10" i="221"/>
  <c r="M10" i="221"/>
  <c r="N10" i="221"/>
  <c r="O10" i="221"/>
  <c r="P10" i="221"/>
  <c r="Q10" i="221"/>
  <c r="R10" i="221"/>
  <c r="S10" i="221"/>
  <c r="U10" i="221"/>
  <c r="W10" i="221"/>
  <c r="X10" i="221"/>
  <c r="Y10" i="221"/>
  <c r="Z10" i="221"/>
  <c r="AA10" i="221"/>
  <c r="AB10" i="221"/>
  <c r="AC10" i="221"/>
  <c r="AD10" i="221"/>
  <c r="AF10" i="221"/>
  <c r="W7" i="287"/>
  <c r="X7" i="287"/>
  <c r="Y7" i="287"/>
  <c r="Z7" i="287"/>
  <c r="AA7" i="287"/>
  <c r="AB7" i="287"/>
  <c r="AC7" i="287"/>
  <c r="AD7" i="287"/>
  <c r="AF7" i="287"/>
  <c r="L7" i="287"/>
  <c r="M7" i="287"/>
  <c r="N7" i="287"/>
  <c r="O7" i="287"/>
  <c r="P7" i="287"/>
  <c r="Q7" i="287"/>
  <c r="R7" i="287"/>
  <c r="S7" i="287"/>
  <c r="U7" i="287"/>
  <c r="G7" i="287"/>
  <c r="H7" i="287"/>
  <c r="I7" i="287"/>
  <c r="J7" i="287"/>
  <c r="W7" i="275"/>
  <c r="X7" i="275"/>
  <c r="Y7" i="275"/>
  <c r="Z7" i="275"/>
  <c r="AA7" i="275"/>
  <c r="AB7" i="275"/>
  <c r="AC7" i="275"/>
  <c r="AD7" i="275"/>
  <c r="AF7" i="275"/>
  <c r="L7" i="275"/>
  <c r="M7" i="275"/>
  <c r="N7" i="275"/>
  <c r="O7" i="275"/>
  <c r="P7" i="275"/>
  <c r="Q7" i="275"/>
  <c r="R7" i="275"/>
  <c r="S7" i="275"/>
  <c r="U7" i="275"/>
  <c r="G7" i="275"/>
  <c r="H7" i="275"/>
  <c r="I7" i="275"/>
  <c r="J7" i="275"/>
  <c r="W10" i="295"/>
  <c r="X10" i="295"/>
  <c r="Y10" i="295"/>
  <c r="Z10" i="295"/>
  <c r="AA10" i="295"/>
  <c r="AB10" i="295"/>
  <c r="AC10" i="295"/>
  <c r="AD10" i="295"/>
  <c r="AF10" i="295"/>
  <c r="L10" i="295"/>
  <c r="M10" i="295"/>
  <c r="N10" i="295"/>
  <c r="O10" i="295"/>
  <c r="P10" i="295"/>
  <c r="Q10" i="295"/>
  <c r="R10" i="295"/>
  <c r="S10" i="295"/>
  <c r="U10" i="295"/>
  <c r="G10" i="295"/>
  <c r="H10" i="295"/>
  <c r="I10" i="295"/>
  <c r="J10" i="295"/>
  <c r="W7" i="242"/>
  <c r="X7" i="242"/>
  <c r="Y7" i="242"/>
  <c r="Z7" i="242"/>
  <c r="AA7" i="242"/>
  <c r="AB7" i="242"/>
  <c r="AC7" i="242"/>
  <c r="AD7" i="242"/>
  <c r="AF7" i="242"/>
  <c r="L7" i="242"/>
  <c r="M7" i="242"/>
  <c r="N7" i="242"/>
  <c r="O7" i="242"/>
  <c r="P7" i="242"/>
  <c r="Q7" i="242"/>
  <c r="R7" i="242"/>
  <c r="S7" i="242"/>
  <c r="U7" i="242"/>
  <c r="G7" i="242"/>
  <c r="H7" i="242"/>
  <c r="I7" i="242"/>
  <c r="J7" i="242"/>
  <c r="W10" i="264"/>
  <c r="X10" i="264"/>
  <c r="Y10" i="264"/>
  <c r="Z10" i="264"/>
  <c r="AA10" i="264"/>
  <c r="AB10" i="264"/>
  <c r="AC10" i="264"/>
  <c r="AD10" i="264"/>
  <c r="AF10" i="264"/>
  <c r="L10" i="264"/>
  <c r="M10" i="264"/>
  <c r="N10" i="264"/>
  <c r="O10" i="264"/>
  <c r="P10" i="264"/>
  <c r="Q10" i="264"/>
  <c r="R10" i="264"/>
  <c r="S10" i="264"/>
  <c r="U10" i="264"/>
  <c r="G10" i="264"/>
  <c r="H10" i="264"/>
  <c r="I10" i="264"/>
  <c r="J10" i="264"/>
  <c r="W10" i="246"/>
  <c r="X10" i="246"/>
  <c r="Y10" i="246"/>
  <c r="Z10" i="246"/>
  <c r="AA10" i="246"/>
  <c r="AB10" i="246"/>
  <c r="AC10" i="246"/>
  <c r="AD10" i="246"/>
  <c r="AF10" i="246"/>
  <c r="L10" i="246"/>
  <c r="M10" i="246"/>
  <c r="N10" i="246"/>
  <c r="O10" i="246"/>
  <c r="P10" i="246"/>
  <c r="Q10" i="246"/>
  <c r="R10" i="246"/>
  <c r="S10" i="246"/>
  <c r="U10" i="246"/>
  <c r="G10" i="246"/>
  <c r="H10" i="246"/>
  <c r="I10" i="246"/>
  <c r="J10" i="246"/>
  <c r="W8" i="250"/>
  <c r="X8" i="250"/>
  <c r="Y8" i="250"/>
  <c r="Z8" i="250"/>
  <c r="AA8" i="250"/>
  <c r="AB8" i="250"/>
  <c r="AC8" i="250"/>
  <c r="AD8" i="250"/>
  <c r="AF8" i="250"/>
  <c r="L8" i="250"/>
  <c r="M8" i="250"/>
  <c r="N8" i="250"/>
  <c r="O8" i="250"/>
  <c r="P8" i="250"/>
  <c r="Q8" i="250"/>
  <c r="R8" i="250"/>
  <c r="S8" i="250"/>
  <c r="U8" i="250"/>
  <c r="G8" i="250"/>
  <c r="H8" i="250"/>
  <c r="I8" i="250"/>
  <c r="J8" i="250"/>
  <c r="W7" i="72"/>
  <c r="X7" i="72"/>
  <c r="Y7" i="72"/>
  <c r="Z7" i="72"/>
  <c r="AA7" i="72"/>
  <c r="AB7" i="72"/>
  <c r="AC7" i="72"/>
  <c r="AD7" i="72"/>
  <c r="AF7" i="72"/>
  <c r="L7" i="72"/>
  <c r="M7" i="72"/>
  <c r="N7" i="72"/>
  <c r="O7" i="72"/>
  <c r="P7" i="72"/>
  <c r="Q7" i="72"/>
  <c r="R7" i="72"/>
  <c r="S7" i="72"/>
  <c r="U7" i="72"/>
  <c r="G7" i="72"/>
  <c r="H7" i="72"/>
  <c r="I7" i="72"/>
  <c r="J7" i="72"/>
  <c r="W7" i="219"/>
  <c r="X7" i="219"/>
  <c r="Y7" i="219"/>
  <c r="Z7" i="219"/>
  <c r="AA7" i="219"/>
  <c r="AB7" i="219"/>
  <c r="AC7" i="219"/>
  <c r="AD7" i="219"/>
  <c r="AF7" i="219"/>
  <c r="L7" i="219"/>
  <c r="M7" i="219"/>
  <c r="N7" i="219"/>
  <c r="O7" i="219"/>
  <c r="P7" i="219"/>
  <c r="Q7" i="219"/>
  <c r="R7" i="219"/>
  <c r="S7" i="219"/>
  <c r="U7" i="219"/>
  <c r="G7" i="219"/>
  <c r="H7" i="219"/>
  <c r="I7" i="219"/>
  <c r="J7" i="219"/>
  <c r="W11" i="223"/>
  <c r="X11" i="223"/>
  <c r="Y11" i="223"/>
  <c r="Z11" i="223"/>
  <c r="AA11" i="223"/>
  <c r="AB11" i="223"/>
  <c r="AC11" i="223"/>
  <c r="AD11" i="223"/>
  <c r="AF11" i="223"/>
  <c r="L11" i="223"/>
  <c r="M11" i="223"/>
  <c r="N11" i="223"/>
  <c r="O11" i="223"/>
  <c r="P11" i="223"/>
  <c r="Q11" i="223"/>
  <c r="R11" i="223"/>
  <c r="S11" i="223"/>
  <c r="U11" i="223"/>
  <c r="G11" i="223"/>
  <c r="H11" i="223"/>
  <c r="I11" i="223"/>
  <c r="J11" i="223"/>
  <c r="W11" i="70"/>
  <c r="X11" i="70"/>
  <c r="Y11" i="70"/>
  <c r="Z11" i="70"/>
  <c r="AA11" i="70"/>
  <c r="AB11" i="70"/>
  <c r="AC11" i="70"/>
  <c r="AD11" i="70"/>
  <c r="AF11" i="70"/>
  <c r="L11" i="70"/>
  <c r="M11" i="70"/>
  <c r="N11" i="70"/>
  <c r="O11" i="70"/>
  <c r="P11" i="70"/>
  <c r="Q11" i="70"/>
  <c r="R11" i="70"/>
  <c r="S11" i="70"/>
  <c r="U11" i="70"/>
  <c r="G11" i="70"/>
  <c r="H11" i="70"/>
  <c r="I11" i="70"/>
  <c r="J11" i="70"/>
  <c r="W8" i="227"/>
  <c r="X8" i="227"/>
  <c r="Y8" i="227"/>
  <c r="Z8" i="227"/>
  <c r="AA8" i="227"/>
  <c r="AB8" i="227"/>
  <c r="AC8" i="227"/>
  <c r="AD8" i="227"/>
  <c r="AF8" i="227"/>
  <c r="L8" i="227"/>
  <c r="M8" i="227"/>
  <c r="N8" i="227"/>
  <c r="O8" i="227"/>
  <c r="P8" i="227"/>
  <c r="Q8" i="227"/>
  <c r="R8" i="227"/>
  <c r="S8" i="227"/>
  <c r="U8" i="227"/>
  <c r="G8" i="227"/>
  <c r="H8" i="227"/>
  <c r="I8" i="227"/>
  <c r="J8" i="227"/>
  <c r="W8" i="206"/>
  <c r="X8" i="206"/>
  <c r="Y8" i="206"/>
  <c r="Z8" i="206"/>
  <c r="AA8" i="206"/>
  <c r="AB8" i="206"/>
  <c r="AC8" i="206"/>
  <c r="AD8" i="206"/>
  <c r="AF8" i="206"/>
  <c r="L8" i="206"/>
  <c r="M8" i="206"/>
  <c r="N8" i="206"/>
  <c r="O8" i="206"/>
  <c r="P8" i="206"/>
  <c r="Q8" i="206"/>
  <c r="R8" i="206"/>
  <c r="S8" i="206"/>
  <c r="U8" i="206"/>
  <c r="G8" i="206"/>
  <c r="H8" i="206"/>
  <c r="I8" i="206"/>
  <c r="J8" i="206"/>
  <c r="W9" i="289"/>
  <c r="X9" i="289"/>
  <c r="Y9" i="289"/>
  <c r="Z9" i="289"/>
  <c r="AA9" i="289"/>
  <c r="AB9" i="289"/>
  <c r="AC9" i="289"/>
  <c r="AF9" i="289"/>
  <c r="L9" i="289"/>
  <c r="M9" i="289"/>
  <c r="N9" i="289"/>
  <c r="O9" i="289"/>
  <c r="P9" i="289"/>
  <c r="Q9" i="289"/>
  <c r="R9" i="289"/>
  <c r="U9" i="289"/>
  <c r="G9" i="289"/>
  <c r="H9" i="289"/>
  <c r="I9" i="289"/>
  <c r="J9" i="289"/>
  <c r="AE14" i="260"/>
  <c r="AE15" i="260"/>
  <c r="AE9" i="260"/>
  <c r="AE10" i="260"/>
  <c r="AE8" i="260"/>
  <c r="AD7" i="260"/>
  <c r="AF9" i="260"/>
  <c r="W9" i="260"/>
  <c r="X9" i="260"/>
  <c r="Y9" i="260"/>
  <c r="Z9" i="260"/>
  <c r="AA9" i="260"/>
  <c r="AB9" i="260"/>
  <c r="AC9" i="260"/>
  <c r="L9" i="260"/>
  <c r="M9" i="260"/>
  <c r="N9" i="260"/>
  <c r="O9" i="260"/>
  <c r="P9" i="260"/>
  <c r="Q9" i="260"/>
  <c r="R9" i="260"/>
  <c r="T9" i="260"/>
  <c r="U9" i="260"/>
  <c r="G9" i="260"/>
  <c r="H9" i="260"/>
  <c r="I9" i="260"/>
  <c r="J9" i="260"/>
  <c r="W9" i="315"/>
  <c r="X9" i="315"/>
  <c r="Y9" i="315"/>
  <c r="Z9" i="315"/>
  <c r="AA9" i="315"/>
  <c r="AB9" i="315"/>
  <c r="AC9" i="315"/>
  <c r="AE9" i="315"/>
  <c r="AF9" i="315"/>
  <c r="L9" i="315"/>
  <c r="M9" i="315"/>
  <c r="N9" i="315"/>
  <c r="O9" i="315"/>
  <c r="P9" i="315"/>
  <c r="Q9" i="315"/>
  <c r="R9" i="315"/>
  <c r="T9" i="315"/>
  <c r="U9" i="315"/>
  <c r="G9" i="315"/>
  <c r="H9" i="315"/>
  <c r="I9" i="315"/>
  <c r="J9" i="315"/>
  <c r="G9" i="153"/>
  <c r="H9" i="153"/>
  <c r="I9" i="153"/>
  <c r="J9" i="153"/>
  <c r="L9" i="153"/>
  <c r="M9" i="153"/>
  <c r="N9" i="153"/>
  <c r="O9" i="153"/>
  <c r="P9" i="153"/>
  <c r="Q9" i="153"/>
  <c r="R9" i="153"/>
  <c r="T9" i="153"/>
  <c r="U9" i="153"/>
  <c r="W9" i="153"/>
  <c r="X9" i="153"/>
  <c r="Y9" i="153"/>
  <c r="Z9" i="153"/>
  <c r="AA9" i="153"/>
  <c r="AB9" i="153"/>
  <c r="AC9" i="153"/>
  <c r="AE9" i="153"/>
  <c r="AF9" i="153"/>
  <c r="D6" i="313"/>
  <c r="G7" i="313"/>
  <c r="H7" i="313"/>
  <c r="I7" i="313"/>
  <c r="J7" i="313"/>
  <c r="L7" i="313"/>
  <c r="M7" i="313"/>
  <c r="N7" i="313"/>
  <c r="O7" i="313"/>
  <c r="P7" i="313"/>
  <c r="Q7" i="313"/>
  <c r="R7" i="313"/>
  <c r="S7" i="313"/>
  <c r="U7" i="313"/>
  <c r="W7" i="313"/>
  <c r="X7" i="313"/>
  <c r="Y7" i="313"/>
  <c r="Z7" i="313"/>
  <c r="AA7" i="313"/>
  <c r="AB7" i="313"/>
  <c r="AC7" i="313"/>
  <c r="AD7" i="313"/>
  <c r="AF7" i="313"/>
  <c r="D6" i="285"/>
  <c r="D6" i="256"/>
  <c r="G7" i="285"/>
  <c r="H7" i="285"/>
  <c r="I7" i="285"/>
  <c r="J7" i="285"/>
  <c r="L7" i="285"/>
  <c r="M7" i="285"/>
  <c r="N7" i="285"/>
  <c r="O7" i="285"/>
  <c r="P7" i="285"/>
  <c r="Q7" i="285"/>
  <c r="R7" i="285"/>
  <c r="S7" i="285"/>
  <c r="U7" i="285"/>
  <c r="W7" i="285"/>
  <c r="X7" i="285"/>
  <c r="Y7" i="285"/>
  <c r="Z7" i="285"/>
  <c r="AA7" i="285"/>
  <c r="AB7" i="285"/>
  <c r="AC7" i="285"/>
  <c r="AD7" i="285"/>
  <c r="AF7" i="285"/>
  <c r="H7" i="256"/>
  <c r="I7" i="256"/>
  <c r="J7" i="256"/>
  <c r="L7" i="256"/>
  <c r="M7" i="256"/>
  <c r="N7" i="256"/>
  <c r="O7" i="256"/>
  <c r="P7" i="256"/>
  <c r="Q7" i="256"/>
  <c r="R7" i="256"/>
  <c r="S7" i="256"/>
  <c r="U7" i="256"/>
  <c r="W7" i="256"/>
  <c r="X7" i="256"/>
  <c r="Y7" i="256"/>
  <c r="Z7" i="256"/>
  <c r="AA7" i="256"/>
  <c r="AB7" i="256"/>
  <c r="AC7" i="256"/>
  <c r="AD7" i="256"/>
  <c r="AF7" i="256"/>
  <c r="H7" i="207"/>
  <c r="I7" i="207"/>
  <c r="J7" i="207"/>
  <c r="L7" i="207"/>
  <c r="M7" i="207"/>
  <c r="N7" i="207"/>
  <c r="O7" i="207"/>
  <c r="P7" i="207"/>
  <c r="Q7" i="207"/>
  <c r="R7" i="207"/>
  <c r="S7" i="207"/>
  <c r="U7" i="207"/>
  <c r="W7" i="207"/>
  <c r="X7" i="207"/>
  <c r="Y7" i="207"/>
  <c r="Z7" i="207"/>
  <c r="AA7" i="207"/>
  <c r="AB7" i="207"/>
  <c r="AC7" i="207"/>
  <c r="AD7" i="207"/>
  <c r="AF7" i="207"/>
  <c r="D6" i="207"/>
  <c r="AD11" i="313"/>
  <c r="S11" i="313"/>
  <c r="AD11" i="256"/>
  <c r="S11" i="256"/>
  <c r="AD6" i="256"/>
  <c r="AD7" i="252"/>
  <c r="AD9" i="252"/>
  <c r="AD12" i="252"/>
  <c r="AD13" i="252"/>
  <c r="AD14" i="252"/>
  <c r="AD15" i="252"/>
  <c r="AD16" i="252"/>
  <c r="AD7" i="245"/>
  <c r="AD8" i="245"/>
  <c r="AE9" i="245"/>
  <c r="AD10" i="245"/>
  <c r="AD10" i="263"/>
  <c r="AE12" i="263"/>
  <c r="AD13" i="263"/>
  <c r="AD14" i="263"/>
  <c r="AE9" i="263"/>
  <c r="AD8" i="263"/>
  <c r="AD7" i="263"/>
  <c r="AE13" i="250"/>
  <c r="AE12" i="250"/>
  <c r="AD10" i="250"/>
  <c r="AE9" i="250"/>
  <c r="AD7" i="250"/>
  <c r="AD8" i="271"/>
  <c r="AE22" i="290"/>
  <c r="T22" i="290"/>
  <c r="S8" i="271"/>
  <c r="AE11" i="212"/>
  <c r="T11" i="212"/>
  <c r="AE10" i="230"/>
  <c r="AE9" i="230"/>
  <c r="AE17" i="230"/>
  <c r="T17" i="230"/>
  <c r="T10" i="230"/>
  <c r="T9" i="230"/>
  <c r="AE10" i="72"/>
  <c r="AE9" i="72"/>
  <c r="AE8" i="72"/>
  <c r="AE13" i="72"/>
  <c r="T13" i="72"/>
  <c r="T10" i="72"/>
  <c r="T9" i="72"/>
  <c r="T8" i="72"/>
  <c r="AE10" i="219"/>
  <c r="AE9" i="219"/>
  <c r="AE13" i="219"/>
  <c r="AE12" i="219"/>
  <c r="T13" i="219"/>
  <c r="T12" i="219"/>
  <c r="T10" i="219"/>
  <c r="T9" i="219"/>
  <c r="T8" i="219"/>
  <c r="AE22" i="278"/>
  <c r="T22" i="278"/>
  <c r="AE22" i="274"/>
  <c r="T22" i="274"/>
  <c r="AE12" i="223"/>
  <c r="AE15" i="223"/>
  <c r="T15" i="223"/>
  <c r="T12" i="223"/>
  <c r="I7" i="223"/>
  <c r="H7" i="223"/>
  <c r="G7" i="223"/>
  <c r="AE12" i="70"/>
  <c r="AE14" i="70"/>
  <c r="T14" i="70"/>
  <c r="T12" i="70"/>
  <c r="G7" i="70"/>
  <c r="U7" i="70" s="1"/>
  <c r="AE23" i="295"/>
  <c r="I7" i="70"/>
  <c r="H7" i="70"/>
  <c r="T23" i="295"/>
  <c r="AE22" i="276"/>
  <c r="T22" i="276"/>
  <c r="AE11" i="175"/>
  <c r="AE10" i="175"/>
  <c r="T11" i="175"/>
  <c r="T10" i="175"/>
  <c r="AE14" i="220"/>
  <c r="AE8" i="220"/>
  <c r="AE7" i="220"/>
  <c r="T14" i="220"/>
  <c r="T8" i="220"/>
  <c r="T7" i="220"/>
  <c r="AE8" i="13"/>
  <c r="AE7" i="13"/>
  <c r="AE13" i="13"/>
  <c r="T13" i="13"/>
  <c r="T8" i="13"/>
  <c r="T7" i="13"/>
  <c r="AE8" i="221"/>
  <c r="AE7" i="221"/>
  <c r="AE14" i="221"/>
  <c r="T14" i="221"/>
  <c r="T8" i="221"/>
  <c r="T7" i="221"/>
  <c r="AE8" i="12"/>
  <c r="AE7" i="12"/>
  <c r="AE13" i="12"/>
  <c r="T13" i="12"/>
  <c r="T8" i="12"/>
  <c r="T7" i="12"/>
  <c r="AE8" i="66"/>
  <c r="AE12" i="66"/>
  <c r="AE11" i="66"/>
  <c r="T12" i="66"/>
  <c r="T11" i="66"/>
  <c r="T8" i="66"/>
  <c r="T7" i="66"/>
  <c r="T6" i="66"/>
  <c r="AE12" i="229"/>
  <c r="AE8" i="229"/>
  <c r="AE7" i="229"/>
  <c r="AE6" i="229"/>
  <c r="T12" i="229"/>
  <c r="T8" i="229"/>
  <c r="T7" i="229"/>
  <c r="T6" i="229"/>
  <c r="AE15" i="153"/>
  <c r="AE12" i="153"/>
  <c r="AE10" i="153"/>
  <c r="AE8" i="153"/>
  <c r="T15" i="153"/>
  <c r="T12" i="153"/>
  <c r="T10" i="153"/>
  <c r="T8" i="153"/>
  <c r="AE15" i="207"/>
  <c r="AE12" i="207"/>
  <c r="AE11" i="207"/>
  <c r="AE10" i="207"/>
  <c r="AE9" i="207"/>
  <c r="T15" i="207"/>
  <c r="T12" i="207"/>
  <c r="T11" i="207"/>
  <c r="T10" i="207"/>
  <c r="T9" i="207"/>
  <c r="AE13" i="214"/>
  <c r="AE12" i="214"/>
  <c r="T13" i="214"/>
  <c r="T12" i="214"/>
  <c r="AE13" i="150"/>
  <c r="AF10" i="150"/>
  <c r="AD10" i="150"/>
  <c r="AC10" i="150"/>
  <c r="AB10" i="150"/>
  <c r="AA10" i="150"/>
  <c r="Z10" i="150"/>
  <c r="Y10" i="150"/>
  <c r="X10" i="150"/>
  <c r="W10" i="150"/>
  <c r="T13" i="150"/>
  <c r="U10" i="150"/>
  <c r="S10" i="150"/>
  <c r="R10" i="150"/>
  <c r="Q10" i="150"/>
  <c r="P10" i="150"/>
  <c r="O10" i="150"/>
  <c r="N10" i="150"/>
  <c r="M10" i="150"/>
  <c r="L10" i="150"/>
  <c r="AE19" i="213"/>
  <c r="AE11" i="213"/>
  <c r="AE10" i="213"/>
  <c r="T19" i="213"/>
  <c r="T11" i="213"/>
  <c r="T10" i="213"/>
  <c r="AE13" i="222"/>
  <c r="AE9" i="222"/>
  <c r="T13" i="222"/>
  <c r="T9" i="222"/>
  <c r="T22" i="282"/>
  <c r="AE12" i="209"/>
  <c r="AE9" i="209"/>
  <c r="T12" i="209"/>
  <c r="T9" i="209"/>
  <c r="AE13" i="227"/>
  <c r="AE9" i="227"/>
  <c r="T13" i="227"/>
  <c r="T9" i="227"/>
  <c r="AE13" i="206"/>
  <c r="AE12" i="206"/>
  <c r="AE9" i="206"/>
  <c r="T13" i="206"/>
  <c r="T12" i="206"/>
  <c r="T9" i="206"/>
  <c r="AE10" i="215"/>
  <c r="AE11" i="215"/>
  <c r="T11" i="215"/>
  <c r="T10" i="215"/>
  <c r="AE11" i="208"/>
  <c r="T11" i="208"/>
  <c r="AE7" i="311"/>
  <c r="AE8" i="311"/>
  <c r="AE9" i="311"/>
  <c r="AE6" i="311"/>
  <c r="T7" i="311"/>
  <c r="T8" i="311"/>
  <c r="T9" i="311"/>
  <c r="AE11" i="305"/>
  <c r="AE12" i="305"/>
  <c r="T11" i="305"/>
  <c r="T12" i="305"/>
  <c r="AE7" i="305"/>
  <c r="AE8" i="305"/>
  <c r="AE9" i="305"/>
  <c r="T7" i="305"/>
  <c r="T8" i="305"/>
  <c r="T9" i="305"/>
  <c r="AE12" i="319"/>
  <c r="T12" i="319"/>
  <c r="AE7" i="319"/>
  <c r="AE8" i="319"/>
  <c r="AE9" i="319"/>
  <c r="T7" i="319"/>
  <c r="T8" i="319"/>
  <c r="T9" i="319"/>
  <c r="AE7" i="306"/>
  <c r="AE8" i="306"/>
  <c r="T7" i="306"/>
  <c r="T8" i="306"/>
  <c r="AE13" i="316"/>
  <c r="T13" i="316"/>
  <c r="AE7" i="316"/>
  <c r="AE8" i="316"/>
  <c r="T7" i="316"/>
  <c r="T8" i="316"/>
  <c r="AE11" i="303"/>
  <c r="AE12" i="303"/>
  <c r="T11" i="303"/>
  <c r="T12" i="303"/>
  <c r="AE6" i="303"/>
  <c r="AE7" i="303"/>
  <c r="AE8" i="303"/>
  <c r="T6" i="303"/>
  <c r="T7" i="303"/>
  <c r="T8" i="303"/>
  <c r="AE11" i="318"/>
  <c r="AE12" i="318"/>
  <c r="T11" i="318"/>
  <c r="T12" i="318"/>
  <c r="AE6" i="318"/>
  <c r="AE7" i="318"/>
  <c r="AE8" i="318"/>
  <c r="T6" i="318"/>
  <c r="T7" i="318"/>
  <c r="T8" i="318"/>
  <c r="AE6" i="308"/>
  <c r="AE7" i="308"/>
  <c r="AE8" i="308"/>
  <c r="T6" i="308"/>
  <c r="T7" i="308"/>
  <c r="T8" i="308"/>
  <c r="AE12" i="312"/>
  <c r="T12" i="312"/>
  <c r="AE6" i="312"/>
  <c r="AE7" i="312"/>
  <c r="AE8" i="312"/>
  <c r="T6" i="312"/>
  <c r="T7" i="312"/>
  <c r="T8" i="312"/>
  <c r="AE11" i="317"/>
  <c r="T11" i="317"/>
  <c r="AE6" i="317"/>
  <c r="AE7" i="317"/>
  <c r="AE8" i="317"/>
  <c r="T6" i="317"/>
  <c r="T7" i="317"/>
  <c r="T8" i="317"/>
  <c r="AE8" i="315"/>
  <c r="AE10" i="315"/>
  <c r="T8" i="315"/>
  <c r="T10" i="315"/>
  <c r="AE9" i="313"/>
  <c r="AE10" i="313"/>
  <c r="AE12" i="313"/>
  <c r="T12" i="313"/>
  <c r="T9" i="313"/>
  <c r="T10" i="313"/>
  <c r="AE11" i="205"/>
  <c r="T11" i="205"/>
  <c r="AE11" i="218"/>
  <c r="AE10" i="218"/>
  <c r="T11" i="218"/>
  <c r="T10" i="218"/>
  <c r="AE13" i="226"/>
  <c r="AE6" i="226"/>
  <c r="T13" i="226"/>
  <c r="T6" i="226"/>
  <c r="AE6" i="166"/>
  <c r="AE12" i="166"/>
  <c r="AE11" i="166"/>
  <c r="T12" i="166"/>
  <c r="T11" i="166"/>
  <c r="T6" i="166"/>
  <c r="AE14" i="193"/>
  <c r="AE15" i="193" s="1"/>
  <c r="T14" i="193"/>
  <c r="T15" i="193" s="1"/>
  <c r="J7" i="193"/>
  <c r="I7" i="193"/>
  <c r="H7" i="193"/>
  <c r="G7" i="193"/>
  <c r="AE14" i="228"/>
  <c r="AE15" i="228" s="1"/>
  <c r="T14" i="228"/>
  <c r="T15" i="228" s="1"/>
  <c r="J7" i="228"/>
  <c r="I7" i="228"/>
  <c r="H7" i="228"/>
  <c r="G7" i="228"/>
  <c r="AE14" i="211"/>
  <c r="AE13" i="211"/>
  <c r="T14" i="211"/>
  <c r="T13" i="211"/>
  <c r="J7" i="211"/>
  <c r="I7" i="211"/>
  <c r="H7" i="211"/>
  <c r="G7" i="211"/>
  <c r="AE12" i="210"/>
  <c r="AE11" i="210"/>
  <c r="T12" i="210"/>
  <c r="T11" i="210"/>
  <c r="AE12" i="224"/>
  <c r="T12" i="224"/>
  <c r="AE9" i="224"/>
  <c r="AE8" i="224"/>
  <c r="AE7" i="224"/>
  <c r="T9" i="224"/>
  <c r="T8" i="224"/>
  <c r="T7" i="224"/>
  <c r="AE12" i="183"/>
  <c r="AE9" i="183"/>
  <c r="AE8" i="183"/>
  <c r="AE7" i="183"/>
  <c r="T12" i="183"/>
  <c r="T9" i="183"/>
  <c r="T8" i="183"/>
  <c r="T7" i="183"/>
  <c r="AE12" i="232"/>
  <c r="T12" i="232"/>
  <c r="AE9" i="232"/>
  <c r="AE8" i="232"/>
  <c r="AE7" i="232"/>
  <c r="T9" i="232"/>
  <c r="T8" i="232"/>
  <c r="T7" i="232"/>
  <c r="AE10" i="307"/>
  <c r="AE11" i="307"/>
  <c r="T10" i="307"/>
  <c r="T11" i="307"/>
  <c r="AE9" i="304"/>
  <c r="T9" i="304"/>
  <c r="AE6" i="309"/>
  <c r="T6" i="309"/>
  <c r="AE11" i="184"/>
  <c r="AE9" i="184"/>
  <c r="AE8" i="184"/>
  <c r="AE7" i="184"/>
  <c r="T11" i="184"/>
  <c r="T9" i="184"/>
  <c r="T8" i="184"/>
  <c r="T7" i="184"/>
  <c r="AE14" i="151"/>
  <c r="AE9" i="151"/>
  <c r="AE8" i="151"/>
  <c r="T14" i="151"/>
  <c r="T9" i="151"/>
  <c r="T8" i="151"/>
  <c r="AE14" i="182"/>
  <c r="AE13" i="182"/>
  <c r="AE11" i="182"/>
  <c r="T14" i="182"/>
  <c r="T13" i="182"/>
  <c r="T11" i="182"/>
  <c r="AE12" i="242"/>
  <c r="AE13" i="242"/>
  <c r="S11" i="182"/>
  <c r="T12" i="242"/>
  <c r="T13" i="242"/>
  <c r="AE8" i="242"/>
  <c r="AE9" i="242"/>
  <c r="AE10" i="242"/>
  <c r="I7" i="182"/>
  <c r="H7" i="182"/>
  <c r="G7" i="182"/>
  <c r="T8" i="242"/>
  <c r="T9" i="242"/>
  <c r="T10" i="242"/>
  <c r="AE14" i="231"/>
  <c r="G7" i="264"/>
  <c r="H7" i="264"/>
  <c r="I7" i="264"/>
  <c r="J7" i="264"/>
  <c r="AE11" i="231"/>
  <c r="T14" i="231"/>
  <c r="T11" i="231"/>
  <c r="AE13" i="264"/>
  <c r="I7" i="231"/>
  <c r="H7" i="231"/>
  <c r="G7" i="231"/>
  <c r="T13" i="264"/>
  <c r="AE11" i="264"/>
  <c r="T11" i="264"/>
  <c r="G7" i="246"/>
  <c r="H7" i="246"/>
  <c r="I7" i="246"/>
  <c r="J7" i="246"/>
  <c r="AD10" i="231"/>
  <c r="S10" i="231"/>
  <c r="AE11" i="246"/>
  <c r="AE14" i="4"/>
  <c r="AE13" i="4"/>
  <c r="T11" i="246"/>
  <c r="AE11" i="4"/>
  <c r="AE10" i="4"/>
  <c r="T14" i="4"/>
  <c r="T13" i="4"/>
  <c r="T11" i="4"/>
  <c r="T10" i="4"/>
  <c r="AE10" i="235"/>
  <c r="AE11" i="235"/>
  <c r="T10" i="235"/>
  <c r="T11" i="235"/>
  <c r="AE22" i="298"/>
  <c r="T22" i="298"/>
  <c r="AE11" i="267"/>
  <c r="T11" i="267"/>
  <c r="AE21" i="281"/>
  <c r="T21" i="281"/>
  <c r="AE14" i="146"/>
  <c r="AE11" i="146"/>
  <c r="AE10" i="146"/>
  <c r="AE9" i="146"/>
  <c r="AE8" i="146"/>
  <c r="T14" i="146"/>
  <c r="AE21" i="300"/>
  <c r="T21" i="300"/>
  <c r="T11" i="146"/>
  <c r="T10" i="146"/>
  <c r="T9" i="146"/>
  <c r="T8" i="146"/>
  <c r="AE7" i="244"/>
  <c r="AE8" i="244"/>
  <c r="T7" i="244"/>
  <c r="T8" i="244"/>
  <c r="AE22" i="287"/>
  <c r="T22" i="287"/>
  <c r="AE13" i="262"/>
  <c r="AE7" i="262"/>
  <c r="AE8" i="262"/>
  <c r="T13" i="262"/>
  <c r="T7" i="262"/>
  <c r="T8" i="262"/>
  <c r="AE22" i="275"/>
  <c r="T22" i="275"/>
  <c r="AE7" i="243"/>
  <c r="AE8" i="243"/>
  <c r="T7" i="243"/>
  <c r="T8" i="243"/>
  <c r="AE13" i="261"/>
  <c r="AE7" i="261"/>
  <c r="AE8" i="261"/>
  <c r="G7" i="295"/>
  <c r="H7" i="295"/>
  <c r="I7" i="295"/>
  <c r="J7" i="295"/>
  <c r="T13" i="261"/>
  <c r="T7" i="261"/>
  <c r="T8" i="261"/>
  <c r="I7" i="216"/>
  <c r="H7" i="216"/>
  <c r="G7" i="216"/>
  <c r="G7" i="276"/>
  <c r="H7" i="276"/>
  <c r="I7" i="276"/>
  <c r="J7" i="276"/>
  <c r="AE11" i="251"/>
  <c r="AE12" i="251"/>
  <c r="AE6" i="251"/>
  <c r="AE7" i="251"/>
  <c r="AE8" i="251"/>
  <c r="T11" i="251"/>
  <c r="T12" i="251"/>
  <c r="AE13" i="216"/>
  <c r="AE14" i="216"/>
  <c r="T6" i="251"/>
  <c r="T7" i="251"/>
  <c r="T8" i="251"/>
  <c r="T14" i="216"/>
  <c r="T13" i="216"/>
  <c r="AE10" i="216"/>
  <c r="AE11" i="216"/>
  <c r="T10" i="216"/>
  <c r="T11" i="216"/>
  <c r="AD9" i="216"/>
  <c r="T14" i="260"/>
  <c r="T15" i="260"/>
  <c r="T8" i="260"/>
  <c r="T10" i="260"/>
  <c r="AE23" i="289"/>
  <c r="T23" i="289"/>
  <c r="AD8" i="256"/>
  <c r="AE9" i="256"/>
  <c r="AE10" i="256"/>
  <c r="AE12" i="256"/>
  <c r="AE22" i="285"/>
  <c r="T22" i="285"/>
  <c r="T9" i="256"/>
  <c r="T10" i="256"/>
  <c r="T12" i="256"/>
  <c r="S6" i="256"/>
  <c r="AE21" i="301"/>
  <c r="T21" i="301"/>
  <c r="T9" i="245"/>
  <c r="T12" i="263"/>
  <c r="T9" i="263"/>
  <c r="AE19" i="252"/>
  <c r="AE11" i="252"/>
  <c r="AE10" i="252"/>
  <c r="AE8" i="252"/>
  <c r="T19" i="252"/>
  <c r="T11" i="252"/>
  <c r="T10" i="252"/>
  <c r="T8" i="252"/>
  <c r="G7" i="177"/>
  <c r="S7" i="177" s="1"/>
  <c r="AE22" i="297"/>
  <c r="T22" i="297"/>
  <c r="I7" i="177"/>
  <c r="H7" i="177"/>
  <c r="T13" i="250"/>
  <c r="T12" i="250"/>
  <c r="T9" i="250"/>
  <c r="AE21" i="294"/>
  <c r="T21" i="294"/>
  <c r="AD8" i="257"/>
  <c r="AD7" i="257"/>
  <c r="AE21" i="271"/>
  <c r="T21" i="271"/>
  <c r="AE14" i="177"/>
  <c r="AE10" i="177"/>
  <c r="AE11" i="177"/>
  <c r="T14" i="177"/>
  <c r="T11" i="177"/>
  <c r="AD13" i="237"/>
  <c r="AD12" i="237"/>
  <c r="AE11" i="237"/>
  <c r="AE10" i="237"/>
  <c r="AD8" i="237"/>
  <c r="AD7" i="237"/>
  <c r="T11" i="237"/>
  <c r="T10" i="237"/>
  <c r="AD9" i="177"/>
  <c r="S10" i="177"/>
  <c r="AE10" i="240"/>
  <c r="AE9" i="240"/>
  <c r="AD7" i="240"/>
  <c r="AE11" i="217"/>
  <c r="AE12" i="217"/>
  <c r="T10" i="240"/>
  <c r="T9" i="240"/>
  <c r="AE9" i="217"/>
  <c r="AE8" i="217"/>
  <c r="AE7" i="217"/>
  <c r="T11" i="217"/>
  <c r="T12" i="217"/>
  <c r="T7" i="217"/>
  <c r="T8" i="217"/>
  <c r="T9" i="217"/>
  <c r="G7" i="290"/>
  <c r="H7" i="290"/>
  <c r="I7" i="290"/>
  <c r="J7" i="290"/>
  <c r="AD13" i="217"/>
  <c r="AD14" i="217"/>
  <c r="S13" i="217"/>
  <c r="S14" i="217"/>
  <c r="AE13" i="249"/>
  <c r="AE12" i="249"/>
  <c r="T13" i="249"/>
  <c r="T12" i="249"/>
  <c r="AD10" i="249"/>
  <c r="AD9" i="249"/>
  <c r="AE6" i="249"/>
  <c r="T6" i="249"/>
  <c r="J7" i="241"/>
  <c r="I7" i="241"/>
  <c r="H7" i="241"/>
  <c r="G7" i="241"/>
  <c r="T9" i="178"/>
  <c r="G7" i="278"/>
  <c r="H7" i="278"/>
  <c r="I7" i="278"/>
  <c r="J7" i="278"/>
  <c r="T8" i="178"/>
  <c r="T7" i="178"/>
  <c r="T10" i="241"/>
  <c r="AE13" i="241"/>
  <c r="AE12" i="241"/>
  <c r="T13" i="241"/>
  <c r="T12" i="241"/>
  <c r="AE10" i="241"/>
  <c r="AD9" i="241"/>
  <c r="U10" i="241"/>
  <c r="AE9" i="247"/>
  <c r="AE8" i="247"/>
  <c r="AE7" i="247"/>
  <c r="AD6" i="247"/>
  <c r="T9" i="247"/>
  <c r="T8" i="247"/>
  <c r="T7" i="247"/>
  <c r="AE12" i="254"/>
  <c r="AE9" i="254"/>
  <c r="AE8" i="254"/>
  <c r="AE7" i="254"/>
  <c r="AD6" i="254"/>
  <c r="AE7" i="178"/>
  <c r="AE8" i="178"/>
  <c r="AE9" i="178"/>
  <c r="T12" i="254"/>
  <c r="G7" i="274"/>
  <c r="H7" i="274"/>
  <c r="I7" i="274"/>
  <c r="J7" i="274"/>
  <c r="T9" i="254"/>
  <c r="T8" i="254"/>
  <c r="T7" i="254"/>
  <c r="AE12" i="178"/>
  <c r="AE21" i="296"/>
  <c r="T21" i="296"/>
  <c r="T12" i="178"/>
  <c r="AE13" i="265"/>
  <c r="AE12" i="265"/>
  <c r="AE11" i="265"/>
  <c r="T13" i="265"/>
  <c r="T12" i="265"/>
  <c r="T11" i="265"/>
  <c r="AE9" i="265"/>
  <c r="AE8" i="265"/>
  <c r="AE7" i="265"/>
  <c r="AD6" i="265"/>
  <c r="T9" i="265"/>
  <c r="T8" i="265"/>
  <c r="T7" i="265"/>
  <c r="AE14" i="259"/>
  <c r="AE13" i="259"/>
  <c r="AE9" i="259"/>
  <c r="AE8" i="259"/>
  <c r="T14" i="259"/>
  <c r="T13" i="259"/>
  <c r="T9" i="259"/>
  <c r="T8" i="259"/>
  <c r="AE12" i="16"/>
  <c r="AE13" i="16"/>
  <c r="AE9" i="16"/>
  <c r="J7" i="258"/>
  <c r="I7" i="258"/>
  <c r="H7" i="258"/>
  <c r="G7" i="258"/>
  <c r="T12" i="16"/>
  <c r="T13" i="16"/>
  <c r="T9" i="16"/>
  <c r="AE21" i="277"/>
  <c r="T21" i="277"/>
  <c r="AE10" i="258"/>
  <c r="T10" i="258"/>
  <c r="J7" i="266"/>
  <c r="I7" i="266"/>
  <c r="H7" i="266"/>
  <c r="G7" i="266"/>
  <c r="AE13" i="266"/>
  <c r="AE12" i="266"/>
  <c r="T13" i="266"/>
  <c r="T12" i="266"/>
  <c r="AE10" i="266"/>
  <c r="T10" i="266"/>
  <c r="AE21" i="283"/>
  <c r="AD14" i="253"/>
  <c r="T21" i="283"/>
  <c r="AE10" i="253"/>
  <c r="AE22" i="288"/>
  <c r="T22" i="288"/>
  <c r="AE13" i="253"/>
  <c r="T10" i="253"/>
  <c r="AE21" i="284"/>
  <c r="J7" i="253"/>
  <c r="I7" i="253"/>
  <c r="H7" i="253"/>
  <c r="G7" i="253"/>
  <c r="T21" i="284"/>
  <c r="T13" i="253"/>
  <c r="AE22" i="286"/>
  <c r="T22" i="286"/>
  <c r="G7" i="286"/>
  <c r="H7" i="286"/>
  <c r="I7" i="286"/>
  <c r="J7" i="286"/>
  <c r="J7" i="282"/>
  <c r="I7" i="282"/>
  <c r="H7" i="282"/>
  <c r="G7" i="282"/>
  <c r="AE8" i="255"/>
  <c r="AE9" i="255"/>
  <c r="AE10" i="255"/>
  <c r="AE11" i="255"/>
  <c r="T11" i="255"/>
  <c r="T10" i="255"/>
  <c r="T9" i="255"/>
  <c r="T8" i="255"/>
  <c r="AE21" i="270"/>
  <c r="T21" i="270"/>
  <c r="AE7" i="273"/>
  <c r="AE9" i="273"/>
  <c r="AE11" i="239"/>
  <c r="AE12" i="239"/>
  <c r="T9" i="273"/>
  <c r="T21" i="273" s="1"/>
  <c r="AE7" i="239"/>
  <c r="AE8" i="239"/>
  <c r="AE9" i="239"/>
  <c r="T11" i="239"/>
  <c r="T12" i="239"/>
  <c r="T7" i="239"/>
  <c r="T8" i="239"/>
  <c r="T9" i="239"/>
  <c r="AE12" i="269"/>
  <c r="T12" i="269"/>
  <c r="AE7" i="269"/>
  <c r="AE8" i="269"/>
  <c r="AE9" i="269"/>
  <c r="T7" i="269"/>
  <c r="T8" i="269"/>
  <c r="T9" i="269"/>
  <c r="AE21" i="291"/>
  <c r="T8" i="291"/>
  <c r="T21" i="291" s="1"/>
  <c r="AE22" i="272"/>
  <c r="T22" i="272"/>
  <c r="AE13" i="238"/>
  <c r="AE14" i="238"/>
  <c r="T13" i="238"/>
  <c r="T14" i="238"/>
  <c r="J7" i="272"/>
  <c r="I7" i="272"/>
  <c r="H7" i="272"/>
  <c r="G7" i="272"/>
  <c r="G7" i="238"/>
  <c r="H7" i="238"/>
  <c r="I7" i="238"/>
  <c r="J7" i="238"/>
  <c r="AE14" i="268"/>
  <c r="T14" i="268"/>
  <c r="AE14" i="302"/>
  <c r="T14" i="302"/>
  <c r="J7" i="302"/>
  <c r="I7" i="302"/>
  <c r="H7" i="302"/>
  <c r="G7" i="302"/>
  <c r="G7" i="268"/>
  <c r="H7" i="268"/>
  <c r="I7" i="268"/>
  <c r="J7" i="268"/>
  <c r="AE12" i="248"/>
  <c r="AE13" i="248"/>
  <c r="AE6" i="248"/>
  <c r="AE18" i="280"/>
  <c r="T12" i="248"/>
  <c r="T13" i="248"/>
  <c r="T6" i="248"/>
  <c r="T18" i="280"/>
  <c r="AE17" i="172"/>
  <c r="AE9" i="172"/>
  <c r="AE10" i="172"/>
  <c r="T17" i="172"/>
  <c r="T10" i="172"/>
  <c r="T9" i="172"/>
  <c r="AD12" i="225"/>
  <c r="S12" i="225"/>
  <c r="AE13" i="225"/>
  <c r="AE14" i="225" s="1"/>
  <c r="T13" i="225"/>
  <c r="T14" i="225" s="1"/>
  <c r="AD6" i="225"/>
  <c r="S9" i="225"/>
  <c r="S6" i="225"/>
  <c r="G15" i="302"/>
  <c r="H15" i="302"/>
  <c r="I15" i="302"/>
  <c r="J15" i="302"/>
  <c r="L15" i="302"/>
  <c r="M15" i="302"/>
  <c r="N15" i="302"/>
  <c r="O15" i="302"/>
  <c r="P15" i="302"/>
  <c r="Q15" i="302"/>
  <c r="R15" i="302"/>
  <c r="S15" i="302"/>
  <c r="U15" i="302"/>
  <c r="W15" i="302"/>
  <c r="X15" i="302"/>
  <c r="Y15" i="302"/>
  <c r="Z15" i="302"/>
  <c r="AA15" i="302"/>
  <c r="AB15" i="302"/>
  <c r="AC15" i="302"/>
  <c r="AD15" i="302"/>
  <c r="AF15" i="302"/>
  <c r="G13" i="303"/>
  <c r="H13" i="303"/>
  <c r="I13" i="303"/>
  <c r="J13" i="303"/>
  <c r="L13" i="303"/>
  <c r="M13" i="303"/>
  <c r="N13" i="303"/>
  <c r="O13" i="303"/>
  <c r="P13" i="303"/>
  <c r="Q13" i="303"/>
  <c r="R13" i="303"/>
  <c r="S13" i="303"/>
  <c r="U13" i="303"/>
  <c r="W13" i="303"/>
  <c r="X13" i="303"/>
  <c r="Y13" i="303"/>
  <c r="Z13" i="303"/>
  <c r="AA13" i="303"/>
  <c r="AB13" i="303"/>
  <c r="AC13" i="303"/>
  <c r="AD13" i="303"/>
  <c r="AF13" i="303"/>
  <c r="I40" i="144"/>
  <c r="H12" i="252"/>
  <c r="I12" i="252"/>
  <c r="Z20" i="332" l="1"/>
  <c r="Y20" i="333"/>
  <c r="W20" i="332"/>
  <c r="N20" i="332"/>
  <c r="M20" i="333"/>
  <c r="M20" i="332"/>
  <c r="AF20" i="333"/>
  <c r="AF20" i="332"/>
  <c r="N18" i="330"/>
  <c r="U18" i="330"/>
  <c r="P18" i="330"/>
  <c r="AC18" i="330"/>
  <c r="M18" i="330"/>
  <c r="AF18" i="330"/>
  <c r="L18" i="330"/>
  <c r="O18" i="330"/>
  <c r="N20" i="333"/>
  <c r="T20" i="333"/>
  <c r="T20" i="332"/>
  <c r="Y20" i="332"/>
  <c r="AC20" i="333"/>
  <c r="AB20" i="333"/>
  <c r="L20" i="333"/>
  <c r="AB20" i="332"/>
  <c r="P20" i="332"/>
  <c r="R20" i="333"/>
  <c r="X20" i="333"/>
  <c r="Q20" i="333"/>
  <c r="P20" i="333"/>
  <c r="O20" i="333"/>
  <c r="W20" i="333"/>
  <c r="AC20" i="332"/>
  <c r="O20" i="332"/>
  <c r="AE16" i="214"/>
  <c r="AE14" i="226"/>
  <c r="T14" i="226"/>
  <c r="AE15" i="313"/>
  <c r="AE14" i="175"/>
  <c r="T16" i="223"/>
  <c r="T14" i="175"/>
  <c r="N7" i="177"/>
  <c r="P7" i="177"/>
  <c r="O7" i="177"/>
  <c r="AE16" i="223"/>
  <c r="AD13" i="245"/>
  <c r="M7" i="177"/>
  <c r="O7" i="70"/>
  <c r="P7" i="70"/>
  <c r="Q7" i="70"/>
  <c r="L7" i="70"/>
  <c r="R7" i="177"/>
  <c r="M7" i="70"/>
  <c r="Q7" i="177"/>
  <c r="AE16" i="264"/>
  <c r="N7" i="70"/>
  <c r="R7" i="70"/>
  <c r="L7" i="177"/>
  <c r="T15" i="151"/>
  <c r="S7" i="70"/>
  <c r="Y7" i="286"/>
  <c r="X7" i="286"/>
  <c r="L7" i="286"/>
  <c r="M7" i="286"/>
  <c r="Q7" i="286"/>
  <c r="N7" i="278"/>
  <c r="L7" i="278"/>
  <c r="M7" i="278"/>
  <c r="S7" i="278"/>
  <c r="U7" i="278"/>
  <c r="W7" i="278"/>
  <c r="X7" i="278"/>
  <c r="Y7" i="278"/>
  <c r="Z7" i="278"/>
  <c r="AA7" i="278"/>
  <c r="X7" i="290"/>
  <c r="W7" i="290"/>
  <c r="M7" i="290"/>
  <c r="N7" i="290"/>
  <c r="O7" i="290"/>
  <c r="L7" i="290"/>
  <c r="AF7" i="290"/>
  <c r="AD7" i="290"/>
  <c r="AC7" i="290"/>
  <c r="U7" i="290"/>
  <c r="AB7" i="290"/>
  <c r="S7" i="290"/>
  <c r="AA7" i="290"/>
  <c r="R7" i="290"/>
  <c r="Z7" i="290"/>
  <c r="Q7" i="290"/>
  <c r="Y7" i="290"/>
  <c r="P7" i="290"/>
  <c r="R7" i="278"/>
  <c r="AF7" i="278"/>
  <c r="Q7" i="278"/>
  <c r="AD7" i="278"/>
  <c r="P7" i="278"/>
  <c r="AC7" i="278"/>
  <c r="O7" i="278"/>
  <c r="AB7" i="278"/>
  <c r="P7" i="286"/>
  <c r="W7" i="286"/>
  <c r="AD7" i="286"/>
  <c r="O7" i="286"/>
  <c r="N7" i="286"/>
  <c r="AF7" i="286"/>
  <c r="AC7" i="286"/>
  <c r="AB7" i="286"/>
  <c r="S7" i="286"/>
  <c r="AA7" i="286"/>
  <c r="U7" i="286"/>
  <c r="Z7" i="286"/>
  <c r="R7" i="286"/>
  <c r="AE15" i="182"/>
  <c r="T16" i="264"/>
  <c r="T15" i="182"/>
  <c r="T14" i="265"/>
  <c r="AD15" i="263"/>
  <c r="AE14" i="265"/>
  <c r="AE14" i="72"/>
  <c r="U7" i="177"/>
  <c r="T16" i="214"/>
  <c r="AE17" i="70"/>
  <c r="AE15" i="151"/>
  <c r="T17" i="70"/>
  <c r="T14" i="72"/>
  <c r="AE13" i="229"/>
  <c r="T13" i="229"/>
  <c r="AE16" i="153"/>
  <c r="T16" i="153"/>
  <c r="AE16" i="207"/>
  <c r="T16" i="207"/>
  <c r="AE13" i="224"/>
  <c r="T13" i="224"/>
  <c r="AE13" i="183"/>
  <c r="T13" i="183"/>
  <c r="T14" i="184"/>
  <c r="AE14" i="184"/>
  <c r="T15" i="146"/>
  <c r="AE15" i="146"/>
  <c r="AE15" i="217"/>
  <c r="T15" i="313"/>
  <c r="T14" i="317"/>
  <c r="AE14" i="317"/>
  <c r="AF7" i="223"/>
  <c r="AD7" i="223"/>
  <c r="AC7" i="223"/>
  <c r="AB7" i="223"/>
  <c r="AA7" i="223"/>
  <c r="Z7" i="223"/>
  <c r="Y7" i="223"/>
  <c r="X7" i="223"/>
  <c r="W7" i="223"/>
  <c r="U7" i="223"/>
  <c r="S7" i="223"/>
  <c r="R7" i="223"/>
  <c r="Q7" i="223"/>
  <c r="P7" i="223"/>
  <c r="O7" i="223"/>
  <c r="N7" i="223"/>
  <c r="M7" i="223"/>
  <c r="L7" i="223"/>
  <c r="AF7" i="70"/>
  <c r="AD7" i="70"/>
  <c r="AC7" i="70"/>
  <c r="AB7" i="70"/>
  <c r="AA7" i="70"/>
  <c r="Z7" i="70"/>
  <c r="Y7" i="70"/>
  <c r="X7" i="70"/>
  <c r="W7" i="70"/>
  <c r="T15" i="303"/>
  <c r="AE15" i="303"/>
  <c r="T12" i="308"/>
  <c r="AE12" i="308"/>
  <c r="AF7" i="193"/>
  <c r="AD7" i="193"/>
  <c r="AC7" i="193"/>
  <c r="AB7" i="193"/>
  <c r="AA7" i="193"/>
  <c r="Z7" i="193"/>
  <c r="Y7" i="193"/>
  <c r="X7" i="193"/>
  <c r="W7" i="193"/>
  <c r="U7" i="193"/>
  <c r="S7" i="193"/>
  <c r="R7" i="193"/>
  <c r="Q7" i="193"/>
  <c r="P7" i="193"/>
  <c r="O7" i="193"/>
  <c r="N7" i="193"/>
  <c r="M7" i="193"/>
  <c r="L7" i="193"/>
  <c r="AF7" i="228"/>
  <c r="AD7" i="228"/>
  <c r="AC7" i="228"/>
  <c r="AB7" i="228"/>
  <c r="AA7" i="228"/>
  <c r="Z7" i="228"/>
  <c r="Y7" i="228"/>
  <c r="X7" i="228"/>
  <c r="W7" i="228"/>
  <c r="U7" i="228"/>
  <c r="S7" i="228"/>
  <c r="R7" i="228"/>
  <c r="Q7" i="228"/>
  <c r="P7" i="228"/>
  <c r="O7" i="228"/>
  <c r="N7" i="228"/>
  <c r="M7" i="228"/>
  <c r="L7" i="228"/>
  <c r="AF7" i="211"/>
  <c r="AD7" i="211"/>
  <c r="AC7" i="211"/>
  <c r="AB7" i="211"/>
  <c r="AA7" i="211"/>
  <c r="Z7" i="211"/>
  <c r="Y7" i="211"/>
  <c r="X7" i="211"/>
  <c r="W7" i="211"/>
  <c r="U7" i="211"/>
  <c r="S7" i="211"/>
  <c r="R7" i="211"/>
  <c r="Q7" i="211"/>
  <c r="P7" i="211"/>
  <c r="O7" i="211"/>
  <c r="N7" i="211"/>
  <c r="M7" i="211"/>
  <c r="L7" i="211"/>
  <c r="T17" i="238"/>
  <c r="AE21" i="273"/>
  <c r="T15" i="217"/>
  <c r="W7" i="177"/>
  <c r="X7" i="177"/>
  <c r="Y7" i="177"/>
  <c r="Z7" i="177"/>
  <c r="AA7" i="177"/>
  <c r="AB7" i="177"/>
  <c r="AC7" i="177"/>
  <c r="AD7" i="177"/>
  <c r="AF7" i="177"/>
  <c r="AF7" i="216"/>
  <c r="AD7" i="216"/>
  <c r="AC7" i="216"/>
  <c r="AB7" i="216"/>
  <c r="AA7" i="216"/>
  <c r="Z7" i="216"/>
  <c r="Y7" i="216"/>
  <c r="X7" i="216"/>
  <c r="W7" i="216"/>
  <c r="U7" i="216"/>
  <c r="S7" i="216"/>
  <c r="R7" i="216"/>
  <c r="Q7" i="216"/>
  <c r="P7" i="216"/>
  <c r="O7" i="216"/>
  <c r="N7" i="216"/>
  <c r="M7" i="216"/>
  <c r="L7" i="216"/>
  <c r="AF7" i="231"/>
  <c r="AD7" i="231"/>
  <c r="AC7" i="231"/>
  <c r="AB7" i="231"/>
  <c r="AA7" i="231"/>
  <c r="Z7" i="231"/>
  <c r="Y7" i="231"/>
  <c r="X7" i="231"/>
  <c r="W7" i="231"/>
  <c r="U7" i="231"/>
  <c r="S7" i="231"/>
  <c r="R7" i="231"/>
  <c r="Q7" i="231"/>
  <c r="P7" i="231"/>
  <c r="O7" i="231"/>
  <c r="N7" i="231"/>
  <c r="M7" i="231"/>
  <c r="L7" i="231"/>
  <c r="AF7" i="182"/>
  <c r="AD7" i="182"/>
  <c r="AC7" i="182"/>
  <c r="AB7" i="182"/>
  <c r="AA7" i="182"/>
  <c r="Z7" i="182"/>
  <c r="Y7" i="182"/>
  <c r="X7" i="182"/>
  <c r="W7" i="182"/>
  <c r="U7" i="182"/>
  <c r="S7" i="182"/>
  <c r="R7" i="182"/>
  <c r="Q7" i="182"/>
  <c r="P7" i="182"/>
  <c r="O7" i="182"/>
  <c r="N7" i="182"/>
  <c r="M7" i="182"/>
  <c r="L7" i="182"/>
  <c r="W7" i="264"/>
  <c r="X7" i="264"/>
  <c r="Y7" i="264"/>
  <c r="Z7" i="264"/>
  <c r="AA7" i="264"/>
  <c r="AB7" i="264"/>
  <c r="AC7" i="264"/>
  <c r="AD7" i="264"/>
  <c r="AF7" i="264"/>
  <c r="L7" i="264"/>
  <c r="M7" i="264"/>
  <c r="N7" i="264"/>
  <c r="O7" i="264"/>
  <c r="P7" i="264"/>
  <c r="Q7" i="264"/>
  <c r="R7" i="264"/>
  <c r="S7" i="264"/>
  <c r="U7" i="264"/>
  <c r="W7" i="246"/>
  <c r="X7" i="246"/>
  <c r="Y7" i="246"/>
  <c r="Z7" i="246"/>
  <c r="AA7" i="246"/>
  <c r="AB7" i="246"/>
  <c r="AC7" i="246"/>
  <c r="AD7" i="246"/>
  <c r="AF7" i="246"/>
  <c r="L7" i="246"/>
  <c r="M7" i="246"/>
  <c r="N7" i="246"/>
  <c r="O7" i="246"/>
  <c r="P7" i="246"/>
  <c r="Q7" i="246"/>
  <c r="R7" i="246"/>
  <c r="S7" i="246"/>
  <c r="U7" i="246"/>
  <c r="T14" i="235"/>
  <c r="AE14" i="235"/>
  <c r="W7" i="295"/>
  <c r="X7" i="295"/>
  <c r="Y7" i="295"/>
  <c r="Z7" i="295"/>
  <c r="AA7" i="295"/>
  <c r="AB7" i="295"/>
  <c r="AC7" i="295"/>
  <c r="AD7" i="295"/>
  <c r="AF7" i="295"/>
  <c r="L7" i="295"/>
  <c r="M7" i="295"/>
  <c r="N7" i="295"/>
  <c r="O7" i="295"/>
  <c r="P7" i="295"/>
  <c r="Q7" i="295"/>
  <c r="R7" i="295"/>
  <c r="S7" i="295"/>
  <c r="U7" i="295"/>
  <c r="AE17" i="216"/>
  <c r="T17" i="216"/>
  <c r="W7" i="276"/>
  <c r="X7" i="276"/>
  <c r="Y7" i="276"/>
  <c r="Z7" i="276"/>
  <c r="AA7" i="276"/>
  <c r="AB7" i="276"/>
  <c r="AC7" i="276"/>
  <c r="AD7" i="276"/>
  <c r="AF7" i="276"/>
  <c r="L7" i="276"/>
  <c r="M7" i="276"/>
  <c r="N7" i="276"/>
  <c r="O7" i="276"/>
  <c r="P7" i="276"/>
  <c r="Q7" i="276"/>
  <c r="R7" i="276"/>
  <c r="S7" i="276"/>
  <c r="U7" i="276"/>
  <c r="AF7" i="241"/>
  <c r="AD7" i="241"/>
  <c r="AC7" i="241"/>
  <c r="AB7" i="241"/>
  <c r="AA7" i="241"/>
  <c r="Z7" i="241"/>
  <c r="Y7" i="241"/>
  <c r="X7" i="241"/>
  <c r="W7" i="241"/>
  <c r="U7" i="241"/>
  <c r="S7" i="241"/>
  <c r="R7" i="241"/>
  <c r="Q7" i="241"/>
  <c r="P7" i="241"/>
  <c r="O7" i="241"/>
  <c r="N7" i="241"/>
  <c r="M7" i="241"/>
  <c r="L7" i="241"/>
  <c r="W7" i="274"/>
  <c r="X7" i="274"/>
  <c r="Y7" i="274"/>
  <c r="Z7" i="274"/>
  <c r="AA7" i="274"/>
  <c r="AB7" i="274"/>
  <c r="AC7" i="274"/>
  <c r="AD7" i="274"/>
  <c r="AF7" i="274"/>
  <c r="L7" i="274"/>
  <c r="M7" i="274"/>
  <c r="N7" i="274"/>
  <c r="O7" i="274"/>
  <c r="P7" i="274"/>
  <c r="Q7" i="274"/>
  <c r="R7" i="274"/>
  <c r="S7" i="274"/>
  <c r="U7" i="274"/>
  <c r="AF7" i="258"/>
  <c r="AD7" i="258"/>
  <c r="AC7" i="258"/>
  <c r="AB7" i="258"/>
  <c r="AA7" i="258"/>
  <c r="Z7" i="258"/>
  <c r="Y7" i="258"/>
  <c r="X7" i="258"/>
  <c r="W7" i="258"/>
  <c r="U7" i="258"/>
  <c r="S7" i="258"/>
  <c r="R7" i="258"/>
  <c r="Q7" i="258"/>
  <c r="P7" i="258"/>
  <c r="O7" i="258"/>
  <c r="N7" i="258"/>
  <c r="M7" i="258"/>
  <c r="L7" i="258"/>
  <c r="AF7" i="266"/>
  <c r="AD7" i="266"/>
  <c r="AC7" i="266"/>
  <c r="AB7" i="266"/>
  <c r="AA7" i="266"/>
  <c r="Z7" i="266"/>
  <c r="Y7" i="266"/>
  <c r="X7" i="266"/>
  <c r="W7" i="266"/>
  <c r="U7" i="266"/>
  <c r="S7" i="266"/>
  <c r="R7" i="266"/>
  <c r="Q7" i="266"/>
  <c r="P7" i="266"/>
  <c r="O7" i="266"/>
  <c r="N7" i="266"/>
  <c r="M7" i="266"/>
  <c r="L7" i="266"/>
  <c r="AF7" i="253"/>
  <c r="AC7" i="253"/>
  <c r="AB7" i="253"/>
  <c r="AA7" i="253"/>
  <c r="Z7" i="253"/>
  <c r="Y7" i="253"/>
  <c r="X7" i="253"/>
  <c r="W7" i="253"/>
  <c r="U7" i="253"/>
  <c r="S7" i="253"/>
  <c r="R7" i="253"/>
  <c r="Q7" i="253"/>
  <c r="P7" i="253"/>
  <c r="O7" i="253"/>
  <c r="N7" i="253"/>
  <c r="M7" i="253"/>
  <c r="L7" i="253"/>
  <c r="AF7" i="282"/>
  <c r="AD7" i="282"/>
  <c r="AC7" i="282"/>
  <c r="AB7" i="282"/>
  <c r="AA7" i="282"/>
  <c r="Z7" i="282"/>
  <c r="Y7" i="282"/>
  <c r="X7" i="282"/>
  <c r="W7" i="282"/>
  <c r="U7" i="282"/>
  <c r="S7" i="282"/>
  <c r="R7" i="282"/>
  <c r="Q7" i="282"/>
  <c r="P7" i="282"/>
  <c r="O7" i="282"/>
  <c r="N7" i="282"/>
  <c r="M7" i="282"/>
  <c r="L7" i="282"/>
  <c r="T15" i="239"/>
  <c r="AE15" i="239"/>
  <c r="AE17" i="238"/>
  <c r="AF7" i="272"/>
  <c r="AD7" i="272"/>
  <c r="AC7" i="272"/>
  <c r="AB7" i="272"/>
  <c r="AA7" i="272"/>
  <c r="Z7" i="272"/>
  <c r="Y7" i="272"/>
  <c r="X7" i="272"/>
  <c r="W7" i="272"/>
  <c r="U7" i="272"/>
  <c r="S7" i="272"/>
  <c r="R7" i="272"/>
  <c r="Q7" i="272"/>
  <c r="P7" i="272"/>
  <c r="O7" i="272"/>
  <c r="N7" i="272"/>
  <c r="M7" i="272"/>
  <c r="L7" i="272"/>
  <c r="AF7" i="238"/>
  <c r="W7" i="238"/>
  <c r="X7" i="238"/>
  <c r="Y7" i="238"/>
  <c r="Z7" i="238"/>
  <c r="AA7" i="238"/>
  <c r="AB7" i="238"/>
  <c r="AC7" i="238"/>
  <c r="AD7" i="238"/>
  <c r="U7" i="238"/>
  <c r="L7" i="238"/>
  <c r="M7" i="238"/>
  <c r="N7" i="238"/>
  <c r="O7" i="238"/>
  <c r="P7" i="238"/>
  <c r="Q7" i="238"/>
  <c r="R7" i="238"/>
  <c r="S7" i="238"/>
  <c r="AF7" i="302"/>
  <c r="AD7" i="302"/>
  <c r="AC7" i="302"/>
  <c r="AB7" i="302"/>
  <c r="AA7" i="302"/>
  <c r="Z7" i="302"/>
  <c r="Y7" i="302"/>
  <c r="X7" i="302"/>
  <c r="W7" i="302"/>
  <c r="U7" i="302"/>
  <c r="S7" i="302"/>
  <c r="R7" i="302"/>
  <c r="Q7" i="302"/>
  <c r="P7" i="302"/>
  <c r="O7" i="302"/>
  <c r="N7" i="302"/>
  <c r="M7" i="302"/>
  <c r="L7" i="302"/>
  <c r="AF7" i="268"/>
  <c r="W7" i="268"/>
  <c r="X7" i="268"/>
  <c r="Y7" i="268"/>
  <c r="Z7" i="268"/>
  <c r="AA7" i="268"/>
  <c r="AB7" i="268"/>
  <c r="AC7" i="268"/>
  <c r="AD7" i="268"/>
  <c r="U7" i="268"/>
  <c r="L7" i="268"/>
  <c r="M7" i="268"/>
  <c r="N7" i="268"/>
  <c r="O7" i="268"/>
  <c r="P7" i="268"/>
  <c r="Q7" i="268"/>
  <c r="R7" i="268"/>
  <c r="S7" i="268"/>
  <c r="L10" i="214"/>
  <c r="M10" i="214"/>
  <c r="N10" i="214"/>
  <c r="O10" i="214"/>
  <c r="P10" i="214"/>
  <c r="Q10" i="214"/>
  <c r="R10" i="214"/>
  <c r="S10" i="214"/>
  <c r="U10" i="214"/>
  <c r="W10" i="214"/>
  <c r="X10" i="214"/>
  <c r="Y10" i="214"/>
  <c r="Z10" i="214"/>
  <c r="AA10" i="214"/>
  <c r="AB10" i="214"/>
  <c r="AC10" i="214"/>
  <c r="AD10" i="214"/>
  <c r="AF10" i="214"/>
  <c r="AF11" i="235" l="1"/>
  <c r="AC11" i="235"/>
  <c r="AB11" i="235"/>
  <c r="AA11" i="235"/>
  <c r="Z11" i="235"/>
  <c r="Y11" i="235"/>
  <c r="X11" i="235"/>
  <c r="W11" i="235"/>
  <c r="U11" i="235"/>
  <c r="R11" i="235"/>
  <c r="Q11" i="235"/>
  <c r="P11" i="235"/>
  <c r="O11" i="235"/>
  <c r="N11" i="235"/>
  <c r="M11" i="235"/>
  <c r="L11" i="235"/>
  <c r="J11" i="235"/>
  <c r="I11" i="235"/>
  <c r="H11" i="235"/>
  <c r="G11" i="235"/>
  <c r="AF12" i="237"/>
  <c r="AC12" i="237"/>
  <c r="AB12" i="237"/>
  <c r="AA12" i="237"/>
  <c r="Z12" i="237"/>
  <c r="Y12" i="237"/>
  <c r="X12" i="237"/>
  <c r="W12" i="237"/>
  <c r="U12" i="237"/>
  <c r="S12" i="237"/>
  <c r="R12" i="237"/>
  <c r="Q12" i="237"/>
  <c r="P12" i="237"/>
  <c r="O12" i="237"/>
  <c r="N12" i="237"/>
  <c r="M12" i="237"/>
  <c r="L12" i="237"/>
  <c r="J12" i="237"/>
  <c r="I12" i="237"/>
  <c r="H12" i="237"/>
  <c r="G12" i="237"/>
  <c r="AF13" i="239"/>
  <c r="AD13" i="239"/>
  <c r="AC13" i="239"/>
  <c r="AB13" i="239"/>
  <c r="AA13" i="239"/>
  <c r="Z13" i="239"/>
  <c r="Y13" i="239"/>
  <c r="X13" i="239"/>
  <c r="W13" i="239"/>
  <c r="U13" i="239"/>
  <c r="S13" i="239"/>
  <c r="R13" i="239"/>
  <c r="Q13" i="239"/>
  <c r="P13" i="239"/>
  <c r="O13" i="239"/>
  <c r="N13" i="239"/>
  <c r="M13" i="239"/>
  <c r="L13" i="239"/>
  <c r="J13" i="239"/>
  <c r="I13" i="239"/>
  <c r="H13" i="239"/>
  <c r="G13" i="239"/>
  <c r="AF14" i="238"/>
  <c r="AC14" i="238"/>
  <c r="AB14" i="238"/>
  <c r="AA14" i="238"/>
  <c r="Z14" i="238"/>
  <c r="Y14" i="238"/>
  <c r="X14" i="238"/>
  <c r="W14" i="238"/>
  <c r="U14" i="238"/>
  <c r="R14" i="238"/>
  <c r="Q14" i="238"/>
  <c r="P14" i="238"/>
  <c r="O14" i="238"/>
  <c r="N14" i="238"/>
  <c r="M14" i="238"/>
  <c r="L14" i="238"/>
  <c r="J14" i="238"/>
  <c r="I14" i="238"/>
  <c r="H14" i="238"/>
  <c r="G14" i="238"/>
  <c r="J16" i="230"/>
  <c r="I16" i="230"/>
  <c r="H16" i="230"/>
  <c r="G16" i="230"/>
  <c r="AF12" i="72"/>
  <c r="AD12" i="72"/>
  <c r="AC12" i="72"/>
  <c r="AB12" i="72"/>
  <c r="AA12" i="72"/>
  <c r="Z12" i="72"/>
  <c r="Y12" i="72"/>
  <c r="X12" i="72"/>
  <c r="W12" i="72"/>
  <c r="U12" i="72"/>
  <c r="S12" i="72"/>
  <c r="R12" i="72"/>
  <c r="Q12" i="72"/>
  <c r="P12" i="72"/>
  <c r="O12" i="72"/>
  <c r="N12" i="72"/>
  <c r="M12" i="72"/>
  <c r="L12" i="72"/>
  <c r="J12" i="72"/>
  <c r="I12" i="72"/>
  <c r="H12" i="72"/>
  <c r="G12" i="72"/>
  <c r="AF12" i="175"/>
  <c r="AD12" i="175"/>
  <c r="AC12" i="175"/>
  <c r="AB12" i="175"/>
  <c r="AA12" i="175"/>
  <c r="Z12" i="175"/>
  <c r="Y12" i="175"/>
  <c r="X12" i="175"/>
  <c r="W12" i="175"/>
  <c r="U12" i="175"/>
  <c r="S12" i="175"/>
  <c r="R12" i="175"/>
  <c r="Q12" i="175"/>
  <c r="P12" i="175"/>
  <c r="O12" i="175"/>
  <c r="N12" i="175"/>
  <c r="M12" i="175"/>
  <c r="L12" i="175"/>
  <c r="J12" i="175"/>
  <c r="I12" i="175"/>
  <c r="H12" i="175"/>
  <c r="G12" i="175"/>
  <c r="AF11" i="175"/>
  <c r="AC11" i="175"/>
  <c r="AB11" i="175"/>
  <c r="AA11" i="175"/>
  <c r="Z11" i="175"/>
  <c r="Y11" i="175"/>
  <c r="X11" i="175"/>
  <c r="W11" i="175"/>
  <c r="U11" i="175"/>
  <c r="R11" i="175"/>
  <c r="Q11" i="175"/>
  <c r="P11" i="175"/>
  <c r="O11" i="175"/>
  <c r="N11" i="175"/>
  <c r="M11" i="175"/>
  <c r="L11" i="175"/>
  <c r="J11" i="175"/>
  <c r="I11" i="175"/>
  <c r="H11" i="175"/>
  <c r="G11" i="175"/>
  <c r="AF10" i="175"/>
  <c r="AC10" i="175"/>
  <c r="AB10" i="175"/>
  <c r="AA10" i="175"/>
  <c r="Z10" i="175"/>
  <c r="Y10" i="175"/>
  <c r="X10" i="175"/>
  <c r="W10" i="175"/>
  <c r="U10" i="175"/>
  <c r="R10" i="175"/>
  <c r="Q10" i="175"/>
  <c r="P10" i="175"/>
  <c r="O10" i="175"/>
  <c r="N10" i="175"/>
  <c r="M10" i="175"/>
  <c r="L10" i="175"/>
  <c r="J10" i="175"/>
  <c r="I10" i="175"/>
  <c r="H10" i="175"/>
  <c r="G10" i="175"/>
  <c r="AF11" i="229"/>
  <c r="AD11" i="229"/>
  <c r="AC11" i="229"/>
  <c r="AB11" i="229"/>
  <c r="AA11" i="229"/>
  <c r="Z11" i="229"/>
  <c r="Y11" i="229"/>
  <c r="X11" i="229"/>
  <c r="W11" i="229"/>
  <c r="U11" i="229"/>
  <c r="S11" i="229"/>
  <c r="R11" i="229"/>
  <c r="Q11" i="229"/>
  <c r="P11" i="229"/>
  <c r="O11" i="229"/>
  <c r="N11" i="229"/>
  <c r="M11" i="229"/>
  <c r="L11" i="229"/>
  <c r="J11" i="229"/>
  <c r="I11" i="229"/>
  <c r="H11" i="229"/>
  <c r="G11" i="229"/>
  <c r="AF14" i="207"/>
  <c r="AD14" i="207"/>
  <c r="AC14" i="207"/>
  <c r="AB14" i="207"/>
  <c r="AA14" i="207"/>
  <c r="Z14" i="207"/>
  <c r="Y14" i="207"/>
  <c r="X14" i="207"/>
  <c r="W14" i="207"/>
  <c r="U14" i="207"/>
  <c r="S14" i="207"/>
  <c r="R14" i="207"/>
  <c r="Q14" i="207"/>
  <c r="P14" i="207"/>
  <c r="O14" i="207"/>
  <c r="N14" i="207"/>
  <c r="M14" i="207"/>
  <c r="L14" i="207"/>
  <c r="J14" i="207"/>
  <c r="I14" i="207"/>
  <c r="H14" i="207"/>
  <c r="G14" i="207"/>
  <c r="AF14" i="214"/>
  <c r="AD14" i="214"/>
  <c r="AC14" i="214"/>
  <c r="AB14" i="214"/>
  <c r="AA14" i="214"/>
  <c r="Z14" i="214"/>
  <c r="Y14" i="214"/>
  <c r="X14" i="214"/>
  <c r="W14" i="214"/>
  <c r="U14" i="214"/>
  <c r="S14" i="214"/>
  <c r="R14" i="214"/>
  <c r="Q14" i="214"/>
  <c r="P14" i="214"/>
  <c r="O14" i="214"/>
  <c r="N14" i="214"/>
  <c r="M14" i="214"/>
  <c r="L14" i="214"/>
  <c r="J14" i="214"/>
  <c r="I14" i="214"/>
  <c r="H14" i="214"/>
  <c r="G14" i="214"/>
  <c r="AF13" i="214"/>
  <c r="AC13" i="214"/>
  <c r="AB13" i="214"/>
  <c r="AA13" i="214"/>
  <c r="Z13" i="214"/>
  <c r="Y13" i="214"/>
  <c r="X13" i="214"/>
  <c r="W13" i="214"/>
  <c r="U13" i="214"/>
  <c r="R13" i="214"/>
  <c r="Q13" i="214"/>
  <c r="P13" i="214"/>
  <c r="O13" i="214"/>
  <c r="N13" i="214"/>
  <c r="M13" i="214"/>
  <c r="L13" i="214"/>
  <c r="J13" i="214"/>
  <c r="I13" i="214"/>
  <c r="H13" i="214"/>
  <c r="G13" i="214"/>
  <c r="AF12" i="214"/>
  <c r="AC12" i="214"/>
  <c r="AB12" i="214"/>
  <c r="AA12" i="214"/>
  <c r="Z12" i="214"/>
  <c r="Y12" i="214"/>
  <c r="X12" i="214"/>
  <c r="W12" i="214"/>
  <c r="U12" i="214"/>
  <c r="R12" i="214"/>
  <c r="Q12" i="214"/>
  <c r="P12" i="214"/>
  <c r="O12" i="214"/>
  <c r="N12" i="214"/>
  <c r="M12" i="214"/>
  <c r="L12" i="214"/>
  <c r="J12" i="214"/>
  <c r="I12" i="214"/>
  <c r="H12" i="214"/>
  <c r="G12" i="214"/>
  <c r="J12" i="150"/>
  <c r="I12" i="150"/>
  <c r="H12" i="150"/>
  <c r="G12" i="150"/>
  <c r="AF15" i="213"/>
  <c r="AD15" i="213"/>
  <c r="AC15" i="213"/>
  <c r="AB15" i="213"/>
  <c r="AA15" i="213"/>
  <c r="Z15" i="213"/>
  <c r="Y15" i="213"/>
  <c r="X15" i="213"/>
  <c r="W15" i="213"/>
  <c r="U15" i="213"/>
  <c r="S15" i="213"/>
  <c r="R15" i="213"/>
  <c r="Q15" i="213"/>
  <c r="P15" i="213"/>
  <c r="O15" i="213"/>
  <c r="N15" i="213"/>
  <c r="M15" i="213"/>
  <c r="L15" i="213"/>
  <c r="J15" i="213"/>
  <c r="I15" i="213"/>
  <c r="H15" i="213"/>
  <c r="G15" i="213"/>
  <c r="AF14" i="213"/>
  <c r="AD14" i="213"/>
  <c r="AC14" i="213"/>
  <c r="AB14" i="213"/>
  <c r="AA14" i="213"/>
  <c r="Z14" i="213"/>
  <c r="Y14" i="213"/>
  <c r="X14" i="213"/>
  <c r="W14" i="213"/>
  <c r="U14" i="213"/>
  <c r="S14" i="213"/>
  <c r="R14" i="213"/>
  <c r="Q14" i="213"/>
  <c r="P14" i="213"/>
  <c r="O14" i="213"/>
  <c r="N14" i="213"/>
  <c r="M14" i="213"/>
  <c r="L14" i="213"/>
  <c r="J14" i="213"/>
  <c r="I14" i="213"/>
  <c r="H14" i="213"/>
  <c r="G14" i="213"/>
  <c r="AF13" i="213"/>
  <c r="AD13" i="213"/>
  <c r="AC13" i="213"/>
  <c r="AB13" i="213"/>
  <c r="AA13" i="213"/>
  <c r="Z13" i="213"/>
  <c r="Y13" i="213"/>
  <c r="X13" i="213"/>
  <c r="W13" i="213"/>
  <c r="U13" i="213"/>
  <c r="S13" i="213"/>
  <c r="R13" i="213"/>
  <c r="Q13" i="213"/>
  <c r="P13" i="213"/>
  <c r="O13" i="213"/>
  <c r="N13" i="213"/>
  <c r="M13" i="213"/>
  <c r="L13" i="213"/>
  <c r="J13" i="213"/>
  <c r="I13" i="213"/>
  <c r="H13" i="213"/>
  <c r="G13" i="213"/>
  <c r="AF12" i="213"/>
  <c r="AD12" i="213"/>
  <c r="AC12" i="213"/>
  <c r="AB12" i="213"/>
  <c r="AA12" i="213"/>
  <c r="Z12" i="213"/>
  <c r="Y12" i="213"/>
  <c r="X12" i="213"/>
  <c r="W12" i="213"/>
  <c r="U12" i="213"/>
  <c r="S12" i="213"/>
  <c r="R12" i="213"/>
  <c r="Q12" i="213"/>
  <c r="P12" i="213"/>
  <c r="O12" i="213"/>
  <c r="N12" i="213"/>
  <c r="M12" i="213"/>
  <c r="L12" i="213"/>
  <c r="J12" i="213"/>
  <c r="I12" i="213"/>
  <c r="H12" i="213"/>
  <c r="G12" i="213"/>
  <c r="AF11" i="213"/>
  <c r="AC11" i="213"/>
  <c r="AB11" i="213"/>
  <c r="AA11" i="213"/>
  <c r="Z11" i="213"/>
  <c r="Y11" i="213"/>
  <c r="X11" i="213"/>
  <c r="W11" i="213"/>
  <c r="U11" i="213"/>
  <c r="R11" i="213"/>
  <c r="Q11" i="213"/>
  <c r="P11" i="213"/>
  <c r="O11" i="213"/>
  <c r="N11" i="213"/>
  <c r="M11" i="213"/>
  <c r="L11" i="213"/>
  <c r="J11" i="213"/>
  <c r="I11" i="213"/>
  <c r="H11" i="213"/>
  <c r="G11" i="213"/>
  <c r="AF10" i="213"/>
  <c r="AC10" i="213"/>
  <c r="AB10" i="213"/>
  <c r="AA10" i="213"/>
  <c r="Z10" i="213"/>
  <c r="Y10" i="213"/>
  <c r="X10" i="213"/>
  <c r="W10" i="213"/>
  <c r="U10" i="213"/>
  <c r="R10" i="213"/>
  <c r="Q10" i="213"/>
  <c r="P10" i="213"/>
  <c r="O10" i="213"/>
  <c r="N10" i="213"/>
  <c r="M10" i="213"/>
  <c r="L10" i="213"/>
  <c r="J10" i="213"/>
  <c r="I10" i="213"/>
  <c r="H10" i="213"/>
  <c r="G10" i="213"/>
  <c r="AF9" i="213"/>
  <c r="AD9" i="213"/>
  <c r="AC9" i="213"/>
  <c r="AB9" i="213"/>
  <c r="AA9" i="213"/>
  <c r="Z9" i="213"/>
  <c r="Y9" i="213"/>
  <c r="X9" i="213"/>
  <c r="W9" i="213"/>
  <c r="U9" i="213"/>
  <c r="S9" i="213"/>
  <c r="R9" i="213"/>
  <c r="Q9" i="213"/>
  <c r="P9" i="213"/>
  <c r="O9" i="213"/>
  <c r="N9" i="213"/>
  <c r="M9" i="213"/>
  <c r="L9" i="213"/>
  <c r="J9" i="213"/>
  <c r="I9" i="213"/>
  <c r="H9" i="213"/>
  <c r="G9" i="213"/>
  <c r="AF8" i="213"/>
  <c r="AD8" i="213"/>
  <c r="AC8" i="213"/>
  <c r="AB8" i="213"/>
  <c r="AA8" i="213"/>
  <c r="Z8" i="213"/>
  <c r="Y8" i="213"/>
  <c r="X8" i="213"/>
  <c r="W8" i="213"/>
  <c r="U8" i="213"/>
  <c r="S8" i="213"/>
  <c r="R8" i="213"/>
  <c r="Q8" i="213"/>
  <c r="P8" i="213"/>
  <c r="O8" i="213"/>
  <c r="N8" i="213"/>
  <c r="M8" i="213"/>
  <c r="L8" i="213"/>
  <c r="J8" i="213"/>
  <c r="I8" i="213"/>
  <c r="H8" i="213"/>
  <c r="G8" i="213"/>
  <c r="AF7" i="213"/>
  <c r="AD7" i="213"/>
  <c r="AC7" i="213"/>
  <c r="AB7" i="213"/>
  <c r="AA7" i="213"/>
  <c r="Z7" i="213"/>
  <c r="Y7" i="213"/>
  <c r="X7" i="213"/>
  <c r="W7" i="213"/>
  <c r="U7" i="213"/>
  <c r="S7" i="213"/>
  <c r="R7" i="213"/>
  <c r="Q7" i="213"/>
  <c r="P7" i="213"/>
  <c r="O7" i="213"/>
  <c r="N7" i="213"/>
  <c r="M7" i="213"/>
  <c r="L7" i="213"/>
  <c r="J7" i="213"/>
  <c r="I7" i="213"/>
  <c r="H7" i="213"/>
  <c r="G7" i="213"/>
  <c r="AF10" i="222"/>
  <c r="AD10" i="222"/>
  <c r="AC10" i="222"/>
  <c r="AB10" i="222"/>
  <c r="AA10" i="222"/>
  <c r="Z10" i="222"/>
  <c r="Y10" i="222"/>
  <c r="X10" i="222"/>
  <c r="W10" i="222"/>
  <c r="U10" i="222"/>
  <c r="S10" i="222"/>
  <c r="R10" i="222"/>
  <c r="Q10" i="222"/>
  <c r="P10" i="222"/>
  <c r="O10" i="222"/>
  <c r="N10" i="222"/>
  <c r="M10" i="222"/>
  <c r="L10" i="222"/>
  <c r="J10" i="222"/>
  <c r="I10" i="222"/>
  <c r="H10" i="222"/>
  <c r="G10" i="222"/>
  <c r="AF9" i="222"/>
  <c r="AC9" i="222"/>
  <c r="AB9" i="222"/>
  <c r="AA9" i="222"/>
  <c r="Z9" i="222"/>
  <c r="Y9" i="222"/>
  <c r="X9" i="222"/>
  <c r="W9" i="222"/>
  <c r="U9" i="222"/>
  <c r="R9" i="222"/>
  <c r="Q9" i="222"/>
  <c r="P9" i="222"/>
  <c r="O9" i="222"/>
  <c r="N9" i="222"/>
  <c r="M9" i="222"/>
  <c r="L9" i="222"/>
  <c r="J9" i="222"/>
  <c r="I9" i="222"/>
  <c r="H9" i="222"/>
  <c r="G9" i="222"/>
  <c r="AF8" i="222"/>
  <c r="AD8" i="222"/>
  <c r="AC8" i="222"/>
  <c r="AB8" i="222"/>
  <c r="AA8" i="222"/>
  <c r="Z8" i="222"/>
  <c r="Y8" i="222"/>
  <c r="X8" i="222"/>
  <c r="W8" i="222"/>
  <c r="U8" i="222"/>
  <c r="S8" i="222"/>
  <c r="R8" i="222"/>
  <c r="Q8" i="222"/>
  <c r="P8" i="222"/>
  <c r="O8" i="222"/>
  <c r="N8" i="222"/>
  <c r="M8" i="222"/>
  <c r="L8" i="222"/>
  <c r="J8" i="222"/>
  <c r="I8" i="222"/>
  <c r="H8" i="222"/>
  <c r="G8" i="222"/>
  <c r="AF7" i="222"/>
  <c r="AD7" i="222"/>
  <c r="AC7" i="222"/>
  <c r="AB7" i="222"/>
  <c r="AA7" i="222"/>
  <c r="Z7" i="222"/>
  <c r="Y7" i="222"/>
  <c r="X7" i="222"/>
  <c r="W7" i="222"/>
  <c r="U7" i="222"/>
  <c r="S7" i="222"/>
  <c r="R7" i="222"/>
  <c r="Q7" i="222"/>
  <c r="P7" i="222"/>
  <c r="O7" i="222"/>
  <c r="N7" i="222"/>
  <c r="M7" i="222"/>
  <c r="L7" i="222"/>
  <c r="J7" i="222"/>
  <c r="I7" i="222"/>
  <c r="H7" i="222"/>
  <c r="G7" i="222"/>
  <c r="AF10" i="209"/>
  <c r="AD10" i="209"/>
  <c r="AC10" i="209"/>
  <c r="AB10" i="209"/>
  <c r="AA10" i="209"/>
  <c r="Z10" i="209"/>
  <c r="Y10" i="209"/>
  <c r="X10" i="209"/>
  <c r="W10" i="209"/>
  <c r="U10" i="209"/>
  <c r="S10" i="209"/>
  <c r="R10" i="209"/>
  <c r="Q10" i="209"/>
  <c r="P10" i="209"/>
  <c r="O10" i="209"/>
  <c r="N10" i="209"/>
  <c r="M10" i="209"/>
  <c r="L10" i="209"/>
  <c r="J10" i="209"/>
  <c r="I10" i="209"/>
  <c r="H10" i="209"/>
  <c r="G10" i="209"/>
  <c r="AF9" i="209"/>
  <c r="AC9" i="209"/>
  <c r="AB9" i="209"/>
  <c r="AA9" i="209"/>
  <c r="Z9" i="209"/>
  <c r="Y9" i="209"/>
  <c r="X9" i="209"/>
  <c r="W9" i="209"/>
  <c r="U9" i="209"/>
  <c r="R9" i="209"/>
  <c r="Q9" i="209"/>
  <c r="P9" i="209"/>
  <c r="O9" i="209"/>
  <c r="N9" i="209"/>
  <c r="M9" i="209"/>
  <c r="L9" i="209"/>
  <c r="J9" i="209"/>
  <c r="I9" i="209"/>
  <c r="H9" i="209"/>
  <c r="G9" i="209"/>
  <c r="AF8" i="209"/>
  <c r="AD8" i="209"/>
  <c r="AC8" i="209"/>
  <c r="AB8" i="209"/>
  <c r="AA8" i="209"/>
  <c r="Z8" i="209"/>
  <c r="Y8" i="209"/>
  <c r="X8" i="209"/>
  <c r="W8" i="209"/>
  <c r="U8" i="209"/>
  <c r="S8" i="209"/>
  <c r="R8" i="209"/>
  <c r="Q8" i="209"/>
  <c r="P8" i="209"/>
  <c r="O8" i="209"/>
  <c r="N8" i="209"/>
  <c r="M8" i="209"/>
  <c r="L8" i="209"/>
  <c r="J8" i="209"/>
  <c r="I8" i="209"/>
  <c r="H8" i="209"/>
  <c r="G8" i="209"/>
  <c r="AF7" i="209"/>
  <c r="AD7" i="209"/>
  <c r="AC7" i="209"/>
  <c r="AB7" i="209"/>
  <c r="AA7" i="209"/>
  <c r="Z7" i="209"/>
  <c r="Y7" i="209"/>
  <c r="X7" i="209"/>
  <c r="W7" i="209"/>
  <c r="U7" i="209"/>
  <c r="S7" i="209"/>
  <c r="R7" i="209"/>
  <c r="Q7" i="209"/>
  <c r="P7" i="209"/>
  <c r="O7" i="209"/>
  <c r="N7" i="209"/>
  <c r="M7" i="209"/>
  <c r="L7" i="209"/>
  <c r="J7" i="209"/>
  <c r="I7" i="209"/>
  <c r="H7" i="209"/>
  <c r="G7" i="209"/>
  <c r="AF12" i="227"/>
  <c r="AD12" i="227"/>
  <c r="AC12" i="227"/>
  <c r="AB12" i="227"/>
  <c r="AA12" i="227"/>
  <c r="Z12" i="227"/>
  <c r="Y12" i="227"/>
  <c r="X12" i="227"/>
  <c r="W12" i="227"/>
  <c r="U12" i="227"/>
  <c r="S12" i="227"/>
  <c r="R12" i="227"/>
  <c r="Q12" i="227"/>
  <c r="P12" i="227"/>
  <c r="O12" i="227"/>
  <c r="N12" i="227"/>
  <c r="M12" i="227"/>
  <c r="L12" i="227"/>
  <c r="J12" i="227"/>
  <c r="I12" i="227"/>
  <c r="H12" i="227"/>
  <c r="G12" i="227"/>
  <c r="AF7" i="227"/>
  <c r="AD7" i="227"/>
  <c r="AC7" i="227"/>
  <c r="AB7" i="227"/>
  <c r="AA7" i="227"/>
  <c r="Z7" i="227"/>
  <c r="Y7" i="227"/>
  <c r="X7" i="227"/>
  <c r="W7" i="227"/>
  <c r="U7" i="227"/>
  <c r="S7" i="227"/>
  <c r="R7" i="227"/>
  <c r="Q7" i="227"/>
  <c r="P7" i="227"/>
  <c r="O7" i="227"/>
  <c r="N7" i="227"/>
  <c r="M7" i="227"/>
  <c r="L7" i="227"/>
  <c r="J7" i="227"/>
  <c r="I7" i="227"/>
  <c r="H7" i="227"/>
  <c r="G7" i="227"/>
  <c r="AF7" i="206"/>
  <c r="AD7" i="206"/>
  <c r="AC7" i="206"/>
  <c r="AB7" i="206"/>
  <c r="AA7" i="206"/>
  <c r="Z7" i="206"/>
  <c r="Y7" i="206"/>
  <c r="X7" i="206"/>
  <c r="W7" i="206"/>
  <c r="U7" i="206"/>
  <c r="S7" i="206"/>
  <c r="R7" i="206"/>
  <c r="Q7" i="206"/>
  <c r="P7" i="206"/>
  <c r="O7" i="206"/>
  <c r="N7" i="206"/>
  <c r="M7" i="206"/>
  <c r="L7" i="206"/>
  <c r="J7" i="206"/>
  <c r="I7" i="206"/>
  <c r="H7" i="206"/>
  <c r="G7" i="206"/>
  <c r="AF12" i="215"/>
  <c r="AD12" i="215"/>
  <c r="AC12" i="215"/>
  <c r="AB12" i="215"/>
  <c r="AA12" i="215"/>
  <c r="Z12" i="215"/>
  <c r="Y12" i="215"/>
  <c r="X12" i="215"/>
  <c r="W12" i="215"/>
  <c r="U12" i="215"/>
  <c r="S12" i="215"/>
  <c r="R12" i="215"/>
  <c r="Q12" i="215"/>
  <c r="P12" i="215"/>
  <c r="O12" i="215"/>
  <c r="N12" i="215"/>
  <c r="M12" i="215"/>
  <c r="L12" i="215"/>
  <c r="J12" i="215"/>
  <c r="I12" i="215"/>
  <c r="H12" i="215"/>
  <c r="G12" i="215"/>
  <c r="AF11" i="215"/>
  <c r="AC11" i="215"/>
  <c r="AB11" i="215"/>
  <c r="AA11" i="215"/>
  <c r="Z11" i="215"/>
  <c r="Y11" i="215"/>
  <c r="X11" i="215"/>
  <c r="W11" i="215"/>
  <c r="U11" i="215"/>
  <c r="R11" i="215"/>
  <c r="Q11" i="215"/>
  <c r="P11" i="215"/>
  <c r="O11" i="215"/>
  <c r="N11" i="215"/>
  <c r="M11" i="215"/>
  <c r="L11" i="215"/>
  <c r="J11" i="215"/>
  <c r="I11" i="215"/>
  <c r="H11" i="215"/>
  <c r="G11" i="215"/>
  <c r="AF10" i="215"/>
  <c r="AC10" i="215"/>
  <c r="AB10" i="215"/>
  <c r="AA10" i="215"/>
  <c r="Z10" i="215"/>
  <c r="Y10" i="215"/>
  <c r="X10" i="215"/>
  <c r="W10" i="215"/>
  <c r="U10" i="215"/>
  <c r="R10" i="215"/>
  <c r="Q10" i="215"/>
  <c r="P10" i="215"/>
  <c r="O10" i="215"/>
  <c r="N10" i="215"/>
  <c r="M10" i="215"/>
  <c r="L10" i="215"/>
  <c r="J10" i="215"/>
  <c r="I10" i="215"/>
  <c r="H10" i="215"/>
  <c r="G10" i="215"/>
  <c r="AF7" i="215"/>
  <c r="AD7" i="215"/>
  <c r="AC7" i="215"/>
  <c r="AB7" i="215"/>
  <c r="AA7" i="215"/>
  <c r="Z7" i="215"/>
  <c r="Y7" i="215"/>
  <c r="X7" i="215"/>
  <c r="W7" i="215"/>
  <c r="U7" i="215"/>
  <c r="S7" i="215"/>
  <c r="R7" i="215"/>
  <c r="Q7" i="215"/>
  <c r="P7" i="215"/>
  <c r="O7" i="215"/>
  <c r="N7" i="215"/>
  <c r="M7" i="215"/>
  <c r="L7" i="215"/>
  <c r="J7" i="215"/>
  <c r="I7" i="215"/>
  <c r="H7" i="215"/>
  <c r="G7" i="215"/>
  <c r="AF10" i="208"/>
  <c r="AD10" i="208"/>
  <c r="AC10" i="208"/>
  <c r="AB10" i="208"/>
  <c r="AA10" i="208"/>
  <c r="Z10" i="208"/>
  <c r="Y10" i="208"/>
  <c r="X10" i="208"/>
  <c r="W10" i="208"/>
  <c r="U10" i="208"/>
  <c r="S10" i="208"/>
  <c r="R10" i="208"/>
  <c r="Q10" i="208"/>
  <c r="P10" i="208"/>
  <c r="O10" i="208"/>
  <c r="N10" i="208"/>
  <c r="M10" i="208"/>
  <c r="L10" i="208"/>
  <c r="J10" i="208"/>
  <c r="I10" i="208"/>
  <c r="H10" i="208"/>
  <c r="G10" i="208"/>
  <c r="AF7" i="208"/>
  <c r="AD7" i="208"/>
  <c r="AC7" i="208"/>
  <c r="AB7" i="208"/>
  <c r="AA7" i="208"/>
  <c r="Z7" i="208"/>
  <c r="Y7" i="208"/>
  <c r="X7" i="208"/>
  <c r="W7" i="208"/>
  <c r="U7" i="208"/>
  <c r="S7" i="208"/>
  <c r="R7" i="208"/>
  <c r="Q7" i="208"/>
  <c r="P7" i="208"/>
  <c r="O7" i="208"/>
  <c r="N7" i="208"/>
  <c r="M7" i="208"/>
  <c r="L7" i="208"/>
  <c r="J7" i="208"/>
  <c r="I7" i="208"/>
  <c r="H7" i="208"/>
  <c r="G7" i="208"/>
  <c r="AF10" i="205"/>
  <c r="AD10" i="205"/>
  <c r="AC10" i="205"/>
  <c r="AB10" i="205"/>
  <c r="AA10" i="205"/>
  <c r="Z10" i="205"/>
  <c r="Y10" i="205"/>
  <c r="X10" i="205"/>
  <c r="W10" i="205"/>
  <c r="U10" i="205"/>
  <c r="S10" i="205"/>
  <c r="R10" i="205"/>
  <c r="Q10" i="205"/>
  <c r="P10" i="205"/>
  <c r="O10" i="205"/>
  <c r="N10" i="205"/>
  <c r="M10" i="205"/>
  <c r="L10" i="205"/>
  <c r="J10" i="205"/>
  <c r="I10" i="205"/>
  <c r="H10" i="205"/>
  <c r="G10" i="205"/>
  <c r="AF12" i="226"/>
  <c r="AD12" i="226"/>
  <c r="AC12" i="226"/>
  <c r="AB12" i="226"/>
  <c r="AA12" i="226"/>
  <c r="Z12" i="226"/>
  <c r="Y12" i="226"/>
  <c r="X12" i="226"/>
  <c r="W12" i="226"/>
  <c r="U12" i="226"/>
  <c r="S12" i="226"/>
  <c r="R12" i="226"/>
  <c r="Q12" i="226"/>
  <c r="P12" i="226"/>
  <c r="O12" i="226"/>
  <c r="N12" i="226"/>
  <c r="M12" i="226"/>
  <c r="L12" i="226"/>
  <c r="J12" i="226"/>
  <c r="I12" i="226"/>
  <c r="H12" i="226"/>
  <c r="G12" i="226"/>
  <c r="G14" i="193"/>
  <c r="G13" i="193"/>
  <c r="AF13" i="193"/>
  <c r="AD13" i="193"/>
  <c r="AC13" i="193"/>
  <c r="AB13" i="193"/>
  <c r="AA13" i="193"/>
  <c r="Z13" i="193"/>
  <c r="Y13" i="193"/>
  <c r="X13" i="193"/>
  <c r="W13" i="193"/>
  <c r="U13" i="193"/>
  <c r="S13" i="193"/>
  <c r="R13" i="193"/>
  <c r="Q13" i="193"/>
  <c r="P13" i="193"/>
  <c r="O13" i="193"/>
  <c r="N13" i="193"/>
  <c r="M13" i="193"/>
  <c r="L13" i="193"/>
  <c r="J13" i="193"/>
  <c r="I13" i="193"/>
  <c r="H13" i="193"/>
  <c r="AF13" i="228"/>
  <c r="AD13" i="228"/>
  <c r="AC13" i="228"/>
  <c r="AB13" i="228"/>
  <c r="AA13" i="228"/>
  <c r="Z13" i="228"/>
  <c r="Y13" i="228"/>
  <c r="X13" i="228"/>
  <c r="W13" i="228"/>
  <c r="U13" i="228"/>
  <c r="S13" i="228"/>
  <c r="R13" i="228"/>
  <c r="Q13" i="228"/>
  <c r="P13" i="228"/>
  <c r="O13" i="228"/>
  <c r="N13" i="228"/>
  <c r="M13" i="228"/>
  <c r="L13" i="228"/>
  <c r="J13" i="228"/>
  <c r="I13" i="228"/>
  <c r="H13" i="228"/>
  <c r="G13" i="228"/>
  <c r="AF11" i="183"/>
  <c r="AD11" i="183"/>
  <c r="AC11" i="183"/>
  <c r="AB11" i="183"/>
  <c r="AA11" i="183"/>
  <c r="Z11" i="183"/>
  <c r="Y11" i="183"/>
  <c r="X11" i="183"/>
  <c r="W11" i="183"/>
  <c r="U11" i="183"/>
  <c r="S11" i="183"/>
  <c r="R11" i="183"/>
  <c r="Q11" i="183"/>
  <c r="P11" i="183"/>
  <c r="O11" i="183"/>
  <c r="N11" i="183"/>
  <c r="M11" i="183"/>
  <c r="L11" i="183"/>
  <c r="J11" i="183"/>
  <c r="I11" i="183"/>
  <c r="H11" i="183"/>
  <c r="G11" i="183"/>
  <c r="AF13" i="182"/>
  <c r="AC13" i="182"/>
  <c r="AB13" i="182"/>
  <c r="AA13" i="182"/>
  <c r="Z13" i="182"/>
  <c r="Y13" i="182"/>
  <c r="X13" i="182"/>
  <c r="W13" i="182"/>
  <c r="U13" i="182"/>
  <c r="R13" i="182"/>
  <c r="Q13" i="182"/>
  <c r="P13" i="182"/>
  <c r="O13" i="182"/>
  <c r="N13" i="182"/>
  <c r="M13" i="182"/>
  <c r="L13" i="182"/>
  <c r="J13" i="182"/>
  <c r="I13" i="182"/>
  <c r="H13" i="182"/>
  <c r="G13" i="182"/>
  <c r="J13" i="231"/>
  <c r="I13" i="231"/>
  <c r="H13" i="231"/>
  <c r="G13" i="231"/>
  <c r="AF10" i="4"/>
  <c r="AC10" i="4"/>
  <c r="AB10" i="4"/>
  <c r="AA10" i="4"/>
  <c r="Z10" i="4"/>
  <c r="Y10" i="4"/>
  <c r="X10" i="4"/>
  <c r="W10" i="4"/>
  <c r="U10" i="4"/>
  <c r="R10" i="4"/>
  <c r="Q10" i="4"/>
  <c r="P10" i="4"/>
  <c r="O10" i="4"/>
  <c r="N10" i="4"/>
  <c r="M10" i="4"/>
  <c r="L10" i="4"/>
  <c r="J10" i="4"/>
  <c r="I10" i="4"/>
  <c r="H10" i="4"/>
  <c r="G10" i="4"/>
  <c r="AF13" i="146"/>
  <c r="AD13" i="146"/>
  <c r="AC13" i="146"/>
  <c r="AB13" i="146"/>
  <c r="AA13" i="146"/>
  <c r="Z13" i="146"/>
  <c r="Y13" i="146"/>
  <c r="X13" i="146"/>
  <c r="W13" i="146"/>
  <c r="U13" i="146"/>
  <c r="S13" i="146"/>
  <c r="R13" i="146"/>
  <c r="Q13" i="146"/>
  <c r="P13" i="146"/>
  <c r="O13" i="146"/>
  <c r="N13" i="146"/>
  <c r="M13" i="146"/>
  <c r="L13" i="146"/>
  <c r="J13" i="146"/>
  <c r="I13" i="146"/>
  <c r="H13" i="146"/>
  <c r="G13" i="146"/>
  <c r="AF15" i="216"/>
  <c r="AD15" i="216"/>
  <c r="AC15" i="216"/>
  <c r="AB15" i="216"/>
  <c r="AA15" i="216"/>
  <c r="Z15" i="216"/>
  <c r="Y15" i="216"/>
  <c r="X15" i="216"/>
  <c r="W15" i="216"/>
  <c r="U15" i="216"/>
  <c r="S15" i="216"/>
  <c r="R15" i="216"/>
  <c r="Q15" i="216"/>
  <c r="P15" i="216"/>
  <c r="O15" i="216"/>
  <c r="N15" i="216"/>
  <c r="M15" i="216"/>
  <c r="L15" i="216"/>
  <c r="J15" i="216"/>
  <c r="I15" i="216"/>
  <c r="H15" i="216"/>
  <c r="G15" i="216"/>
  <c r="AF14" i="216"/>
  <c r="AC14" i="216"/>
  <c r="AB14" i="216"/>
  <c r="AA14" i="216"/>
  <c r="Z14" i="216"/>
  <c r="Y14" i="216"/>
  <c r="X14" i="216"/>
  <c r="W14" i="216"/>
  <c r="U14" i="216"/>
  <c r="R14" i="216"/>
  <c r="Q14" i="216"/>
  <c r="P14" i="216"/>
  <c r="O14" i="216"/>
  <c r="N14" i="216"/>
  <c r="M14" i="216"/>
  <c r="L14" i="216"/>
  <c r="J14" i="216"/>
  <c r="I14" i="216"/>
  <c r="H14" i="216"/>
  <c r="G14" i="216"/>
  <c r="AF13" i="216"/>
  <c r="AC13" i="216"/>
  <c r="AB13" i="216"/>
  <c r="AA13" i="216"/>
  <c r="Z13" i="216"/>
  <c r="Y13" i="216"/>
  <c r="X13" i="216"/>
  <c r="W13" i="216"/>
  <c r="U13" i="216"/>
  <c r="R13" i="216"/>
  <c r="Q13" i="216"/>
  <c r="P13" i="216"/>
  <c r="O13" i="216"/>
  <c r="N13" i="216"/>
  <c r="M13" i="216"/>
  <c r="L13" i="216"/>
  <c r="J13" i="216"/>
  <c r="I13" i="216"/>
  <c r="H13" i="216"/>
  <c r="G13" i="216"/>
  <c r="J13" i="177"/>
  <c r="I13" i="177"/>
  <c r="H13" i="177"/>
  <c r="G13" i="177"/>
  <c r="AF13" i="217"/>
  <c r="AC13" i="217"/>
  <c r="AB13" i="217"/>
  <c r="AA13" i="217"/>
  <c r="Z13" i="217"/>
  <c r="Y13" i="217"/>
  <c r="X13" i="217"/>
  <c r="W13" i="217"/>
  <c r="U13" i="217"/>
  <c r="R13" i="217"/>
  <c r="Q13" i="217"/>
  <c r="P13" i="217"/>
  <c r="O13" i="217"/>
  <c r="N13" i="217"/>
  <c r="M13" i="217"/>
  <c r="L13" i="217"/>
  <c r="J13" i="217"/>
  <c r="I13" i="217"/>
  <c r="H13" i="217"/>
  <c r="G13" i="217"/>
  <c r="AF12" i="217"/>
  <c r="AC12" i="217"/>
  <c r="AB12" i="217"/>
  <c r="AA12" i="217"/>
  <c r="Z12" i="217"/>
  <c r="Y12" i="217"/>
  <c r="X12" i="217"/>
  <c r="W12" i="217"/>
  <c r="U12" i="217"/>
  <c r="R12" i="217"/>
  <c r="Q12" i="217"/>
  <c r="P12" i="217"/>
  <c r="O12" i="217"/>
  <c r="N12" i="217"/>
  <c r="M12" i="217"/>
  <c r="L12" i="217"/>
  <c r="J12" i="217"/>
  <c r="I12" i="217"/>
  <c r="H12" i="217"/>
  <c r="G12" i="217"/>
  <c r="AF11" i="217"/>
  <c r="AC11" i="217"/>
  <c r="AB11" i="217"/>
  <c r="AA11" i="217"/>
  <c r="Z11" i="217"/>
  <c r="Y11" i="217"/>
  <c r="X11" i="217"/>
  <c r="W11" i="217"/>
  <c r="U11" i="217"/>
  <c r="R11" i="217"/>
  <c r="Q11" i="217"/>
  <c r="P11" i="217"/>
  <c r="O11" i="217"/>
  <c r="N11" i="217"/>
  <c r="M11" i="217"/>
  <c r="L11" i="217"/>
  <c r="J11" i="217"/>
  <c r="I11" i="217"/>
  <c r="H11" i="217"/>
  <c r="G11" i="217"/>
  <c r="G14" i="217"/>
  <c r="H14" i="217"/>
  <c r="I14" i="217"/>
  <c r="J14" i="217"/>
  <c r="L14" i="217"/>
  <c r="M14" i="217"/>
  <c r="N14" i="217"/>
  <c r="O14" i="217"/>
  <c r="P14" i="217"/>
  <c r="Q14" i="217"/>
  <c r="R14" i="217"/>
  <c r="U14" i="217"/>
  <c r="W14" i="217"/>
  <c r="X14" i="217"/>
  <c r="Y14" i="217"/>
  <c r="Z14" i="217"/>
  <c r="AA14" i="217"/>
  <c r="AB14" i="217"/>
  <c r="AC14" i="217"/>
  <c r="AF14" i="217"/>
  <c r="J11" i="178"/>
  <c r="I11" i="178"/>
  <c r="H11" i="178"/>
  <c r="G11" i="178"/>
  <c r="J16" i="172"/>
  <c r="I16" i="172"/>
  <c r="H16" i="172"/>
  <c r="G16" i="172"/>
  <c r="AF12" i="225"/>
  <c r="AC12" i="225"/>
  <c r="AB12" i="225"/>
  <c r="AA12" i="225"/>
  <c r="Z12" i="225"/>
  <c r="Y12" i="225"/>
  <c r="X12" i="225"/>
  <c r="W12" i="225"/>
  <c r="U12" i="225"/>
  <c r="R12" i="225"/>
  <c r="Q12" i="225"/>
  <c r="P12" i="225"/>
  <c r="O12" i="225"/>
  <c r="N12" i="225"/>
  <c r="M12" i="225"/>
  <c r="L12" i="225"/>
  <c r="J12" i="225"/>
  <c r="I12" i="225"/>
  <c r="H12" i="225"/>
  <c r="G12" i="225"/>
  <c r="AF12" i="319"/>
  <c r="AC12" i="319"/>
  <c r="AB12" i="319"/>
  <c r="AA12" i="319"/>
  <c r="Z12" i="319"/>
  <c r="Y12" i="319"/>
  <c r="X12" i="319"/>
  <c r="W12" i="319"/>
  <c r="U12" i="319"/>
  <c r="R12" i="319"/>
  <c r="Q12" i="319"/>
  <c r="P12" i="319"/>
  <c r="O12" i="319"/>
  <c r="N12" i="319"/>
  <c r="M12" i="319"/>
  <c r="L12" i="319"/>
  <c r="J12" i="319"/>
  <c r="I12" i="319"/>
  <c r="H12" i="319"/>
  <c r="G12" i="319"/>
  <c r="J11" i="319"/>
  <c r="I11" i="319"/>
  <c r="H11" i="319"/>
  <c r="G11" i="319"/>
  <c r="AF9" i="319"/>
  <c r="AC9" i="319"/>
  <c r="AB9" i="319"/>
  <c r="AA9" i="319"/>
  <c r="Z9" i="319"/>
  <c r="Y9" i="319"/>
  <c r="X9" i="319"/>
  <c r="W9" i="319"/>
  <c r="U9" i="319"/>
  <c r="R9" i="319"/>
  <c r="Q9" i="319"/>
  <c r="P9" i="319"/>
  <c r="O9" i="319"/>
  <c r="N9" i="319"/>
  <c r="M9" i="319"/>
  <c r="L9" i="319"/>
  <c r="J9" i="319"/>
  <c r="I9" i="319"/>
  <c r="H9" i="319"/>
  <c r="G9" i="319"/>
  <c r="AF8" i="319"/>
  <c r="AC8" i="319"/>
  <c r="AB8" i="319"/>
  <c r="AA8" i="319"/>
  <c r="Z8" i="319"/>
  <c r="Y8" i="319"/>
  <c r="X8" i="319"/>
  <c r="W8" i="319"/>
  <c r="U8" i="319"/>
  <c r="R8" i="319"/>
  <c r="Q8" i="319"/>
  <c r="P8" i="319"/>
  <c r="O8" i="319"/>
  <c r="N8" i="319"/>
  <c r="M8" i="319"/>
  <c r="L8" i="319"/>
  <c r="J8" i="319"/>
  <c r="I8" i="319"/>
  <c r="H8" i="319"/>
  <c r="G8" i="319"/>
  <c r="AF7" i="319"/>
  <c r="AC7" i="319"/>
  <c r="AB7" i="319"/>
  <c r="AA7" i="319"/>
  <c r="Z7" i="319"/>
  <c r="Y7" i="319"/>
  <c r="X7" i="319"/>
  <c r="W7" i="319"/>
  <c r="U7" i="319"/>
  <c r="R7" i="319"/>
  <c r="Q7" i="319"/>
  <c r="P7" i="319"/>
  <c r="O7" i="319"/>
  <c r="N7" i="319"/>
  <c r="M7" i="319"/>
  <c r="L7" i="319"/>
  <c r="J7" i="319"/>
  <c r="I7" i="319"/>
  <c r="H7" i="319"/>
  <c r="G7" i="319"/>
  <c r="AF6" i="319"/>
  <c r="AD6" i="319"/>
  <c r="AC6" i="319"/>
  <c r="AB6" i="319"/>
  <c r="AA6" i="319"/>
  <c r="Z6" i="319"/>
  <c r="Y6" i="319"/>
  <c r="X6" i="319"/>
  <c r="W6" i="319"/>
  <c r="U6" i="319"/>
  <c r="S6" i="319"/>
  <c r="R6" i="319"/>
  <c r="Q6" i="319"/>
  <c r="P6" i="319"/>
  <c r="O6" i="319"/>
  <c r="N6" i="319"/>
  <c r="M6" i="319"/>
  <c r="L6" i="319"/>
  <c r="J6" i="319"/>
  <c r="I6" i="319"/>
  <c r="H6" i="319"/>
  <c r="G6" i="319"/>
  <c r="J13" i="318"/>
  <c r="I13" i="318"/>
  <c r="H13" i="318"/>
  <c r="G13" i="318"/>
  <c r="AF12" i="318"/>
  <c r="AC12" i="318"/>
  <c r="AB12" i="318"/>
  <c r="AA12" i="318"/>
  <c r="Z12" i="318"/>
  <c r="Y12" i="318"/>
  <c r="X12" i="318"/>
  <c r="W12" i="318"/>
  <c r="U12" i="318"/>
  <c r="R12" i="318"/>
  <c r="Q12" i="318"/>
  <c r="P12" i="318"/>
  <c r="O12" i="318"/>
  <c r="N12" i="318"/>
  <c r="M12" i="318"/>
  <c r="L12" i="318"/>
  <c r="J12" i="318"/>
  <c r="I12" i="318"/>
  <c r="H12" i="318"/>
  <c r="G12" i="318"/>
  <c r="AF11" i="318"/>
  <c r="AC11" i="318"/>
  <c r="AB11" i="318"/>
  <c r="AA11" i="318"/>
  <c r="Z11" i="318"/>
  <c r="Y11" i="318"/>
  <c r="X11" i="318"/>
  <c r="W11" i="318"/>
  <c r="U11" i="318"/>
  <c r="R11" i="318"/>
  <c r="Q11" i="318"/>
  <c r="P11" i="318"/>
  <c r="O11" i="318"/>
  <c r="N11" i="318"/>
  <c r="M11" i="318"/>
  <c r="L11" i="318"/>
  <c r="J11" i="318"/>
  <c r="I11" i="318"/>
  <c r="H11" i="318"/>
  <c r="G11" i="318"/>
  <c r="AF9" i="318"/>
  <c r="AD9" i="318"/>
  <c r="AC9" i="318"/>
  <c r="AB9" i="318"/>
  <c r="AA9" i="318"/>
  <c r="Z9" i="318"/>
  <c r="Y9" i="318"/>
  <c r="X9" i="318"/>
  <c r="W9" i="318"/>
  <c r="U9" i="318"/>
  <c r="S9" i="318"/>
  <c r="R9" i="318"/>
  <c r="Q9" i="318"/>
  <c r="P9" i="318"/>
  <c r="O9" i="318"/>
  <c r="N9" i="318"/>
  <c r="M9" i="318"/>
  <c r="L9" i="318"/>
  <c r="J9" i="318"/>
  <c r="I9" i="318"/>
  <c r="H9" i="318"/>
  <c r="G9" i="318"/>
  <c r="AF8" i="318"/>
  <c r="AC8" i="318"/>
  <c r="AB8" i="318"/>
  <c r="AA8" i="318"/>
  <c r="Z8" i="318"/>
  <c r="Y8" i="318"/>
  <c r="X8" i="318"/>
  <c r="W8" i="318"/>
  <c r="U8" i="318"/>
  <c r="R8" i="318"/>
  <c r="Q8" i="318"/>
  <c r="P8" i="318"/>
  <c r="O8" i="318"/>
  <c r="N8" i="318"/>
  <c r="M8" i="318"/>
  <c r="L8" i="318"/>
  <c r="J8" i="318"/>
  <c r="I8" i="318"/>
  <c r="H8" i="318"/>
  <c r="G8" i="318"/>
  <c r="AF7" i="318"/>
  <c r="AC7" i="318"/>
  <c r="AB7" i="318"/>
  <c r="AA7" i="318"/>
  <c r="Z7" i="318"/>
  <c r="Y7" i="318"/>
  <c r="X7" i="318"/>
  <c r="W7" i="318"/>
  <c r="U7" i="318"/>
  <c r="R7" i="318"/>
  <c r="Q7" i="318"/>
  <c r="P7" i="318"/>
  <c r="O7" i="318"/>
  <c r="N7" i="318"/>
  <c r="M7" i="318"/>
  <c r="L7" i="318"/>
  <c r="J7" i="318"/>
  <c r="I7" i="318"/>
  <c r="H7" i="318"/>
  <c r="G7" i="318"/>
  <c r="AF6" i="318"/>
  <c r="AC6" i="318"/>
  <c r="AB6" i="318"/>
  <c r="AA6" i="318"/>
  <c r="Z6" i="318"/>
  <c r="Y6" i="318"/>
  <c r="X6" i="318"/>
  <c r="W6" i="318"/>
  <c r="U6" i="318"/>
  <c r="R6" i="318"/>
  <c r="Q6" i="318"/>
  <c r="P6" i="318"/>
  <c r="O6" i="318"/>
  <c r="N6" i="318"/>
  <c r="M6" i="318"/>
  <c r="L6" i="318"/>
  <c r="J6" i="318"/>
  <c r="I6" i="318"/>
  <c r="H6" i="318"/>
  <c r="G6" i="318"/>
  <c r="AF13" i="317"/>
  <c r="AD13" i="317"/>
  <c r="AC13" i="317"/>
  <c r="AB13" i="317"/>
  <c r="AA13" i="317"/>
  <c r="Z13" i="317"/>
  <c r="Y13" i="317"/>
  <c r="X13" i="317"/>
  <c r="W13" i="317"/>
  <c r="U13" i="317"/>
  <c r="S13" i="317"/>
  <c r="R13" i="317"/>
  <c r="Q13" i="317"/>
  <c r="P13" i="317"/>
  <c r="O13" i="317"/>
  <c r="N13" i="317"/>
  <c r="M13" i="317"/>
  <c r="L13" i="317"/>
  <c r="J13" i="317"/>
  <c r="I13" i="317"/>
  <c r="H13" i="317"/>
  <c r="G13" i="317"/>
  <c r="AF12" i="317"/>
  <c r="AD12" i="317"/>
  <c r="AC12" i="317"/>
  <c r="AB12" i="317"/>
  <c r="AA12" i="317"/>
  <c r="Z12" i="317"/>
  <c r="Y12" i="317"/>
  <c r="X12" i="317"/>
  <c r="W12" i="317"/>
  <c r="U12" i="317"/>
  <c r="S12" i="317"/>
  <c r="R12" i="317"/>
  <c r="Q12" i="317"/>
  <c r="P12" i="317"/>
  <c r="O12" i="317"/>
  <c r="N12" i="317"/>
  <c r="M12" i="317"/>
  <c r="L12" i="317"/>
  <c r="J12" i="317"/>
  <c r="I12" i="317"/>
  <c r="H12" i="317"/>
  <c r="G12" i="317"/>
  <c r="AF11" i="317"/>
  <c r="AC11" i="317"/>
  <c r="AB11" i="317"/>
  <c r="AA11" i="317"/>
  <c r="Z11" i="317"/>
  <c r="Y11" i="317"/>
  <c r="X11" i="317"/>
  <c r="W11" i="317"/>
  <c r="U11" i="317"/>
  <c r="R11" i="317"/>
  <c r="Q11" i="317"/>
  <c r="P11" i="317"/>
  <c r="O11" i="317"/>
  <c r="N11" i="317"/>
  <c r="M11" i="317"/>
  <c r="L11" i="317"/>
  <c r="J11" i="317"/>
  <c r="I11" i="317"/>
  <c r="H11" i="317"/>
  <c r="G11" i="317"/>
  <c r="AF9" i="317"/>
  <c r="AD9" i="317"/>
  <c r="AC9" i="317"/>
  <c r="AB9" i="317"/>
  <c r="AA9" i="317"/>
  <c r="Z9" i="317"/>
  <c r="Y9" i="317"/>
  <c r="X9" i="317"/>
  <c r="W9" i="317"/>
  <c r="U9" i="317"/>
  <c r="S9" i="317"/>
  <c r="R9" i="317"/>
  <c r="Q9" i="317"/>
  <c r="P9" i="317"/>
  <c r="O9" i="317"/>
  <c r="N9" i="317"/>
  <c r="M9" i="317"/>
  <c r="L9" i="317"/>
  <c r="J9" i="317"/>
  <c r="I9" i="317"/>
  <c r="H9" i="317"/>
  <c r="G9" i="317"/>
  <c r="AF8" i="317"/>
  <c r="AC8" i="317"/>
  <c r="AB8" i="317"/>
  <c r="AA8" i="317"/>
  <c r="Z8" i="317"/>
  <c r="Y8" i="317"/>
  <c r="X8" i="317"/>
  <c r="W8" i="317"/>
  <c r="U8" i="317"/>
  <c r="R8" i="317"/>
  <c r="Q8" i="317"/>
  <c r="P8" i="317"/>
  <c r="O8" i="317"/>
  <c r="N8" i="317"/>
  <c r="M8" i="317"/>
  <c r="L8" i="317"/>
  <c r="J8" i="317"/>
  <c r="I8" i="317"/>
  <c r="H8" i="317"/>
  <c r="G8" i="317"/>
  <c r="AF7" i="317"/>
  <c r="AC7" i="317"/>
  <c r="AB7" i="317"/>
  <c r="AA7" i="317"/>
  <c r="Z7" i="317"/>
  <c r="Y7" i="317"/>
  <c r="X7" i="317"/>
  <c r="W7" i="317"/>
  <c r="U7" i="317"/>
  <c r="R7" i="317"/>
  <c r="Q7" i="317"/>
  <c r="P7" i="317"/>
  <c r="O7" i="317"/>
  <c r="N7" i="317"/>
  <c r="M7" i="317"/>
  <c r="L7" i="317"/>
  <c r="J7" i="317"/>
  <c r="I7" i="317"/>
  <c r="H7" i="317"/>
  <c r="G7" i="317"/>
  <c r="AF6" i="317"/>
  <c r="AC6" i="317"/>
  <c r="AB6" i="317"/>
  <c r="AA6" i="317"/>
  <c r="Z6" i="317"/>
  <c r="Y6" i="317"/>
  <c r="X6" i="317"/>
  <c r="W6" i="317"/>
  <c r="U6" i="317"/>
  <c r="R6" i="317"/>
  <c r="Q6" i="317"/>
  <c r="P6" i="317"/>
  <c r="O6" i="317"/>
  <c r="N6" i="317"/>
  <c r="M6" i="317"/>
  <c r="L6" i="317"/>
  <c r="J6" i="317"/>
  <c r="I6" i="317"/>
  <c r="H6" i="317"/>
  <c r="G6" i="317"/>
  <c r="AF15" i="316"/>
  <c r="AD15" i="316"/>
  <c r="AC15" i="316"/>
  <c r="AB15" i="316"/>
  <c r="AA15" i="316"/>
  <c r="Z15" i="316"/>
  <c r="Y15" i="316"/>
  <c r="X15" i="316"/>
  <c r="W15" i="316"/>
  <c r="U15" i="316"/>
  <c r="S15" i="316"/>
  <c r="R15" i="316"/>
  <c r="Q15" i="316"/>
  <c r="P15" i="316"/>
  <c r="O15" i="316"/>
  <c r="N15" i="316"/>
  <c r="M15" i="316"/>
  <c r="L15" i="316"/>
  <c r="J15" i="316"/>
  <c r="I15" i="316"/>
  <c r="H15" i="316"/>
  <c r="G15" i="316"/>
  <c r="AF14" i="316"/>
  <c r="AD14" i="316"/>
  <c r="AC14" i="316"/>
  <c r="AB14" i="316"/>
  <c r="AA14" i="316"/>
  <c r="Z14" i="316"/>
  <c r="Y14" i="316"/>
  <c r="X14" i="316"/>
  <c r="W14" i="316"/>
  <c r="U14" i="316"/>
  <c r="S14" i="316"/>
  <c r="R14" i="316"/>
  <c r="Q14" i="316"/>
  <c r="P14" i="316"/>
  <c r="O14" i="316"/>
  <c r="N14" i="316"/>
  <c r="M14" i="316"/>
  <c r="L14" i="316"/>
  <c r="J14" i="316"/>
  <c r="I14" i="316"/>
  <c r="H14" i="316"/>
  <c r="G14" i="316"/>
  <c r="AF13" i="316"/>
  <c r="AC13" i="316"/>
  <c r="AB13" i="316"/>
  <c r="AA13" i="316"/>
  <c r="Z13" i="316"/>
  <c r="Y13" i="316"/>
  <c r="X13" i="316"/>
  <c r="W13" i="316"/>
  <c r="U13" i="316"/>
  <c r="R13" i="316"/>
  <c r="Q13" i="316"/>
  <c r="P13" i="316"/>
  <c r="O13" i="316"/>
  <c r="N13" i="316"/>
  <c r="M13" i="316"/>
  <c r="L13" i="316"/>
  <c r="J13" i="316"/>
  <c r="I13" i="316"/>
  <c r="H13" i="316"/>
  <c r="G13" i="316"/>
  <c r="AF11" i="316"/>
  <c r="AD11" i="316"/>
  <c r="AC11" i="316"/>
  <c r="AB11" i="316"/>
  <c r="AA11" i="316"/>
  <c r="Z11" i="316"/>
  <c r="Y11" i="316"/>
  <c r="X11" i="316"/>
  <c r="W11" i="316"/>
  <c r="U11" i="316"/>
  <c r="S11" i="316"/>
  <c r="R11" i="316"/>
  <c r="Q11" i="316"/>
  <c r="P11" i="316"/>
  <c r="O11" i="316"/>
  <c r="N11" i="316"/>
  <c r="M11" i="316"/>
  <c r="L11" i="316"/>
  <c r="J11" i="316"/>
  <c r="I11" i="316"/>
  <c r="H11" i="316"/>
  <c r="G11" i="316"/>
  <c r="J9" i="316"/>
  <c r="I9" i="316"/>
  <c r="H9" i="316"/>
  <c r="G9" i="316"/>
  <c r="AF8" i="316"/>
  <c r="AC8" i="316"/>
  <c r="AB8" i="316"/>
  <c r="AA8" i="316"/>
  <c r="Z8" i="316"/>
  <c r="Y8" i="316"/>
  <c r="X8" i="316"/>
  <c r="W8" i="316"/>
  <c r="U8" i="316"/>
  <c r="R8" i="316"/>
  <c r="Q8" i="316"/>
  <c r="P8" i="316"/>
  <c r="O8" i="316"/>
  <c r="N8" i="316"/>
  <c r="M8" i="316"/>
  <c r="L8" i="316"/>
  <c r="J8" i="316"/>
  <c r="I8" i="316"/>
  <c r="H8" i="316"/>
  <c r="G8" i="316"/>
  <c r="AF7" i="316"/>
  <c r="AC7" i="316"/>
  <c r="AB7" i="316"/>
  <c r="AA7" i="316"/>
  <c r="Z7" i="316"/>
  <c r="Y7" i="316"/>
  <c r="X7" i="316"/>
  <c r="W7" i="316"/>
  <c r="U7" i="316"/>
  <c r="R7" i="316"/>
  <c r="Q7" i="316"/>
  <c r="P7" i="316"/>
  <c r="O7" i="316"/>
  <c r="N7" i="316"/>
  <c r="M7" i="316"/>
  <c r="L7" i="316"/>
  <c r="J7" i="316"/>
  <c r="I7" i="316"/>
  <c r="H7" i="316"/>
  <c r="G7" i="316"/>
  <c r="AF6" i="316"/>
  <c r="AD6" i="316"/>
  <c r="AC6" i="316"/>
  <c r="AB6" i="316"/>
  <c r="AA6" i="316"/>
  <c r="Z6" i="316"/>
  <c r="Y6" i="316"/>
  <c r="X6" i="316"/>
  <c r="W6" i="316"/>
  <c r="U6" i="316"/>
  <c r="S6" i="316"/>
  <c r="R6" i="316"/>
  <c r="Q6" i="316"/>
  <c r="P6" i="316"/>
  <c r="O6" i="316"/>
  <c r="N6" i="316"/>
  <c r="M6" i="316"/>
  <c r="L6" i="316"/>
  <c r="J6" i="316"/>
  <c r="I6" i="316"/>
  <c r="H6" i="316"/>
  <c r="G6" i="316"/>
  <c r="J14" i="315"/>
  <c r="I14" i="315"/>
  <c r="H14" i="315"/>
  <c r="G14" i="315"/>
  <c r="AF12" i="315"/>
  <c r="AC12" i="315"/>
  <c r="AB12" i="315"/>
  <c r="AA12" i="315"/>
  <c r="Z12" i="315"/>
  <c r="Y12" i="315"/>
  <c r="X12" i="315"/>
  <c r="W12" i="315"/>
  <c r="U12" i="315"/>
  <c r="R12" i="315"/>
  <c r="Q12" i="315"/>
  <c r="P12" i="315"/>
  <c r="O12" i="315"/>
  <c r="N12" i="315"/>
  <c r="M12" i="315"/>
  <c r="L12" i="315"/>
  <c r="J12" i="315"/>
  <c r="I12" i="315"/>
  <c r="H12" i="315"/>
  <c r="G12" i="315"/>
  <c r="AF10" i="315"/>
  <c r="AC10" i="315"/>
  <c r="AB10" i="315"/>
  <c r="AA10" i="315"/>
  <c r="Z10" i="315"/>
  <c r="Y10" i="315"/>
  <c r="X10" i="315"/>
  <c r="W10" i="315"/>
  <c r="U10" i="315"/>
  <c r="R10" i="315"/>
  <c r="Q10" i="315"/>
  <c r="P10" i="315"/>
  <c r="O10" i="315"/>
  <c r="N10" i="315"/>
  <c r="M10" i="315"/>
  <c r="L10" i="315"/>
  <c r="J10" i="315"/>
  <c r="I10" i="315"/>
  <c r="H10" i="315"/>
  <c r="G10" i="315"/>
  <c r="AF8" i="315"/>
  <c r="AC8" i="315"/>
  <c r="AB8" i="315"/>
  <c r="AA8" i="315"/>
  <c r="Z8" i="315"/>
  <c r="Y8" i="315"/>
  <c r="X8" i="315"/>
  <c r="W8" i="315"/>
  <c r="U8" i="315"/>
  <c r="R8" i="315"/>
  <c r="Q8" i="315"/>
  <c r="P8" i="315"/>
  <c r="O8" i="315"/>
  <c r="N8" i="315"/>
  <c r="M8" i="315"/>
  <c r="L8" i="315"/>
  <c r="J8" i="315"/>
  <c r="I8" i="315"/>
  <c r="H8" i="315"/>
  <c r="G8" i="315"/>
  <c r="AF7" i="315"/>
  <c r="AD7" i="315"/>
  <c r="AC7" i="315"/>
  <c r="AB7" i="315"/>
  <c r="AA7" i="315"/>
  <c r="Z7" i="315"/>
  <c r="Y7" i="315"/>
  <c r="X7" i="315"/>
  <c r="W7" i="315"/>
  <c r="U7" i="315"/>
  <c r="S7" i="315"/>
  <c r="R7" i="315"/>
  <c r="Q7" i="315"/>
  <c r="P7" i="315"/>
  <c r="O7" i="315"/>
  <c r="N7" i="315"/>
  <c r="M7" i="315"/>
  <c r="L7" i="315"/>
  <c r="J7" i="315"/>
  <c r="I7" i="315"/>
  <c r="H7" i="315"/>
  <c r="G7" i="315"/>
  <c r="J6" i="315"/>
  <c r="I6" i="315"/>
  <c r="H6" i="315"/>
  <c r="G6" i="315"/>
  <c r="U6" i="315" s="1"/>
  <c r="J10" i="314"/>
  <c r="I10" i="314"/>
  <c r="H10" i="314"/>
  <c r="G10" i="314"/>
  <c r="AF10" i="314" s="1"/>
  <c r="AF8" i="314"/>
  <c r="AD8" i="314"/>
  <c r="AC8" i="314"/>
  <c r="AB8" i="314"/>
  <c r="AA8" i="314"/>
  <c r="Z8" i="314"/>
  <c r="Y8" i="314"/>
  <c r="X8" i="314"/>
  <c r="W8" i="314"/>
  <c r="U8" i="314"/>
  <c r="S8" i="314"/>
  <c r="R8" i="314"/>
  <c r="Q8" i="314"/>
  <c r="P8" i="314"/>
  <c r="O8" i="314"/>
  <c r="N8" i="314"/>
  <c r="M8" i="314"/>
  <c r="L8" i="314"/>
  <c r="J8" i="314"/>
  <c r="I8" i="314"/>
  <c r="H8" i="314"/>
  <c r="G8" i="314"/>
  <c r="AF7" i="314"/>
  <c r="AD7" i="314"/>
  <c r="AC7" i="314"/>
  <c r="AB7" i="314"/>
  <c r="AA7" i="314"/>
  <c r="Z7" i="314"/>
  <c r="Y7" i="314"/>
  <c r="X7" i="314"/>
  <c r="W7" i="314"/>
  <c r="U7" i="314"/>
  <c r="S7" i="314"/>
  <c r="R7" i="314"/>
  <c r="Q7" i="314"/>
  <c r="P7" i="314"/>
  <c r="O7" i="314"/>
  <c r="N7" i="314"/>
  <c r="M7" i="314"/>
  <c r="L7" i="314"/>
  <c r="J7" i="314"/>
  <c r="I7" i="314"/>
  <c r="H7" i="314"/>
  <c r="G7" i="314"/>
  <c r="J6" i="314"/>
  <c r="I6" i="314"/>
  <c r="H6" i="314"/>
  <c r="G6" i="314"/>
  <c r="J14" i="313"/>
  <c r="I14" i="313"/>
  <c r="H14" i="313"/>
  <c r="G14" i="313"/>
  <c r="AB14" i="313" s="1"/>
  <c r="AF12" i="313"/>
  <c r="AC12" i="313"/>
  <c r="AB12" i="313"/>
  <c r="AA12" i="313"/>
  <c r="Z12" i="313"/>
  <c r="Y12" i="313"/>
  <c r="X12" i="313"/>
  <c r="W12" i="313"/>
  <c r="U12" i="313"/>
  <c r="R12" i="313"/>
  <c r="Q12" i="313"/>
  <c r="P12" i="313"/>
  <c r="O12" i="313"/>
  <c r="N12" i="313"/>
  <c r="M12" i="313"/>
  <c r="L12" i="313"/>
  <c r="J12" i="313"/>
  <c r="I12" i="313"/>
  <c r="H12" i="313"/>
  <c r="G12" i="313"/>
  <c r="AF11" i="313"/>
  <c r="AC11" i="313"/>
  <c r="AB11" i="313"/>
  <c r="AA11" i="313"/>
  <c r="Z11" i="313"/>
  <c r="Y11" i="313"/>
  <c r="X11" i="313"/>
  <c r="W11" i="313"/>
  <c r="U11" i="313"/>
  <c r="R11" i="313"/>
  <c r="Q11" i="313"/>
  <c r="P11" i="313"/>
  <c r="O11" i="313"/>
  <c r="N11" i="313"/>
  <c r="M11" i="313"/>
  <c r="L11" i="313"/>
  <c r="J11" i="313"/>
  <c r="I11" i="313"/>
  <c r="H11" i="313"/>
  <c r="G11" i="313"/>
  <c r="AF10" i="313"/>
  <c r="AC10" i="313"/>
  <c r="AB10" i="313"/>
  <c r="AA10" i="313"/>
  <c r="Z10" i="313"/>
  <c r="Y10" i="313"/>
  <c r="X10" i="313"/>
  <c r="W10" i="313"/>
  <c r="U10" i="313"/>
  <c r="R10" i="313"/>
  <c r="Q10" i="313"/>
  <c r="P10" i="313"/>
  <c r="O10" i="313"/>
  <c r="N10" i="313"/>
  <c r="M10" i="313"/>
  <c r="L10" i="313"/>
  <c r="J10" i="313"/>
  <c r="I10" i="313"/>
  <c r="H10" i="313"/>
  <c r="G10" i="313"/>
  <c r="AF9" i="313"/>
  <c r="AC9" i="313"/>
  <c r="AB9" i="313"/>
  <c r="AA9" i="313"/>
  <c r="Z9" i="313"/>
  <c r="Y9" i="313"/>
  <c r="X9" i="313"/>
  <c r="W9" i="313"/>
  <c r="U9" i="313"/>
  <c r="R9" i="313"/>
  <c r="Q9" i="313"/>
  <c r="P9" i="313"/>
  <c r="O9" i="313"/>
  <c r="N9" i="313"/>
  <c r="M9" i="313"/>
  <c r="L9" i="313"/>
  <c r="J9" i="313"/>
  <c r="I9" i="313"/>
  <c r="H9" i="313"/>
  <c r="G9" i="313"/>
  <c r="AF8" i="313"/>
  <c r="AD8" i="313"/>
  <c r="AC8" i="313"/>
  <c r="AB8" i="313"/>
  <c r="AA8" i="313"/>
  <c r="Z8" i="313"/>
  <c r="Y8" i="313"/>
  <c r="X8" i="313"/>
  <c r="W8" i="313"/>
  <c r="U8" i="313"/>
  <c r="S8" i="313"/>
  <c r="R8" i="313"/>
  <c r="Q8" i="313"/>
  <c r="P8" i="313"/>
  <c r="O8" i="313"/>
  <c r="N8" i="313"/>
  <c r="M8" i="313"/>
  <c r="L8" i="313"/>
  <c r="J8" i="313"/>
  <c r="I8" i="313"/>
  <c r="H8" i="313"/>
  <c r="G8" i="313"/>
  <c r="AF6" i="313"/>
  <c r="AD6" i="313"/>
  <c r="AC6" i="313"/>
  <c r="AB6" i="313"/>
  <c r="AA6" i="313"/>
  <c r="Z6" i="313"/>
  <c r="Y6" i="313"/>
  <c r="X6" i="313"/>
  <c r="W6" i="313"/>
  <c r="U6" i="313"/>
  <c r="S6" i="313"/>
  <c r="R6" i="313"/>
  <c r="Q6" i="313"/>
  <c r="P6" i="313"/>
  <c r="O6" i="313"/>
  <c r="N6" i="313"/>
  <c r="M6" i="313"/>
  <c r="L6" i="313"/>
  <c r="J6" i="313"/>
  <c r="I6" i="313"/>
  <c r="H6" i="313"/>
  <c r="G6" i="313"/>
  <c r="AF12" i="312"/>
  <c r="AC12" i="312"/>
  <c r="AB12" i="312"/>
  <c r="AA12" i="312"/>
  <c r="Z12" i="312"/>
  <c r="Y12" i="312"/>
  <c r="X12" i="312"/>
  <c r="W12" i="312"/>
  <c r="U12" i="312"/>
  <c r="R12" i="312"/>
  <c r="Q12" i="312"/>
  <c r="P12" i="312"/>
  <c r="O12" i="312"/>
  <c r="N12" i="312"/>
  <c r="M12" i="312"/>
  <c r="L12" i="312"/>
  <c r="J12" i="312"/>
  <c r="I12" i="312"/>
  <c r="H12" i="312"/>
  <c r="G12" i="312"/>
  <c r="J11" i="312"/>
  <c r="I11" i="312"/>
  <c r="H11" i="312"/>
  <c r="G11" i="312"/>
  <c r="AF9" i="312"/>
  <c r="AD9" i="312"/>
  <c r="AC9" i="312"/>
  <c r="AB9" i="312"/>
  <c r="AA9" i="312"/>
  <c r="Z9" i="312"/>
  <c r="Y9" i="312"/>
  <c r="X9" i="312"/>
  <c r="W9" i="312"/>
  <c r="U9" i="312"/>
  <c r="S9" i="312"/>
  <c r="R9" i="312"/>
  <c r="Q9" i="312"/>
  <c r="P9" i="312"/>
  <c r="O9" i="312"/>
  <c r="N9" i="312"/>
  <c r="M9" i="312"/>
  <c r="L9" i="312"/>
  <c r="J9" i="312"/>
  <c r="I9" i="312"/>
  <c r="H9" i="312"/>
  <c r="G9" i="312"/>
  <c r="AF8" i="312"/>
  <c r="AC8" i="312"/>
  <c r="AB8" i="312"/>
  <c r="AA8" i="312"/>
  <c r="Z8" i="312"/>
  <c r="Y8" i="312"/>
  <c r="X8" i="312"/>
  <c r="W8" i="312"/>
  <c r="U8" i="312"/>
  <c r="R8" i="312"/>
  <c r="Q8" i="312"/>
  <c r="P8" i="312"/>
  <c r="O8" i="312"/>
  <c r="N8" i="312"/>
  <c r="M8" i="312"/>
  <c r="L8" i="312"/>
  <c r="J8" i="312"/>
  <c r="I8" i="312"/>
  <c r="H8" i="312"/>
  <c r="G8" i="312"/>
  <c r="AF7" i="312"/>
  <c r="AC7" i="312"/>
  <c r="AB7" i="312"/>
  <c r="AA7" i="312"/>
  <c r="Z7" i="312"/>
  <c r="Y7" i="312"/>
  <c r="X7" i="312"/>
  <c r="W7" i="312"/>
  <c r="U7" i="312"/>
  <c r="R7" i="312"/>
  <c r="Q7" i="312"/>
  <c r="P7" i="312"/>
  <c r="O7" i="312"/>
  <c r="N7" i="312"/>
  <c r="M7" i="312"/>
  <c r="L7" i="312"/>
  <c r="J7" i="312"/>
  <c r="I7" i="312"/>
  <c r="H7" i="312"/>
  <c r="G7" i="312"/>
  <c r="AF6" i="312"/>
  <c r="AC6" i="312"/>
  <c r="AB6" i="312"/>
  <c r="AA6" i="312"/>
  <c r="Z6" i="312"/>
  <c r="Y6" i="312"/>
  <c r="X6" i="312"/>
  <c r="W6" i="312"/>
  <c r="U6" i="312"/>
  <c r="R6" i="312"/>
  <c r="Q6" i="312"/>
  <c r="P6" i="312"/>
  <c r="O6" i="312"/>
  <c r="N6" i="312"/>
  <c r="M6" i="312"/>
  <c r="L6" i="312"/>
  <c r="J6" i="312"/>
  <c r="I6" i="312"/>
  <c r="H6" i="312"/>
  <c r="G6" i="312"/>
  <c r="J11" i="311"/>
  <c r="I11" i="311"/>
  <c r="H11" i="311"/>
  <c r="G11" i="311"/>
  <c r="AF9" i="311"/>
  <c r="AC9" i="311"/>
  <c r="AB9" i="311"/>
  <c r="AA9" i="311"/>
  <c r="Z9" i="311"/>
  <c r="Y9" i="311"/>
  <c r="X9" i="311"/>
  <c r="W9" i="311"/>
  <c r="U9" i="311"/>
  <c r="R9" i="311"/>
  <c r="Q9" i="311"/>
  <c r="P9" i="311"/>
  <c r="O9" i="311"/>
  <c r="N9" i="311"/>
  <c r="M9" i="311"/>
  <c r="L9" i="311"/>
  <c r="J9" i="311"/>
  <c r="I9" i="311"/>
  <c r="H9" i="311"/>
  <c r="G9" i="311"/>
  <c r="AF8" i="311"/>
  <c r="AC8" i="311"/>
  <c r="AB8" i="311"/>
  <c r="AA8" i="311"/>
  <c r="Z8" i="311"/>
  <c r="Y8" i="311"/>
  <c r="X8" i="311"/>
  <c r="W8" i="311"/>
  <c r="U8" i="311"/>
  <c r="R8" i="311"/>
  <c r="Q8" i="311"/>
  <c r="P8" i="311"/>
  <c r="O8" i="311"/>
  <c r="N8" i="311"/>
  <c r="M8" i="311"/>
  <c r="L8" i="311"/>
  <c r="J8" i="311"/>
  <c r="I8" i="311"/>
  <c r="H8" i="311"/>
  <c r="G8" i="311"/>
  <c r="AF7" i="311"/>
  <c r="AC7" i="311"/>
  <c r="AB7" i="311"/>
  <c r="AA7" i="311"/>
  <c r="Z7" i="311"/>
  <c r="Y7" i="311"/>
  <c r="X7" i="311"/>
  <c r="W7" i="311"/>
  <c r="U7" i="311"/>
  <c r="R7" i="311"/>
  <c r="Q7" i="311"/>
  <c r="P7" i="311"/>
  <c r="O7" i="311"/>
  <c r="N7" i="311"/>
  <c r="M7" i="311"/>
  <c r="L7" i="311"/>
  <c r="J7" i="311"/>
  <c r="I7" i="311"/>
  <c r="H7" i="311"/>
  <c r="G7" i="311"/>
  <c r="AF6" i="311"/>
  <c r="AD6" i="311"/>
  <c r="AC6" i="311"/>
  <c r="AB6" i="311"/>
  <c r="AA6" i="311"/>
  <c r="Z6" i="311"/>
  <c r="Y6" i="311"/>
  <c r="X6" i="311"/>
  <c r="W6" i="311"/>
  <c r="U6" i="311"/>
  <c r="S6" i="311"/>
  <c r="R6" i="311"/>
  <c r="Q6" i="311"/>
  <c r="P6" i="311"/>
  <c r="O6" i="311"/>
  <c r="N6" i="311"/>
  <c r="M6" i="311"/>
  <c r="L6" i="311"/>
  <c r="J6" i="311"/>
  <c r="I6" i="311"/>
  <c r="H6" i="311"/>
  <c r="G6" i="311"/>
  <c r="J10" i="310"/>
  <c r="I10" i="310"/>
  <c r="H10" i="310"/>
  <c r="G10" i="310"/>
  <c r="AF8" i="310"/>
  <c r="AD8" i="310"/>
  <c r="AC8" i="310"/>
  <c r="AB8" i="310"/>
  <c r="AA8" i="310"/>
  <c r="Z8" i="310"/>
  <c r="Y8" i="310"/>
  <c r="X8" i="310"/>
  <c r="W8" i="310"/>
  <c r="U8" i="310"/>
  <c r="S8" i="310"/>
  <c r="R8" i="310"/>
  <c r="Q8" i="310"/>
  <c r="P8" i="310"/>
  <c r="O8" i="310"/>
  <c r="N8" i="310"/>
  <c r="M8" i="310"/>
  <c r="L8" i="310"/>
  <c r="J8" i="310"/>
  <c r="I8" i="310"/>
  <c r="H8" i="310"/>
  <c r="G8" i="310"/>
  <c r="AF7" i="310"/>
  <c r="AD7" i="310"/>
  <c r="AC7" i="310"/>
  <c r="AB7" i="310"/>
  <c r="AA7" i="310"/>
  <c r="Z7" i="310"/>
  <c r="Y7" i="310"/>
  <c r="X7" i="310"/>
  <c r="W7" i="310"/>
  <c r="U7" i="310"/>
  <c r="S7" i="310"/>
  <c r="R7" i="310"/>
  <c r="Q7" i="310"/>
  <c r="P7" i="310"/>
  <c r="O7" i="310"/>
  <c r="N7" i="310"/>
  <c r="M7" i="310"/>
  <c r="L7" i="310"/>
  <c r="J7" i="310"/>
  <c r="I7" i="310"/>
  <c r="H7" i="310"/>
  <c r="G7" i="310"/>
  <c r="J6" i="310"/>
  <c r="I6" i="310"/>
  <c r="H6" i="310"/>
  <c r="G6" i="310"/>
  <c r="J12" i="309"/>
  <c r="I12" i="309"/>
  <c r="H12" i="309"/>
  <c r="G12" i="309"/>
  <c r="AF10" i="309"/>
  <c r="AD10" i="309"/>
  <c r="AC10" i="309"/>
  <c r="AB10" i="309"/>
  <c r="AA10" i="309"/>
  <c r="Z10" i="309"/>
  <c r="Y10" i="309"/>
  <c r="X10" i="309"/>
  <c r="W10" i="309"/>
  <c r="U10" i="309"/>
  <c r="S10" i="309"/>
  <c r="R10" i="309"/>
  <c r="Q10" i="309"/>
  <c r="P10" i="309"/>
  <c r="O10" i="309"/>
  <c r="N10" i="309"/>
  <c r="M10" i="309"/>
  <c r="L10" i="309"/>
  <c r="J10" i="309"/>
  <c r="I10" i="309"/>
  <c r="H10" i="309"/>
  <c r="G10" i="309"/>
  <c r="AF9" i="309"/>
  <c r="AD9" i="309"/>
  <c r="AC9" i="309"/>
  <c r="AB9" i="309"/>
  <c r="AA9" i="309"/>
  <c r="Z9" i="309"/>
  <c r="Y9" i="309"/>
  <c r="X9" i="309"/>
  <c r="W9" i="309"/>
  <c r="U9" i="309"/>
  <c r="S9" i="309"/>
  <c r="R9" i="309"/>
  <c r="Q9" i="309"/>
  <c r="P9" i="309"/>
  <c r="O9" i="309"/>
  <c r="N9" i="309"/>
  <c r="M9" i="309"/>
  <c r="L9" i="309"/>
  <c r="J9" i="309"/>
  <c r="I9" i="309"/>
  <c r="H9" i="309"/>
  <c r="G9" i="309"/>
  <c r="AF7" i="309"/>
  <c r="AC7" i="309"/>
  <c r="AB7" i="309"/>
  <c r="AA7" i="309"/>
  <c r="Z7" i="309"/>
  <c r="Y7" i="309"/>
  <c r="X7" i="309"/>
  <c r="W7" i="309"/>
  <c r="U7" i="309"/>
  <c r="R7" i="309"/>
  <c r="Q7" i="309"/>
  <c r="P7" i="309"/>
  <c r="O7" i="309"/>
  <c r="N7" i="309"/>
  <c r="M7" i="309"/>
  <c r="L7" i="309"/>
  <c r="J7" i="309"/>
  <c r="I7" i="309"/>
  <c r="H7" i="309"/>
  <c r="G7" i="309"/>
  <c r="AF6" i="309"/>
  <c r="AC6" i="309"/>
  <c r="AB6" i="309"/>
  <c r="AA6" i="309"/>
  <c r="Z6" i="309"/>
  <c r="Y6" i="309"/>
  <c r="X6" i="309"/>
  <c r="W6" i="309"/>
  <c r="U6" i="309"/>
  <c r="R6" i="309"/>
  <c r="Q6" i="309"/>
  <c r="P6" i="309"/>
  <c r="O6" i="309"/>
  <c r="N6" i="309"/>
  <c r="M6" i="309"/>
  <c r="L6" i="309"/>
  <c r="J6" i="309"/>
  <c r="I6" i="309"/>
  <c r="H6" i="309"/>
  <c r="G6" i="309"/>
  <c r="J11" i="308"/>
  <c r="I11" i="308"/>
  <c r="H11" i="308"/>
  <c r="G11" i="308"/>
  <c r="Y11" i="308" s="1"/>
  <c r="AF9" i="308"/>
  <c r="AD9" i="308"/>
  <c r="AC9" i="308"/>
  <c r="AB9" i="308"/>
  <c r="AA9" i="308"/>
  <c r="Z9" i="308"/>
  <c r="Y9" i="308"/>
  <c r="X9" i="308"/>
  <c r="W9" i="308"/>
  <c r="U9" i="308"/>
  <c r="S9" i="308"/>
  <c r="R9" i="308"/>
  <c r="Q9" i="308"/>
  <c r="P9" i="308"/>
  <c r="O9" i="308"/>
  <c r="N9" i="308"/>
  <c r="M9" i="308"/>
  <c r="L9" i="308"/>
  <c r="J9" i="308"/>
  <c r="I9" i="308"/>
  <c r="H9" i="308"/>
  <c r="G9" i="308"/>
  <c r="AF8" i="308"/>
  <c r="AC8" i="308"/>
  <c r="AB8" i="308"/>
  <c r="AA8" i="308"/>
  <c r="Z8" i="308"/>
  <c r="Y8" i="308"/>
  <c r="X8" i="308"/>
  <c r="W8" i="308"/>
  <c r="U8" i="308"/>
  <c r="R8" i="308"/>
  <c r="Q8" i="308"/>
  <c r="P8" i="308"/>
  <c r="O8" i="308"/>
  <c r="N8" i="308"/>
  <c r="M8" i="308"/>
  <c r="L8" i="308"/>
  <c r="J8" i="308"/>
  <c r="I8" i="308"/>
  <c r="H8" i="308"/>
  <c r="G8" i="308"/>
  <c r="AF7" i="308"/>
  <c r="AC7" i="308"/>
  <c r="AB7" i="308"/>
  <c r="AA7" i="308"/>
  <c r="Z7" i="308"/>
  <c r="Y7" i="308"/>
  <c r="X7" i="308"/>
  <c r="W7" i="308"/>
  <c r="U7" i="308"/>
  <c r="R7" i="308"/>
  <c r="Q7" i="308"/>
  <c r="P7" i="308"/>
  <c r="O7" i="308"/>
  <c r="N7" i="308"/>
  <c r="M7" i="308"/>
  <c r="L7" i="308"/>
  <c r="J7" i="308"/>
  <c r="I7" i="308"/>
  <c r="H7" i="308"/>
  <c r="G7" i="308"/>
  <c r="AF6" i="308"/>
  <c r="AC6" i="308"/>
  <c r="AB6" i="308"/>
  <c r="AA6" i="308"/>
  <c r="Z6" i="308"/>
  <c r="Y6" i="308"/>
  <c r="X6" i="308"/>
  <c r="W6" i="308"/>
  <c r="U6" i="308"/>
  <c r="R6" i="308"/>
  <c r="Q6" i="308"/>
  <c r="P6" i="308"/>
  <c r="O6" i="308"/>
  <c r="N6" i="308"/>
  <c r="M6" i="308"/>
  <c r="L6" i="308"/>
  <c r="J6" i="308"/>
  <c r="I6" i="308"/>
  <c r="H6" i="308"/>
  <c r="G6" i="308"/>
  <c r="J12" i="307"/>
  <c r="I12" i="307"/>
  <c r="H12" i="307"/>
  <c r="G12" i="307"/>
  <c r="AF11" i="307"/>
  <c r="AC11" i="307"/>
  <c r="AB11" i="307"/>
  <c r="AA11" i="307"/>
  <c r="Z11" i="307"/>
  <c r="Y11" i="307"/>
  <c r="X11" i="307"/>
  <c r="W11" i="307"/>
  <c r="U11" i="307"/>
  <c r="R11" i="307"/>
  <c r="Q11" i="307"/>
  <c r="P11" i="307"/>
  <c r="O11" i="307"/>
  <c r="N11" i="307"/>
  <c r="M11" i="307"/>
  <c r="L11" i="307"/>
  <c r="J11" i="307"/>
  <c r="I11" i="307"/>
  <c r="H11" i="307"/>
  <c r="G11" i="307"/>
  <c r="AF10" i="307"/>
  <c r="AC10" i="307"/>
  <c r="AB10" i="307"/>
  <c r="AA10" i="307"/>
  <c r="Z10" i="307"/>
  <c r="Y10" i="307"/>
  <c r="X10" i="307"/>
  <c r="W10" i="307"/>
  <c r="U10" i="307"/>
  <c r="R10" i="307"/>
  <c r="Q10" i="307"/>
  <c r="P10" i="307"/>
  <c r="O10" i="307"/>
  <c r="N10" i="307"/>
  <c r="M10" i="307"/>
  <c r="L10" i="307"/>
  <c r="J10" i="307"/>
  <c r="I10" i="307"/>
  <c r="H10" i="307"/>
  <c r="G10" i="307"/>
  <c r="AF8" i="307"/>
  <c r="AD8" i="307"/>
  <c r="AC8" i="307"/>
  <c r="AB8" i="307"/>
  <c r="AA8" i="307"/>
  <c r="Z8" i="307"/>
  <c r="Y8" i="307"/>
  <c r="X8" i="307"/>
  <c r="W8" i="307"/>
  <c r="U8" i="307"/>
  <c r="S8" i="307"/>
  <c r="R8" i="307"/>
  <c r="Q8" i="307"/>
  <c r="P8" i="307"/>
  <c r="O8" i="307"/>
  <c r="N8" i="307"/>
  <c r="M8" i="307"/>
  <c r="L8" i="307"/>
  <c r="J8" i="307"/>
  <c r="I8" i="307"/>
  <c r="H8" i="307"/>
  <c r="G8" i="307"/>
  <c r="AF7" i="307"/>
  <c r="AD7" i="307"/>
  <c r="AC7" i="307"/>
  <c r="AB7" i="307"/>
  <c r="AA7" i="307"/>
  <c r="Z7" i="307"/>
  <c r="Y7" i="307"/>
  <c r="X7" i="307"/>
  <c r="W7" i="307"/>
  <c r="U7" i="307"/>
  <c r="S7" i="307"/>
  <c r="R7" i="307"/>
  <c r="Q7" i="307"/>
  <c r="P7" i="307"/>
  <c r="O7" i="307"/>
  <c r="N7" i="307"/>
  <c r="M7" i="307"/>
  <c r="L7" i="307"/>
  <c r="J7" i="307"/>
  <c r="I7" i="307"/>
  <c r="H7" i="307"/>
  <c r="G7" i="307"/>
  <c r="J6" i="307"/>
  <c r="I6" i="307"/>
  <c r="H6" i="307"/>
  <c r="G6" i="307"/>
  <c r="J13" i="306"/>
  <c r="I13" i="306"/>
  <c r="H13" i="306"/>
  <c r="G13" i="306"/>
  <c r="AC13" i="306" s="1"/>
  <c r="AF11" i="306"/>
  <c r="AD11" i="306"/>
  <c r="AC11" i="306"/>
  <c r="AB11" i="306"/>
  <c r="AA11" i="306"/>
  <c r="Z11" i="306"/>
  <c r="Y11" i="306"/>
  <c r="X11" i="306"/>
  <c r="W11" i="306"/>
  <c r="U11" i="306"/>
  <c r="S11" i="306"/>
  <c r="R11" i="306"/>
  <c r="Q11" i="306"/>
  <c r="P11" i="306"/>
  <c r="O11" i="306"/>
  <c r="N11" i="306"/>
  <c r="M11" i="306"/>
  <c r="L11" i="306"/>
  <c r="J11" i="306"/>
  <c r="I11" i="306"/>
  <c r="H11" i="306"/>
  <c r="G11" i="306"/>
  <c r="J9" i="306"/>
  <c r="I9" i="306"/>
  <c r="H9" i="306"/>
  <c r="G9" i="306"/>
  <c r="AF8" i="306"/>
  <c r="AC8" i="306"/>
  <c r="AB8" i="306"/>
  <c r="AA8" i="306"/>
  <c r="Z8" i="306"/>
  <c r="Y8" i="306"/>
  <c r="X8" i="306"/>
  <c r="W8" i="306"/>
  <c r="U8" i="306"/>
  <c r="R8" i="306"/>
  <c r="Q8" i="306"/>
  <c r="P8" i="306"/>
  <c r="O8" i="306"/>
  <c r="N8" i="306"/>
  <c r="M8" i="306"/>
  <c r="L8" i="306"/>
  <c r="J8" i="306"/>
  <c r="I8" i="306"/>
  <c r="H8" i="306"/>
  <c r="G8" i="306"/>
  <c r="AF7" i="306"/>
  <c r="AC7" i="306"/>
  <c r="AB7" i="306"/>
  <c r="AA7" i="306"/>
  <c r="Z7" i="306"/>
  <c r="Y7" i="306"/>
  <c r="X7" i="306"/>
  <c r="W7" i="306"/>
  <c r="U7" i="306"/>
  <c r="R7" i="306"/>
  <c r="Q7" i="306"/>
  <c r="P7" i="306"/>
  <c r="O7" i="306"/>
  <c r="N7" i="306"/>
  <c r="M7" i="306"/>
  <c r="L7" i="306"/>
  <c r="J7" i="306"/>
  <c r="I7" i="306"/>
  <c r="H7" i="306"/>
  <c r="G7" i="306"/>
  <c r="AF6" i="306"/>
  <c r="AD6" i="306"/>
  <c r="AC6" i="306"/>
  <c r="AB6" i="306"/>
  <c r="AA6" i="306"/>
  <c r="Z6" i="306"/>
  <c r="Y6" i="306"/>
  <c r="X6" i="306"/>
  <c r="W6" i="306"/>
  <c r="U6" i="306"/>
  <c r="S6" i="306"/>
  <c r="R6" i="306"/>
  <c r="Q6" i="306"/>
  <c r="P6" i="306"/>
  <c r="O6" i="306"/>
  <c r="N6" i="306"/>
  <c r="M6" i="306"/>
  <c r="L6" i="306"/>
  <c r="J6" i="306"/>
  <c r="I6" i="306"/>
  <c r="H6" i="306"/>
  <c r="G6" i="306"/>
  <c r="J13" i="305"/>
  <c r="I13" i="305"/>
  <c r="H13" i="305"/>
  <c r="G13" i="305"/>
  <c r="AF12" i="305"/>
  <c r="AC12" i="305"/>
  <c r="AB12" i="305"/>
  <c r="AA12" i="305"/>
  <c r="Z12" i="305"/>
  <c r="Y12" i="305"/>
  <c r="X12" i="305"/>
  <c r="W12" i="305"/>
  <c r="U12" i="305"/>
  <c r="R12" i="305"/>
  <c r="Q12" i="305"/>
  <c r="P12" i="305"/>
  <c r="O12" i="305"/>
  <c r="N12" i="305"/>
  <c r="M12" i="305"/>
  <c r="L12" i="305"/>
  <c r="J12" i="305"/>
  <c r="I12" i="305"/>
  <c r="H12" i="305"/>
  <c r="G12" i="305"/>
  <c r="AF11" i="305"/>
  <c r="AC11" i="305"/>
  <c r="AB11" i="305"/>
  <c r="AA11" i="305"/>
  <c r="Z11" i="305"/>
  <c r="Y11" i="305"/>
  <c r="X11" i="305"/>
  <c r="W11" i="305"/>
  <c r="U11" i="305"/>
  <c r="R11" i="305"/>
  <c r="Q11" i="305"/>
  <c r="P11" i="305"/>
  <c r="O11" i="305"/>
  <c r="N11" i="305"/>
  <c r="M11" i="305"/>
  <c r="L11" i="305"/>
  <c r="J11" i="305"/>
  <c r="I11" i="305"/>
  <c r="H11" i="305"/>
  <c r="G11" i="305"/>
  <c r="AF9" i="305"/>
  <c r="AC9" i="305"/>
  <c r="AB9" i="305"/>
  <c r="AA9" i="305"/>
  <c r="Z9" i="305"/>
  <c r="Y9" i="305"/>
  <c r="X9" i="305"/>
  <c r="W9" i="305"/>
  <c r="U9" i="305"/>
  <c r="R9" i="305"/>
  <c r="Q9" i="305"/>
  <c r="P9" i="305"/>
  <c r="O9" i="305"/>
  <c r="N9" i="305"/>
  <c r="M9" i="305"/>
  <c r="L9" i="305"/>
  <c r="J9" i="305"/>
  <c r="I9" i="305"/>
  <c r="H9" i="305"/>
  <c r="G9" i="305"/>
  <c r="AF8" i="305"/>
  <c r="AC8" i="305"/>
  <c r="AB8" i="305"/>
  <c r="AA8" i="305"/>
  <c r="Z8" i="305"/>
  <c r="Y8" i="305"/>
  <c r="X8" i="305"/>
  <c r="W8" i="305"/>
  <c r="U8" i="305"/>
  <c r="R8" i="305"/>
  <c r="Q8" i="305"/>
  <c r="P8" i="305"/>
  <c r="O8" i="305"/>
  <c r="N8" i="305"/>
  <c r="M8" i="305"/>
  <c r="L8" i="305"/>
  <c r="J8" i="305"/>
  <c r="I8" i="305"/>
  <c r="H8" i="305"/>
  <c r="G8" i="305"/>
  <c r="AF7" i="305"/>
  <c r="AC7" i="305"/>
  <c r="AB7" i="305"/>
  <c r="AA7" i="305"/>
  <c r="Z7" i="305"/>
  <c r="Y7" i="305"/>
  <c r="X7" i="305"/>
  <c r="W7" i="305"/>
  <c r="U7" i="305"/>
  <c r="R7" i="305"/>
  <c r="Q7" i="305"/>
  <c r="P7" i="305"/>
  <c r="O7" i="305"/>
  <c r="N7" i="305"/>
  <c r="M7" i="305"/>
  <c r="L7" i="305"/>
  <c r="J7" i="305"/>
  <c r="I7" i="305"/>
  <c r="H7" i="305"/>
  <c r="G7" i="305"/>
  <c r="AF6" i="305"/>
  <c r="AD6" i="305"/>
  <c r="AC6" i="305"/>
  <c r="AB6" i="305"/>
  <c r="AA6" i="305"/>
  <c r="Z6" i="305"/>
  <c r="Y6" i="305"/>
  <c r="X6" i="305"/>
  <c r="W6" i="305"/>
  <c r="U6" i="305"/>
  <c r="S6" i="305"/>
  <c r="R6" i="305"/>
  <c r="Q6" i="305"/>
  <c r="P6" i="305"/>
  <c r="O6" i="305"/>
  <c r="N6" i="305"/>
  <c r="M6" i="305"/>
  <c r="L6" i="305"/>
  <c r="J6" i="305"/>
  <c r="I6" i="305"/>
  <c r="H6" i="305"/>
  <c r="G6" i="305"/>
  <c r="J12" i="304"/>
  <c r="I12" i="304"/>
  <c r="H12" i="304"/>
  <c r="G12" i="304"/>
  <c r="AF10" i="304"/>
  <c r="AD10" i="304"/>
  <c r="AC10" i="304"/>
  <c r="AB10" i="304"/>
  <c r="AA10" i="304"/>
  <c r="Z10" i="304"/>
  <c r="Y10" i="304"/>
  <c r="X10" i="304"/>
  <c r="W10" i="304"/>
  <c r="U10" i="304"/>
  <c r="S10" i="304"/>
  <c r="R10" i="304"/>
  <c r="Q10" i="304"/>
  <c r="P10" i="304"/>
  <c r="O10" i="304"/>
  <c r="N10" i="304"/>
  <c r="M10" i="304"/>
  <c r="L10" i="304"/>
  <c r="J10" i="304"/>
  <c r="I10" i="304"/>
  <c r="H10" i="304"/>
  <c r="G10" i="304"/>
  <c r="AF9" i="304"/>
  <c r="AC9" i="304"/>
  <c r="AB9" i="304"/>
  <c r="AA9" i="304"/>
  <c r="Z9" i="304"/>
  <c r="Y9" i="304"/>
  <c r="X9" i="304"/>
  <c r="W9" i="304"/>
  <c r="U9" i="304"/>
  <c r="R9" i="304"/>
  <c r="Q9" i="304"/>
  <c r="P9" i="304"/>
  <c r="O9" i="304"/>
  <c r="N9" i="304"/>
  <c r="M9" i="304"/>
  <c r="L9" i="304"/>
  <c r="J9" i="304"/>
  <c r="I9" i="304"/>
  <c r="H9" i="304"/>
  <c r="G9" i="304"/>
  <c r="AF8" i="304"/>
  <c r="AD8" i="304"/>
  <c r="AC8" i="304"/>
  <c r="AB8" i="304"/>
  <c r="AA8" i="304"/>
  <c r="Z8" i="304"/>
  <c r="Y8" i="304"/>
  <c r="X8" i="304"/>
  <c r="W8" i="304"/>
  <c r="U8" i="304"/>
  <c r="S8" i="304"/>
  <c r="R8" i="304"/>
  <c r="Q8" i="304"/>
  <c r="P8" i="304"/>
  <c r="O8" i="304"/>
  <c r="N8" i="304"/>
  <c r="M8" i="304"/>
  <c r="L8" i="304"/>
  <c r="J8" i="304"/>
  <c r="I8" i="304"/>
  <c r="H8" i="304"/>
  <c r="G8" i="304"/>
  <c r="AF7" i="304"/>
  <c r="AD7" i="304"/>
  <c r="AC7" i="304"/>
  <c r="AB7" i="304"/>
  <c r="AA7" i="304"/>
  <c r="Z7" i="304"/>
  <c r="Y7" i="304"/>
  <c r="X7" i="304"/>
  <c r="W7" i="304"/>
  <c r="U7" i="304"/>
  <c r="S7" i="304"/>
  <c r="R7" i="304"/>
  <c r="Q7" i="304"/>
  <c r="P7" i="304"/>
  <c r="O7" i="304"/>
  <c r="N7" i="304"/>
  <c r="M7" i="304"/>
  <c r="L7" i="304"/>
  <c r="J7" i="304"/>
  <c r="I7" i="304"/>
  <c r="H7" i="304"/>
  <c r="G7" i="304"/>
  <c r="J6" i="304"/>
  <c r="I6" i="304"/>
  <c r="H6" i="304"/>
  <c r="G6" i="304"/>
  <c r="AF14" i="303"/>
  <c r="AD14" i="303"/>
  <c r="AC14" i="303"/>
  <c r="AB14" i="303"/>
  <c r="AA14" i="303"/>
  <c r="Z14" i="303"/>
  <c r="Y14" i="303"/>
  <c r="X14" i="303"/>
  <c r="W14" i="303"/>
  <c r="U14" i="303"/>
  <c r="S14" i="303"/>
  <c r="R14" i="303"/>
  <c r="Q14" i="303"/>
  <c r="P14" i="303"/>
  <c r="O14" i="303"/>
  <c r="N14" i="303"/>
  <c r="M14" i="303"/>
  <c r="L14" i="303"/>
  <c r="J14" i="303"/>
  <c r="I14" i="303"/>
  <c r="H14" i="303"/>
  <c r="G14" i="303"/>
  <c r="AF12" i="303"/>
  <c r="AC12" i="303"/>
  <c r="AB12" i="303"/>
  <c r="AA12" i="303"/>
  <c r="Z12" i="303"/>
  <c r="Y12" i="303"/>
  <c r="X12" i="303"/>
  <c r="W12" i="303"/>
  <c r="U12" i="303"/>
  <c r="R12" i="303"/>
  <c r="Q12" i="303"/>
  <c r="P12" i="303"/>
  <c r="O12" i="303"/>
  <c r="N12" i="303"/>
  <c r="M12" i="303"/>
  <c r="L12" i="303"/>
  <c r="J12" i="303"/>
  <c r="I12" i="303"/>
  <c r="H12" i="303"/>
  <c r="G12" i="303"/>
  <c r="AF11" i="303"/>
  <c r="AC11" i="303"/>
  <c r="AB11" i="303"/>
  <c r="AA11" i="303"/>
  <c r="Z11" i="303"/>
  <c r="Y11" i="303"/>
  <c r="X11" i="303"/>
  <c r="W11" i="303"/>
  <c r="U11" i="303"/>
  <c r="R11" i="303"/>
  <c r="Q11" i="303"/>
  <c r="P11" i="303"/>
  <c r="O11" i="303"/>
  <c r="N11" i="303"/>
  <c r="M11" i="303"/>
  <c r="L11" i="303"/>
  <c r="J11" i="303"/>
  <c r="I11" i="303"/>
  <c r="H11" i="303"/>
  <c r="G11" i="303"/>
  <c r="AF9" i="303"/>
  <c r="AD9" i="303"/>
  <c r="AC9" i="303"/>
  <c r="AB9" i="303"/>
  <c r="AA9" i="303"/>
  <c r="Z9" i="303"/>
  <c r="Y9" i="303"/>
  <c r="X9" i="303"/>
  <c r="W9" i="303"/>
  <c r="U9" i="303"/>
  <c r="S9" i="303"/>
  <c r="R9" i="303"/>
  <c r="Q9" i="303"/>
  <c r="P9" i="303"/>
  <c r="O9" i="303"/>
  <c r="N9" i="303"/>
  <c r="M9" i="303"/>
  <c r="L9" i="303"/>
  <c r="J9" i="303"/>
  <c r="I9" i="303"/>
  <c r="H9" i="303"/>
  <c r="G9" i="303"/>
  <c r="AF8" i="303"/>
  <c r="AC8" i="303"/>
  <c r="AB8" i="303"/>
  <c r="AA8" i="303"/>
  <c r="Z8" i="303"/>
  <c r="Y8" i="303"/>
  <c r="X8" i="303"/>
  <c r="W8" i="303"/>
  <c r="U8" i="303"/>
  <c r="R8" i="303"/>
  <c r="Q8" i="303"/>
  <c r="P8" i="303"/>
  <c r="O8" i="303"/>
  <c r="N8" i="303"/>
  <c r="M8" i="303"/>
  <c r="L8" i="303"/>
  <c r="J8" i="303"/>
  <c r="I8" i="303"/>
  <c r="H8" i="303"/>
  <c r="G8" i="303"/>
  <c r="AF7" i="303"/>
  <c r="AC7" i="303"/>
  <c r="AB7" i="303"/>
  <c r="AA7" i="303"/>
  <c r="Z7" i="303"/>
  <c r="Y7" i="303"/>
  <c r="X7" i="303"/>
  <c r="W7" i="303"/>
  <c r="U7" i="303"/>
  <c r="R7" i="303"/>
  <c r="Q7" i="303"/>
  <c r="P7" i="303"/>
  <c r="O7" i="303"/>
  <c r="N7" i="303"/>
  <c r="M7" i="303"/>
  <c r="L7" i="303"/>
  <c r="J7" i="303"/>
  <c r="I7" i="303"/>
  <c r="H7" i="303"/>
  <c r="G7" i="303"/>
  <c r="AF6" i="303"/>
  <c r="AC6" i="303"/>
  <c r="AB6" i="303"/>
  <c r="AA6" i="303"/>
  <c r="Z6" i="303"/>
  <c r="Y6" i="303"/>
  <c r="X6" i="303"/>
  <c r="W6" i="303"/>
  <c r="U6" i="303"/>
  <c r="R6" i="303"/>
  <c r="Q6" i="303"/>
  <c r="P6" i="303"/>
  <c r="O6" i="303"/>
  <c r="N6" i="303"/>
  <c r="M6" i="303"/>
  <c r="L6" i="303"/>
  <c r="J6" i="303"/>
  <c r="I6" i="303"/>
  <c r="H6" i="303"/>
  <c r="G6" i="303"/>
  <c r="AF14" i="302"/>
  <c r="AC14" i="302"/>
  <c r="AB14" i="302"/>
  <c r="AA14" i="302"/>
  <c r="Z14" i="302"/>
  <c r="Y14" i="302"/>
  <c r="X14" i="302"/>
  <c r="W14" i="302"/>
  <c r="U14" i="302"/>
  <c r="R14" i="302"/>
  <c r="Q14" i="302"/>
  <c r="P14" i="302"/>
  <c r="O14" i="302"/>
  <c r="N14" i="302"/>
  <c r="M14" i="302"/>
  <c r="L14" i="302"/>
  <c r="J14" i="302"/>
  <c r="I14" i="302"/>
  <c r="H14" i="302"/>
  <c r="G14" i="302"/>
  <c r="J13" i="302"/>
  <c r="I13" i="302"/>
  <c r="H13" i="302"/>
  <c r="G13" i="302"/>
  <c r="AF11" i="302"/>
  <c r="AC11" i="302"/>
  <c r="AB11" i="302"/>
  <c r="AA11" i="302"/>
  <c r="Z11" i="302"/>
  <c r="Y11" i="302"/>
  <c r="X11" i="302"/>
  <c r="W11" i="302"/>
  <c r="U11" i="302"/>
  <c r="R11" i="302"/>
  <c r="Q11" i="302"/>
  <c r="P11" i="302"/>
  <c r="O11" i="302"/>
  <c r="N11" i="302"/>
  <c r="M11" i="302"/>
  <c r="L11" i="302"/>
  <c r="J11" i="302"/>
  <c r="I11" i="302"/>
  <c r="H11" i="302"/>
  <c r="G11" i="302"/>
  <c r="AF10" i="302"/>
  <c r="AD10" i="302"/>
  <c r="AC10" i="302"/>
  <c r="AB10" i="302"/>
  <c r="AA10" i="302"/>
  <c r="Z10" i="302"/>
  <c r="Y10" i="302"/>
  <c r="X10" i="302"/>
  <c r="W10" i="302"/>
  <c r="U10" i="302"/>
  <c r="S10" i="302"/>
  <c r="R10" i="302"/>
  <c r="Q10" i="302"/>
  <c r="P10" i="302"/>
  <c r="O10" i="302"/>
  <c r="N10" i="302"/>
  <c r="M10" i="302"/>
  <c r="L10" i="302"/>
  <c r="J10" i="302"/>
  <c r="I10" i="302"/>
  <c r="H10" i="302"/>
  <c r="G10" i="302"/>
  <c r="AF9" i="302"/>
  <c r="AD9" i="302"/>
  <c r="AC9" i="302"/>
  <c r="AB9" i="302"/>
  <c r="AA9" i="302"/>
  <c r="Z9" i="302"/>
  <c r="Y9" i="302"/>
  <c r="X9" i="302"/>
  <c r="W9" i="302"/>
  <c r="U9" i="302"/>
  <c r="S9" i="302"/>
  <c r="R9" i="302"/>
  <c r="Q9" i="302"/>
  <c r="P9" i="302"/>
  <c r="O9" i="302"/>
  <c r="N9" i="302"/>
  <c r="M9" i="302"/>
  <c r="L9" i="302"/>
  <c r="J9" i="302"/>
  <c r="I9" i="302"/>
  <c r="H9" i="302"/>
  <c r="G9" i="302"/>
  <c r="J8" i="302"/>
  <c r="I8" i="302"/>
  <c r="H8" i="302"/>
  <c r="G8" i="302"/>
  <c r="J6" i="302"/>
  <c r="I6" i="302"/>
  <c r="H6" i="302"/>
  <c r="G6" i="302"/>
  <c r="U6" i="302" s="1"/>
  <c r="AF20" i="301"/>
  <c r="AD20" i="301"/>
  <c r="AC20" i="301"/>
  <c r="AB20" i="301"/>
  <c r="AA20" i="301"/>
  <c r="Z20" i="301"/>
  <c r="Y20" i="301"/>
  <c r="X20" i="301"/>
  <c r="W20" i="301"/>
  <c r="U20" i="301"/>
  <c r="S20" i="301"/>
  <c r="R20" i="301"/>
  <c r="Q20" i="301"/>
  <c r="P20" i="301"/>
  <c r="O20" i="301"/>
  <c r="N20" i="301"/>
  <c r="M20" i="301"/>
  <c r="L20" i="301"/>
  <c r="J20" i="301"/>
  <c r="I20" i="301"/>
  <c r="H20" i="301"/>
  <c r="G20" i="301"/>
  <c r="AF19" i="301"/>
  <c r="AC19" i="301"/>
  <c r="AB19" i="301"/>
  <c r="AA19" i="301"/>
  <c r="Z19" i="301"/>
  <c r="Y19" i="301"/>
  <c r="X19" i="301"/>
  <c r="W19" i="301"/>
  <c r="U19" i="301"/>
  <c r="R19" i="301"/>
  <c r="Q19" i="301"/>
  <c r="P19" i="301"/>
  <c r="O19" i="301"/>
  <c r="N19" i="301"/>
  <c r="M19" i="301"/>
  <c r="L19" i="301"/>
  <c r="J19" i="301"/>
  <c r="I19" i="301"/>
  <c r="H19" i="301"/>
  <c r="G19" i="301"/>
  <c r="J18" i="301"/>
  <c r="I18" i="301"/>
  <c r="H18" i="301"/>
  <c r="G18" i="301"/>
  <c r="AF16" i="301"/>
  <c r="AD16" i="301"/>
  <c r="AC16" i="301"/>
  <c r="AB16" i="301"/>
  <c r="AA16" i="301"/>
  <c r="Z16" i="301"/>
  <c r="Y16" i="301"/>
  <c r="X16" i="301"/>
  <c r="W16" i="301"/>
  <c r="U16" i="301"/>
  <c r="S16" i="301"/>
  <c r="R16" i="301"/>
  <c r="Q16" i="301"/>
  <c r="P16" i="301"/>
  <c r="O16" i="301"/>
  <c r="N16" i="301"/>
  <c r="M16" i="301"/>
  <c r="L16" i="301"/>
  <c r="J16" i="301"/>
  <c r="I16" i="301"/>
  <c r="H16" i="301"/>
  <c r="G16" i="301"/>
  <c r="AF15" i="301"/>
  <c r="AD15" i="301"/>
  <c r="AC15" i="301"/>
  <c r="AB15" i="301"/>
  <c r="AA15" i="301"/>
  <c r="Z15" i="301"/>
  <c r="Y15" i="301"/>
  <c r="X15" i="301"/>
  <c r="W15" i="301"/>
  <c r="U15" i="301"/>
  <c r="S15" i="301"/>
  <c r="R15" i="301"/>
  <c r="Q15" i="301"/>
  <c r="P15" i="301"/>
  <c r="O15" i="301"/>
  <c r="N15" i="301"/>
  <c r="M15" i="301"/>
  <c r="L15" i="301"/>
  <c r="J15" i="301"/>
  <c r="I15" i="301"/>
  <c r="H15" i="301"/>
  <c r="G15" i="301"/>
  <c r="AF14" i="301"/>
  <c r="AD14" i="301"/>
  <c r="AC14" i="301"/>
  <c r="AB14" i="301"/>
  <c r="AA14" i="301"/>
  <c r="Z14" i="301"/>
  <c r="Y14" i="301"/>
  <c r="X14" i="301"/>
  <c r="W14" i="301"/>
  <c r="U14" i="301"/>
  <c r="S14" i="301"/>
  <c r="R14" i="301"/>
  <c r="Q14" i="301"/>
  <c r="P14" i="301"/>
  <c r="O14" i="301"/>
  <c r="N14" i="301"/>
  <c r="M14" i="301"/>
  <c r="L14" i="301"/>
  <c r="J14" i="301"/>
  <c r="I14" i="301"/>
  <c r="H14" i="301"/>
  <c r="G14" i="301"/>
  <c r="AF13" i="301"/>
  <c r="AD13" i="301"/>
  <c r="AC13" i="301"/>
  <c r="AB13" i="301"/>
  <c r="AA13" i="301"/>
  <c r="Z13" i="301"/>
  <c r="Y13" i="301"/>
  <c r="X13" i="301"/>
  <c r="W13" i="301"/>
  <c r="U13" i="301"/>
  <c r="S13" i="301"/>
  <c r="R13" i="301"/>
  <c r="Q13" i="301"/>
  <c r="P13" i="301"/>
  <c r="O13" i="301"/>
  <c r="N13" i="301"/>
  <c r="M13" i="301"/>
  <c r="L13" i="301"/>
  <c r="J13" i="301"/>
  <c r="I13" i="301"/>
  <c r="H13" i="301"/>
  <c r="G13" i="301"/>
  <c r="AF12" i="301"/>
  <c r="AD12" i="301"/>
  <c r="AC12" i="301"/>
  <c r="AB12" i="301"/>
  <c r="AA12" i="301"/>
  <c r="Z12" i="301"/>
  <c r="Y12" i="301"/>
  <c r="X12" i="301"/>
  <c r="W12" i="301"/>
  <c r="U12" i="301"/>
  <c r="S12" i="301"/>
  <c r="R12" i="301"/>
  <c r="Q12" i="301"/>
  <c r="P12" i="301"/>
  <c r="O12" i="301"/>
  <c r="N12" i="301"/>
  <c r="M12" i="301"/>
  <c r="L12" i="301"/>
  <c r="J12" i="301"/>
  <c r="I12" i="301"/>
  <c r="H12" i="301"/>
  <c r="G12" i="301"/>
  <c r="AF11" i="301"/>
  <c r="AD11" i="301"/>
  <c r="AC11" i="301"/>
  <c r="AB11" i="301"/>
  <c r="AA11" i="301"/>
  <c r="Z11" i="301"/>
  <c r="Y11" i="301"/>
  <c r="X11" i="301"/>
  <c r="W11" i="301"/>
  <c r="U11" i="301"/>
  <c r="S11" i="301"/>
  <c r="R11" i="301"/>
  <c r="Q11" i="301"/>
  <c r="P11" i="301"/>
  <c r="O11" i="301"/>
  <c r="N11" i="301"/>
  <c r="M11" i="301"/>
  <c r="L11" i="301"/>
  <c r="J11" i="301"/>
  <c r="I11" i="301"/>
  <c r="H11" i="301"/>
  <c r="G11" i="301"/>
  <c r="AF10" i="301"/>
  <c r="AD10" i="301"/>
  <c r="AC10" i="301"/>
  <c r="AB10" i="301"/>
  <c r="AA10" i="301"/>
  <c r="Z10" i="301"/>
  <c r="Y10" i="301"/>
  <c r="X10" i="301"/>
  <c r="W10" i="301"/>
  <c r="U10" i="301"/>
  <c r="S10" i="301"/>
  <c r="R10" i="301"/>
  <c r="Q10" i="301"/>
  <c r="P10" i="301"/>
  <c r="O10" i="301"/>
  <c r="N10" i="301"/>
  <c r="M10" i="301"/>
  <c r="L10" i="301"/>
  <c r="J10" i="301"/>
  <c r="I10" i="301"/>
  <c r="H10" i="301"/>
  <c r="G10" i="301"/>
  <c r="AF9" i="301"/>
  <c r="AD9" i="301"/>
  <c r="AC9" i="301"/>
  <c r="AB9" i="301"/>
  <c r="AA9" i="301"/>
  <c r="Z9" i="301"/>
  <c r="Y9" i="301"/>
  <c r="X9" i="301"/>
  <c r="W9" i="301"/>
  <c r="U9" i="301"/>
  <c r="S9" i="301"/>
  <c r="R9" i="301"/>
  <c r="Q9" i="301"/>
  <c r="P9" i="301"/>
  <c r="O9" i="301"/>
  <c r="N9" i="301"/>
  <c r="M9" i="301"/>
  <c r="L9" i="301"/>
  <c r="J9" i="301"/>
  <c r="I9" i="301"/>
  <c r="H9" i="301"/>
  <c r="G9" i="301"/>
  <c r="AF8" i="301"/>
  <c r="AD8" i="301"/>
  <c r="AC8" i="301"/>
  <c r="AB8" i="301"/>
  <c r="AA8" i="301"/>
  <c r="Z8" i="301"/>
  <c r="Y8" i="301"/>
  <c r="X8" i="301"/>
  <c r="W8" i="301"/>
  <c r="U8" i="301"/>
  <c r="S8" i="301"/>
  <c r="R8" i="301"/>
  <c r="Q8" i="301"/>
  <c r="P8" i="301"/>
  <c r="O8" i="301"/>
  <c r="N8" i="301"/>
  <c r="M8" i="301"/>
  <c r="L8" i="301"/>
  <c r="J8" i="301"/>
  <c r="I8" i="301"/>
  <c r="H8" i="301"/>
  <c r="G8" i="301"/>
  <c r="AF7" i="301"/>
  <c r="AD7" i="301"/>
  <c r="AC7" i="301"/>
  <c r="AB7" i="301"/>
  <c r="AA7" i="301"/>
  <c r="Z7" i="301"/>
  <c r="Y7" i="301"/>
  <c r="X7" i="301"/>
  <c r="W7" i="301"/>
  <c r="U7" i="301"/>
  <c r="S7" i="301"/>
  <c r="R7" i="301"/>
  <c r="Q7" i="301"/>
  <c r="P7" i="301"/>
  <c r="O7" i="301"/>
  <c r="N7" i="301"/>
  <c r="M7" i="301"/>
  <c r="L7" i="301"/>
  <c r="J7" i="301"/>
  <c r="I7" i="301"/>
  <c r="H7" i="301"/>
  <c r="G7" i="301"/>
  <c r="AF6" i="301"/>
  <c r="AD6" i="301"/>
  <c r="AC6" i="301"/>
  <c r="AB6" i="301"/>
  <c r="AA6" i="301"/>
  <c r="Z6" i="301"/>
  <c r="Y6" i="301"/>
  <c r="X6" i="301"/>
  <c r="W6" i="301"/>
  <c r="U6" i="301"/>
  <c r="S6" i="301"/>
  <c r="R6" i="301"/>
  <c r="Q6" i="301"/>
  <c r="P6" i="301"/>
  <c r="O6" i="301"/>
  <c r="N6" i="301"/>
  <c r="M6" i="301"/>
  <c r="L6" i="301"/>
  <c r="J6" i="301"/>
  <c r="I6" i="301"/>
  <c r="H6" i="301"/>
  <c r="G6" i="301"/>
  <c r="AF20" i="300"/>
  <c r="AD20" i="300"/>
  <c r="AC20" i="300"/>
  <c r="AB20" i="300"/>
  <c r="AA20" i="300"/>
  <c r="Z20" i="300"/>
  <c r="Y20" i="300"/>
  <c r="X20" i="300"/>
  <c r="W20" i="300"/>
  <c r="U20" i="300"/>
  <c r="S20" i="300"/>
  <c r="R20" i="300"/>
  <c r="Q20" i="300"/>
  <c r="P20" i="300"/>
  <c r="O20" i="300"/>
  <c r="N20" i="300"/>
  <c r="M20" i="300"/>
  <c r="L20" i="300"/>
  <c r="J20" i="300"/>
  <c r="I20" i="300"/>
  <c r="H20" i="300"/>
  <c r="G20" i="300"/>
  <c r="AF19" i="300"/>
  <c r="AC19" i="300"/>
  <c r="AB19" i="300"/>
  <c r="AA19" i="300"/>
  <c r="Z19" i="300"/>
  <c r="Y19" i="300"/>
  <c r="X19" i="300"/>
  <c r="W19" i="300"/>
  <c r="U19" i="300"/>
  <c r="R19" i="300"/>
  <c r="Q19" i="300"/>
  <c r="P19" i="300"/>
  <c r="O19" i="300"/>
  <c r="N19" i="300"/>
  <c r="M19" i="300"/>
  <c r="L19" i="300"/>
  <c r="J19" i="300"/>
  <c r="I19" i="300"/>
  <c r="H19" i="300"/>
  <c r="G19" i="300"/>
  <c r="J18" i="300"/>
  <c r="I18" i="300"/>
  <c r="H18" i="300"/>
  <c r="G18" i="300"/>
  <c r="AF16" i="300"/>
  <c r="AD16" i="300"/>
  <c r="AC16" i="300"/>
  <c r="AB16" i="300"/>
  <c r="AA16" i="300"/>
  <c r="Z16" i="300"/>
  <c r="Y16" i="300"/>
  <c r="X16" i="300"/>
  <c r="W16" i="300"/>
  <c r="U16" i="300"/>
  <c r="S16" i="300"/>
  <c r="R16" i="300"/>
  <c r="Q16" i="300"/>
  <c r="P16" i="300"/>
  <c r="O16" i="300"/>
  <c r="N16" i="300"/>
  <c r="M16" i="300"/>
  <c r="L16" i="300"/>
  <c r="J16" i="300"/>
  <c r="I16" i="300"/>
  <c r="H16" i="300"/>
  <c r="G16" i="300"/>
  <c r="AF15" i="300"/>
  <c r="AD15" i="300"/>
  <c r="AC15" i="300"/>
  <c r="AB15" i="300"/>
  <c r="AA15" i="300"/>
  <c r="Z15" i="300"/>
  <c r="Y15" i="300"/>
  <c r="X15" i="300"/>
  <c r="W15" i="300"/>
  <c r="U15" i="300"/>
  <c r="S15" i="300"/>
  <c r="R15" i="300"/>
  <c r="Q15" i="300"/>
  <c r="P15" i="300"/>
  <c r="O15" i="300"/>
  <c r="N15" i="300"/>
  <c r="M15" i="300"/>
  <c r="L15" i="300"/>
  <c r="J15" i="300"/>
  <c r="I15" i="300"/>
  <c r="H15" i="300"/>
  <c r="G15" i="300"/>
  <c r="AF14" i="300"/>
  <c r="AD14" i="300"/>
  <c r="AC14" i="300"/>
  <c r="AB14" i="300"/>
  <c r="AA14" i="300"/>
  <c r="Z14" i="300"/>
  <c r="Y14" i="300"/>
  <c r="X14" i="300"/>
  <c r="W14" i="300"/>
  <c r="U14" i="300"/>
  <c r="S14" i="300"/>
  <c r="R14" i="300"/>
  <c r="Q14" i="300"/>
  <c r="P14" i="300"/>
  <c r="O14" i="300"/>
  <c r="N14" i="300"/>
  <c r="M14" i="300"/>
  <c r="L14" i="300"/>
  <c r="J14" i="300"/>
  <c r="I14" i="300"/>
  <c r="H14" i="300"/>
  <c r="G14" i="300"/>
  <c r="AF13" i="300"/>
  <c r="AD13" i="300"/>
  <c r="AC13" i="300"/>
  <c r="AB13" i="300"/>
  <c r="AA13" i="300"/>
  <c r="Z13" i="300"/>
  <c r="Y13" i="300"/>
  <c r="X13" i="300"/>
  <c r="W13" i="300"/>
  <c r="U13" i="300"/>
  <c r="S13" i="300"/>
  <c r="R13" i="300"/>
  <c r="Q13" i="300"/>
  <c r="P13" i="300"/>
  <c r="O13" i="300"/>
  <c r="N13" i="300"/>
  <c r="M13" i="300"/>
  <c r="L13" i="300"/>
  <c r="J13" i="300"/>
  <c r="I13" i="300"/>
  <c r="H13" i="300"/>
  <c r="G13" i="300"/>
  <c r="AF12" i="300"/>
  <c r="AD12" i="300"/>
  <c r="AC12" i="300"/>
  <c r="AB12" i="300"/>
  <c r="AA12" i="300"/>
  <c r="Z12" i="300"/>
  <c r="Y12" i="300"/>
  <c r="X12" i="300"/>
  <c r="W12" i="300"/>
  <c r="U12" i="300"/>
  <c r="S12" i="300"/>
  <c r="R12" i="300"/>
  <c r="Q12" i="300"/>
  <c r="P12" i="300"/>
  <c r="O12" i="300"/>
  <c r="N12" i="300"/>
  <c r="M12" i="300"/>
  <c r="L12" i="300"/>
  <c r="J12" i="300"/>
  <c r="I12" i="300"/>
  <c r="H12" i="300"/>
  <c r="G12" i="300"/>
  <c r="AF11" i="300"/>
  <c r="AD11" i="300"/>
  <c r="AC11" i="300"/>
  <c r="AB11" i="300"/>
  <c r="AA11" i="300"/>
  <c r="Z11" i="300"/>
  <c r="Y11" i="300"/>
  <c r="X11" i="300"/>
  <c r="W11" i="300"/>
  <c r="U11" i="300"/>
  <c r="S11" i="300"/>
  <c r="R11" i="300"/>
  <c r="Q11" i="300"/>
  <c r="P11" i="300"/>
  <c r="O11" i="300"/>
  <c r="N11" i="300"/>
  <c r="M11" i="300"/>
  <c r="L11" i="300"/>
  <c r="J11" i="300"/>
  <c r="I11" i="300"/>
  <c r="H11" i="300"/>
  <c r="G11" i="300"/>
  <c r="AF10" i="300"/>
  <c r="AD10" i="300"/>
  <c r="AC10" i="300"/>
  <c r="AB10" i="300"/>
  <c r="AA10" i="300"/>
  <c r="Z10" i="300"/>
  <c r="Y10" i="300"/>
  <c r="X10" i="300"/>
  <c r="W10" i="300"/>
  <c r="U10" i="300"/>
  <c r="S10" i="300"/>
  <c r="R10" i="300"/>
  <c r="Q10" i="300"/>
  <c r="P10" i="300"/>
  <c r="O10" i="300"/>
  <c r="N10" i="300"/>
  <c r="M10" i="300"/>
  <c r="L10" i="300"/>
  <c r="J10" i="300"/>
  <c r="I10" i="300"/>
  <c r="H10" i="300"/>
  <c r="G10" i="300"/>
  <c r="AF9" i="300"/>
  <c r="AD9" i="300"/>
  <c r="AC9" i="300"/>
  <c r="AB9" i="300"/>
  <c r="AA9" i="300"/>
  <c r="Z9" i="300"/>
  <c r="Y9" i="300"/>
  <c r="X9" i="300"/>
  <c r="W9" i="300"/>
  <c r="U9" i="300"/>
  <c r="S9" i="300"/>
  <c r="R9" i="300"/>
  <c r="Q9" i="300"/>
  <c r="P9" i="300"/>
  <c r="O9" i="300"/>
  <c r="N9" i="300"/>
  <c r="M9" i="300"/>
  <c r="L9" i="300"/>
  <c r="J9" i="300"/>
  <c r="I9" i="300"/>
  <c r="H9" i="300"/>
  <c r="G9" i="300"/>
  <c r="AF8" i="300"/>
  <c r="AD8" i="300"/>
  <c r="AC8" i="300"/>
  <c r="AB8" i="300"/>
  <c r="AA8" i="300"/>
  <c r="Z8" i="300"/>
  <c r="Y8" i="300"/>
  <c r="X8" i="300"/>
  <c r="W8" i="300"/>
  <c r="U8" i="300"/>
  <c r="S8" i="300"/>
  <c r="R8" i="300"/>
  <c r="Q8" i="300"/>
  <c r="P8" i="300"/>
  <c r="O8" i="300"/>
  <c r="N8" i="300"/>
  <c r="M8" i="300"/>
  <c r="L8" i="300"/>
  <c r="J8" i="300"/>
  <c r="I8" i="300"/>
  <c r="H8" i="300"/>
  <c r="G8" i="300"/>
  <c r="J7" i="300"/>
  <c r="I7" i="300"/>
  <c r="H7" i="300"/>
  <c r="G7" i="300"/>
  <c r="AF6" i="300"/>
  <c r="AD6" i="300"/>
  <c r="AC6" i="300"/>
  <c r="AB6" i="300"/>
  <c r="AA6" i="300"/>
  <c r="Z6" i="300"/>
  <c r="Y6" i="300"/>
  <c r="X6" i="300"/>
  <c r="W6" i="300"/>
  <c r="U6" i="300"/>
  <c r="S6" i="300"/>
  <c r="R6" i="300"/>
  <c r="Q6" i="300"/>
  <c r="P6" i="300"/>
  <c r="O6" i="300"/>
  <c r="N6" i="300"/>
  <c r="M6" i="300"/>
  <c r="L6" i="300"/>
  <c r="J6" i="300"/>
  <c r="I6" i="300"/>
  <c r="H6" i="300"/>
  <c r="G6" i="300"/>
  <c r="N28" i="299"/>
  <c r="AI25" i="299"/>
  <c r="AH25" i="299"/>
  <c r="AG25" i="299"/>
  <c r="AF25" i="299"/>
  <c r="AE25" i="299"/>
  <c r="AD25" i="299"/>
  <c r="AC25" i="299"/>
  <c r="AB25" i="299"/>
  <c r="AA25" i="299"/>
  <c r="Y25" i="299"/>
  <c r="X25" i="299"/>
  <c r="W25" i="299"/>
  <c r="V25" i="299"/>
  <c r="U25" i="299"/>
  <c r="T25" i="299"/>
  <c r="S25" i="299"/>
  <c r="R25" i="299"/>
  <c r="Q25" i="299"/>
  <c r="AI23" i="299"/>
  <c r="AH23" i="299"/>
  <c r="AG23" i="299"/>
  <c r="AF23" i="299"/>
  <c r="AE23" i="299"/>
  <c r="AD23" i="299"/>
  <c r="AC23" i="299"/>
  <c r="AB23" i="299"/>
  <c r="AA23" i="299"/>
  <c r="Y23" i="299"/>
  <c r="X23" i="299"/>
  <c r="W23" i="299"/>
  <c r="V23" i="299"/>
  <c r="U23" i="299"/>
  <c r="T23" i="299"/>
  <c r="S23" i="299"/>
  <c r="R23" i="299"/>
  <c r="Q23" i="299"/>
  <c r="O23" i="299"/>
  <c r="O23" i="299" a="1"/>
  <c r="M23" i="299"/>
  <c r="N23" i="299" s="1"/>
  <c r="L23" i="299"/>
  <c r="J23" i="299"/>
  <c r="I23" i="299"/>
  <c r="H23" i="299"/>
  <c r="G23" i="299"/>
  <c r="AI22" i="299"/>
  <c r="AH22" i="299"/>
  <c r="AG22" i="299"/>
  <c r="AF22" i="299"/>
  <c r="AE22" i="299"/>
  <c r="AD22" i="299"/>
  <c r="AC22" i="299"/>
  <c r="AB22" i="299"/>
  <c r="AA22" i="299"/>
  <c r="Y22" i="299"/>
  <c r="X22" i="299"/>
  <c r="W22" i="299"/>
  <c r="V22" i="299"/>
  <c r="U22" i="299"/>
  <c r="T22" i="299"/>
  <c r="S22" i="299"/>
  <c r="R22" i="299"/>
  <c r="Q22" i="299"/>
  <c r="O22" i="299"/>
  <c r="O22" i="299" a="1"/>
  <c r="M22" i="299"/>
  <c r="L22" i="299"/>
  <c r="N22" i="299" s="1"/>
  <c r="J22" i="299"/>
  <c r="I22" i="299"/>
  <c r="H22" i="299"/>
  <c r="G22" i="299"/>
  <c r="AI21" i="299"/>
  <c r="AH21" i="299"/>
  <c r="AG21" i="299"/>
  <c r="AF21" i="299"/>
  <c r="AE21" i="299"/>
  <c r="AD21" i="299"/>
  <c r="AC21" i="299"/>
  <c r="AB21" i="299"/>
  <c r="AA21" i="299"/>
  <c r="Y21" i="299"/>
  <c r="X21" i="299"/>
  <c r="W21" i="299"/>
  <c r="V21" i="299"/>
  <c r="U21" i="299"/>
  <c r="T21" i="299"/>
  <c r="S21" i="299"/>
  <c r="R21" i="299"/>
  <c r="Q21" i="299"/>
  <c r="O21" i="299"/>
  <c r="O21" i="299" a="1"/>
  <c r="M21" i="299"/>
  <c r="L21" i="299"/>
  <c r="N21" i="299" s="1"/>
  <c r="J21" i="299"/>
  <c r="I21" i="299"/>
  <c r="H21" i="299"/>
  <c r="G21" i="299"/>
  <c r="AI19" i="299"/>
  <c r="AH19" i="299"/>
  <c r="AG19" i="299"/>
  <c r="AF19" i="299"/>
  <c r="AE19" i="299"/>
  <c r="AD19" i="299"/>
  <c r="AC19" i="299"/>
  <c r="AB19" i="299"/>
  <c r="AA19" i="299"/>
  <c r="Y19" i="299"/>
  <c r="X19" i="299"/>
  <c r="W19" i="299"/>
  <c r="V19" i="299"/>
  <c r="U19" i="299"/>
  <c r="T19" i="299"/>
  <c r="S19" i="299"/>
  <c r="R19" i="299"/>
  <c r="Q19" i="299"/>
  <c r="O19" i="299" a="1"/>
  <c r="O19" i="299" s="1"/>
  <c r="M19" i="299"/>
  <c r="N19" i="299" s="1"/>
  <c r="L19" i="299"/>
  <c r="J19" i="299"/>
  <c r="I19" i="299"/>
  <c r="H19" i="299"/>
  <c r="G19" i="299"/>
  <c r="AI18" i="299"/>
  <c r="AH18" i="299"/>
  <c r="AG18" i="299"/>
  <c r="AF18" i="299"/>
  <c r="AE18" i="299"/>
  <c r="AD18" i="299"/>
  <c r="AC18" i="299"/>
  <c r="AB18" i="299"/>
  <c r="AA18" i="299"/>
  <c r="Y18" i="299"/>
  <c r="X18" i="299"/>
  <c r="W18" i="299"/>
  <c r="V18" i="299"/>
  <c r="U18" i="299"/>
  <c r="T18" i="299"/>
  <c r="S18" i="299"/>
  <c r="R18" i="299"/>
  <c r="Q18" i="299"/>
  <c r="O18" i="299"/>
  <c r="O18" i="299" a="1"/>
  <c r="M18" i="299"/>
  <c r="N18" i="299" s="1"/>
  <c r="L18" i="299"/>
  <c r="J18" i="299"/>
  <c r="I18" i="299"/>
  <c r="H18" i="299"/>
  <c r="G18" i="299"/>
  <c r="AI17" i="299"/>
  <c r="AH17" i="299"/>
  <c r="AG17" i="299"/>
  <c r="AF17" i="299"/>
  <c r="AE17" i="299"/>
  <c r="AD17" i="299"/>
  <c r="AC17" i="299"/>
  <c r="AB17" i="299"/>
  <c r="AA17" i="299"/>
  <c r="Y17" i="299"/>
  <c r="X17" i="299"/>
  <c r="W17" i="299"/>
  <c r="V17" i="299"/>
  <c r="U17" i="299"/>
  <c r="T17" i="299"/>
  <c r="S17" i="299"/>
  <c r="R17" i="299"/>
  <c r="Q17" i="299"/>
  <c r="O17" i="299"/>
  <c r="O17" i="299" a="1"/>
  <c r="M17" i="299"/>
  <c r="L17" i="299"/>
  <c r="N17" i="299" s="1"/>
  <c r="J17" i="299"/>
  <c r="I17" i="299"/>
  <c r="H17" i="299"/>
  <c r="G17" i="299"/>
  <c r="AI16" i="299"/>
  <c r="AH16" i="299"/>
  <c r="AG16" i="299"/>
  <c r="AF16" i="299"/>
  <c r="AE16" i="299"/>
  <c r="AD16" i="299"/>
  <c r="AC16" i="299"/>
  <c r="AB16" i="299"/>
  <c r="AA16" i="299"/>
  <c r="Y16" i="299"/>
  <c r="X16" i="299"/>
  <c r="W16" i="299"/>
  <c r="V16" i="299"/>
  <c r="U16" i="299"/>
  <c r="T16" i="299"/>
  <c r="S16" i="299"/>
  <c r="R16" i="299"/>
  <c r="Q16" i="299"/>
  <c r="O16" i="299"/>
  <c r="O16" i="299" a="1"/>
  <c r="M16" i="299"/>
  <c r="L16" i="299"/>
  <c r="N16" i="299" s="1"/>
  <c r="J16" i="299"/>
  <c r="I16" i="299"/>
  <c r="H16" i="299"/>
  <c r="G16" i="299"/>
  <c r="AI15" i="299"/>
  <c r="AH15" i="299"/>
  <c r="AG15" i="299"/>
  <c r="AF15" i="299"/>
  <c r="AE15" i="299"/>
  <c r="AD15" i="299"/>
  <c r="AC15" i="299"/>
  <c r="AB15" i="299"/>
  <c r="AA15" i="299"/>
  <c r="Y15" i="299"/>
  <c r="X15" i="299"/>
  <c r="W15" i="299"/>
  <c r="V15" i="299"/>
  <c r="U15" i="299"/>
  <c r="T15" i="299"/>
  <c r="S15" i="299"/>
  <c r="R15" i="299"/>
  <c r="Q15" i="299"/>
  <c r="O15" i="299" a="1"/>
  <c r="O15" i="299" s="1"/>
  <c r="M15" i="299"/>
  <c r="N15" i="299" s="1"/>
  <c r="L15" i="299"/>
  <c r="J15" i="299"/>
  <c r="I15" i="299"/>
  <c r="H15" i="299"/>
  <c r="G15" i="299"/>
  <c r="AI14" i="299"/>
  <c r="AH14" i="299"/>
  <c r="AG14" i="299"/>
  <c r="AF14" i="299"/>
  <c r="AE14" i="299"/>
  <c r="AD14" i="299"/>
  <c r="AC14" i="299"/>
  <c r="AB14" i="299"/>
  <c r="AA14" i="299"/>
  <c r="Y14" i="299"/>
  <c r="X14" i="299"/>
  <c r="W14" i="299"/>
  <c r="V14" i="299"/>
  <c r="U14" i="299"/>
  <c r="T14" i="299"/>
  <c r="S14" i="299"/>
  <c r="R14" i="299"/>
  <c r="Q14" i="299"/>
  <c r="O14" i="299"/>
  <c r="O14" i="299" a="1"/>
  <c r="M14" i="299"/>
  <c r="N14" i="299" s="1"/>
  <c r="L14" i="299"/>
  <c r="J14" i="299"/>
  <c r="I14" i="299"/>
  <c r="H14" i="299"/>
  <c r="G14" i="299"/>
  <c r="AI13" i="299"/>
  <c r="AH13" i="299"/>
  <c r="AG13" i="299"/>
  <c r="AF13" i="299"/>
  <c r="AE13" i="299"/>
  <c r="AD13" i="299"/>
  <c r="AC13" i="299"/>
  <c r="AB13" i="299"/>
  <c r="AA13" i="299"/>
  <c r="Y13" i="299"/>
  <c r="X13" i="299"/>
  <c r="W13" i="299"/>
  <c r="V13" i="299"/>
  <c r="U13" i="299"/>
  <c r="T13" i="299"/>
  <c r="S13" i="299"/>
  <c r="R13" i="299"/>
  <c r="Q13" i="299"/>
  <c r="O13" i="299" a="1"/>
  <c r="O13" i="299" s="1"/>
  <c r="M13" i="299"/>
  <c r="N13" i="299" s="1"/>
  <c r="L13" i="299"/>
  <c r="J13" i="299"/>
  <c r="I13" i="299"/>
  <c r="H13" i="299"/>
  <c r="G13" i="299"/>
  <c r="AI12" i="299"/>
  <c r="AH12" i="299"/>
  <c r="AG12" i="299"/>
  <c r="AF12" i="299"/>
  <c r="AE12" i="299"/>
  <c r="AD12" i="299"/>
  <c r="AC12" i="299"/>
  <c r="AB12" i="299"/>
  <c r="AA12" i="299"/>
  <c r="Y12" i="299"/>
  <c r="X12" i="299"/>
  <c r="W12" i="299"/>
  <c r="V12" i="299"/>
  <c r="U12" i="299"/>
  <c r="T12" i="299"/>
  <c r="S12" i="299"/>
  <c r="R12" i="299"/>
  <c r="Q12" i="299"/>
  <c r="O12" i="299"/>
  <c r="O12" i="299" a="1"/>
  <c r="M12" i="299"/>
  <c r="L12" i="299"/>
  <c r="N12" i="299" s="1"/>
  <c r="J12" i="299"/>
  <c r="I12" i="299"/>
  <c r="H12" i="299"/>
  <c r="G12" i="299"/>
  <c r="AI11" i="299"/>
  <c r="AH11" i="299"/>
  <c r="AG11" i="299"/>
  <c r="AF11" i="299"/>
  <c r="AE11" i="299"/>
  <c r="AD11" i="299"/>
  <c r="AC11" i="299"/>
  <c r="AB11" i="299"/>
  <c r="AA11" i="299"/>
  <c r="Y11" i="299"/>
  <c r="X11" i="299"/>
  <c r="W11" i="299"/>
  <c r="V11" i="299"/>
  <c r="U11" i="299"/>
  <c r="T11" i="299"/>
  <c r="S11" i="299"/>
  <c r="R11" i="299"/>
  <c r="Q11" i="299"/>
  <c r="O11" i="299" a="1"/>
  <c r="O11" i="299" s="1"/>
  <c r="M11" i="299"/>
  <c r="N11" i="299" s="1"/>
  <c r="L11" i="299"/>
  <c r="J11" i="299"/>
  <c r="I11" i="299"/>
  <c r="H11" i="299"/>
  <c r="G11" i="299"/>
  <c r="AI10" i="299"/>
  <c r="AH10" i="299"/>
  <c r="AG10" i="299"/>
  <c r="AF10" i="299"/>
  <c r="AE10" i="299"/>
  <c r="AD10" i="299"/>
  <c r="AC10" i="299"/>
  <c r="AB10" i="299"/>
  <c r="AA10" i="299"/>
  <c r="Y10" i="299"/>
  <c r="X10" i="299"/>
  <c r="W10" i="299"/>
  <c r="V10" i="299"/>
  <c r="U10" i="299"/>
  <c r="T10" i="299"/>
  <c r="S10" i="299"/>
  <c r="R10" i="299"/>
  <c r="Q10" i="299"/>
  <c r="O10" i="299"/>
  <c r="O10" i="299" a="1"/>
  <c r="M10" i="299"/>
  <c r="L10" i="299"/>
  <c r="N10" i="299" s="1"/>
  <c r="J10" i="299"/>
  <c r="I10" i="299"/>
  <c r="H10" i="299"/>
  <c r="G10" i="299"/>
  <c r="AI9" i="299"/>
  <c r="AH9" i="299"/>
  <c r="AG9" i="299"/>
  <c r="AF9" i="299"/>
  <c r="AE9" i="299"/>
  <c r="AD9" i="299"/>
  <c r="AC9" i="299"/>
  <c r="AB9" i="299"/>
  <c r="AA9" i="299"/>
  <c r="Y9" i="299"/>
  <c r="X9" i="299"/>
  <c r="W9" i="299"/>
  <c r="V9" i="299"/>
  <c r="U9" i="299"/>
  <c r="T9" i="299"/>
  <c r="S9" i="299"/>
  <c r="R9" i="299"/>
  <c r="Q9" i="299"/>
  <c r="O9" i="299" a="1"/>
  <c r="O9" i="299" s="1"/>
  <c r="M9" i="299"/>
  <c r="N9" i="299" s="1"/>
  <c r="L9" i="299"/>
  <c r="J9" i="299"/>
  <c r="I9" i="299"/>
  <c r="H9" i="299"/>
  <c r="G9" i="299"/>
  <c r="J21" i="298"/>
  <c r="I21" i="298"/>
  <c r="H21" i="298"/>
  <c r="G21" i="298"/>
  <c r="AF20" i="298"/>
  <c r="AC20" i="298"/>
  <c r="AB20" i="298"/>
  <c r="AA20" i="298"/>
  <c r="Z20" i="298"/>
  <c r="Y20" i="298"/>
  <c r="X20" i="298"/>
  <c r="W20" i="298"/>
  <c r="U20" i="298"/>
  <c r="R20" i="298"/>
  <c r="Q20" i="298"/>
  <c r="P20" i="298"/>
  <c r="O20" i="298"/>
  <c r="N20" i="298"/>
  <c r="M20" i="298"/>
  <c r="L20" i="298"/>
  <c r="J20" i="298"/>
  <c r="I20" i="298"/>
  <c r="H20" i="298"/>
  <c r="G20" i="298"/>
  <c r="AF19" i="298"/>
  <c r="AC19" i="298"/>
  <c r="AB19" i="298"/>
  <c r="AA19" i="298"/>
  <c r="Z19" i="298"/>
  <c r="Y19" i="298"/>
  <c r="X19" i="298"/>
  <c r="W19" i="298"/>
  <c r="U19" i="298"/>
  <c r="R19" i="298"/>
  <c r="Q19" i="298"/>
  <c r="P19" i="298"/>
  <c r="O19" i="298"/>
  <c r="N19" i="298"/>
  <c r="M19" i="298"/>
  <c r="L19" i="298"/>
  <c r="J19" i="298"/>
  <c r="I19" i="298"/>
  <c r="H19" i="298"/>
  <c r="G19" i="298"/>
  <c r="AF17" i="298"/>
  <c r="AD17" i="298"/>
  <c r="AC17" i="298"/>
  <c r="AB17" i="298"/>
  <c r="AA17" i="298"/>
  <c r="Z17" i="298"/>
  <c r="Y17" i="298"/>
  <c r="X17" i="298"/>
  <c r="W17" i="298"/>
  <c r="U17" i="298"/>
  <c r="S17" i="298"/>
  <c r="R17" i="298"/>
  <c r="Q17" i="298"/>
  <c r="P17" i="298"/>
  <c r="O17" i="298"/>
  <c r="N17" i="298"/>
  <c r="M17" i="298"/>
  <c r="L17" i="298"/>
  <c r="J17" i="298"/>
  <c r="I17" i="298"/>
  <c r="H17" i="298"/>
  <c r="G17" i="298"/>
  <c r="AF16" i="298"/>
  <c r="AD16" i="298"/>
  <c r="AC16" i="298"/>
  <c r="AB16" i="298"/>
  <c r="AA16" i="298"/>
  <c r="Z16" i="298"/>
  <c r="Y16" i="298"/>
  <c r="X16" i="298"/>
  <c r="W16" i="298"/>
  <c r="U16" i="298"/>
  <c r="S16" i="298"/>
  <c r="R16" i="298"/>
  <c r="Q16" i="298"/>
  <c r="P16" i="298"/>
  <c r="O16" i="298"/>
  <c r="N16" i="298"/>
  <c r="M16" i="298"/>
  <c r="L16" i="298"/>
  <c r="J16" i="298"/>
  <c r="I16" i="298"/>
  <c r="H16" i="298"/>
  <c r="G16" i="298"/>
  <c r="AF15" i="298"/>
  <c r="AD15" i="298"/>
  <c r="AC15" i="298"/>
  <c r="AB15" i="298"/>
  <c r="AA15" i="298"/>
  <c r="Z15" i="298"/>
  <c r="Y15" i="298"/>
  <c r="X15" i="298"/>
  <c r="W15" i="298"/>
  <c r="U15" i="298"/>
  <c r="S15" i="298"/>
  <c r="R15" i="298"/>
  <c r="Q15" i="298"/>
  <c r="P15" i="298"/>
  <c r="O15" i="298"/>
  <c r="N15" i="298"/>
  <c r="M15" i="298"/>
  <c r="L15" i="298"/>
  <c r="J15" i="298"/>
  <c r="I15" i="298"/>
  <c r="H15" i="298"/>
  <c r="G15" i="298"/>
  <c r="AF14" i="298"/>
  <c r="AD14" i="298"/>
  <c r="AC14" i="298"/>
  <c r="AB14" i="298"/>
  <c r="AA14" i="298"/>
  <c r="Z14" i="298"/>
  <c r="Y14" i="298"/>
  <c r="X14" i="298"/>
  <c r="W14" i="298"/>
  <c r="U14" i="298"/>
  <c r="S14" i="298"/>
  <c r="R14" i="298"/>
  <c r="Q14" i="298"/>
  <c r="P14" i="298"/>
  <c r="O14" i="298"/>
  <c r="N14" i="298"/>
  <c r="M14" i="298"/>
  <c r="L14" i="298"/>
  <c r="J14" i="298"/>
  <c r="I14" i="298"/>
  <c r="H14" i="298"/>
  <c r="G14" i="298"/>
  <c r="AF13" i="298"/>
  <c r="AD13" i="298"/>
  <c r="AC13" i="298"/>
  <c r="AB13" i="298"/>
  <c r="AA13" i="298"/>
  <c r="Z13" i="298"/>
  <c r="Y13" i="298"/>
  <c r="X13" i="298"/>
  <c r="W13" i="298"/>
  <c r="U13" i="298"/>
  <c r="S13" i="298"/>
  <c r="R13" i="298"/>
  <c r="Q13" i="298"/>
  <c r="P13" i="298"/>
  <c r="O13" i="298"/>
  <c r="N13" i="298"/>
  <c r="M13" i="298"/>
  <c r="L13" i="298"/>
  <c r="J13" i="298"/>
  <c r="I13" i="298"/>
  <c r="H13" i="298"/>
  <c r="G13" i="298"/>
  <c r="AF12" i="298"/>
  <c r="AD12" i="298"/>
  <c r="AC12" i="298"/>
  <c r="AB12" i="298"/>
  <c r="AA12" i="298"/>
  <c r="Z12" i="298"/>
  <c r="Y12" i="298"/>
  <c r="X12" i="298"/>
  <c r="W12" i="298"/>
  <c r="U12" i="298"/>
  <c r="S12" i="298"/>
  <c r="R12" i="298"/>
  <c r="Q12" i="298"/>
  <c r="P12" i="298"/>
  <c r="O12" i="298"/>
  <c r="N12" i="298"/>
  <c r="M12" i="298"/>
  <c r="L12" i="298"/>
  <c r="J12" i="298"/>
  <c r="I12" i="298"/>
  <c r="H12" i="298"/>
  <c r="G12" i="298"/>
  <c r="AF11" i="298"/>
  <c r="AD11" i="298"/>
  <c r="AC11" i="298"/>
  <c r="AB11" i="298"/>
  <c r="AA11" i="298"/>
  <c r="Z11" i="298"/>
  <c r="Y11" i="298"/>
  <c r="X11" i="298"/>
  <c r="W11" i="298"/>
  <c r="U11" i="298"/>
  <c r="S11" i="298"/>
  <c r="R11" i="298"/>
  <c r="Q11" i="298"/>
  <c r="P11" i="298"/>
  <c r="O11" i="298"/>
  <c r="N11" i="298"/>
  <c r="M11" i="298"/>
  <c r="L11" i="298"/>
  <c r="J11" i="298"/>
  <c r="I11" i="298"/>
  <c r="H11" i="298"/>
  <c r="G11" i="298"/>
  <c r="AF10" i="298"/>
  <c r="AD10" i="298"/>
  <c r="AC10" i="298"/>
  <c r="AB10" i="298"/>
  <c r="AA10" i="298"/>
  <c r="Z10" i="298"/>
  <c r="Y10" i="298"/>
  <c r="X10" i="298"/>
  <c r="W10" i="298"/>
  <c r="U10" i="298"/>
  <c r="S10" i="298"/>
  <c r="R10" i="298"/>
  <c r="Q10" i="298"/>
  <c r="P10" i="298"/>
  <c r="O10" i="298"/>
  <c r="N10" i="298"/>
  <c r="M10" i="298"/>
  <c r="L10" i="298"/>
  <c r="J10" i="298"/>
  <c r="I10" i="298"/>
  <c r="H10" i="298"/>
  <c r="G10" i="298"/>
  <c r="AF9" i="298"/>
  <c r="AC9" i="298"/>
  <c r="AB9" i="298"/>
  <c r="AA9" i="298"/>
  <c r="Z9" i="298"/>
  <c r="Y9" i="298"/>
  <c r="X9" i="298"/>
  <c r="W9" i="298"/>
  <c r="U9" i="298"/>
  <c r="R9" i="298"/>
  <c r="Q9" i="298"/>
  <c r="P9" i="298"/>
  <c r="O9" i="298"/>
  <c r="N9" i="298"/>
  <c r="M9" i="298"/>
  <c r="L9" i="298"/>
  <c r="J9" i="298"/>
  <c r="I9" i="298"/>
  <c r="H9" i="298"/>
  <c r="G9" i="298"/>
  <c r="AF7" i="298"/>
  <c r="AC7" i="298"/>
  <c r="AB7" i="298"/>
  <c r="AA7" i="298"/>
  <c r="Z7" i="298"/>
  <c r="Y7" i="298"/>
  <c r="X7" i="298"/>
  <c r="W7" i="298"/>
  <c r="U7" i="298"/>
  <c r="R7" i="298"/>
  <c r="Q7" i="298"/>
  <c r="P7" i="298"/>
  <c r="O7" i="298"/>
  <c r="N7" i="298"/>
  <c r="M7" i="298"/>
  <c r="L7" i="298"/>
  <c r="J7" i="298"/>
  <c r="I7" i="298"/>
  <c r="H7" i="298"/>
  <c r="G7" i="298"/>
  <c r="J6" i="298"/>
  <c r="I6" i="298"/>
  <c r="H6" i="298"/>
  <c r="G6" i="298"/>
  <c r="J21" i="297"/>
  <c r="I21" i="297"/>
  <c r="H21" i="297"/>
  <c r="G21" i="297"/>
  <c r="AF20" i="297"/>
  <c r="AC20" i="297"/>
  <c r="AB20" i="297"/>
  <c r="AA20" i="297"/>
  <c r="Z20" i="297"/>
  <c r="Y20" i="297"/>
  <c r="X20" i="297"/>
  <c r="W20" i="297"/>
  <c r="U20" i="297"/>
  <c r="R20" i="297"/>
  <c r="Q20" i="297"/>
  <c r="P20" i="297"/>
  <c r="O20" i="297"/>
  <c r="N20" i="297"/>
  <c r="M20" i="297"/>
  <c r="L20" i="297"/>
  <c r="J20" i="297"/>
  <c r="I20" i="297"/>
  <c r="H20" i="297"/>
  <c r="G20" i="297"/>
  <c r="AF19" i="297"/>
  <c r="AC19" i="297"/>
  <c r="AB19" i="297"/>
  <c r="AA19" i="297"/>
  <c r="Z19" i="297"/>
  <c r="Y19" i="297"/>
  <c r="X19" i="297"/>
  <c r="W19" i="297"/>
  <c r="U19" i="297"/>
  <c r="R19" i="297"/>
  <c r="Q19" i="297"/>
  <c r="P19" i="297"/>
  <c r="O19" i="297"/>
  <c r="N19" i="297"/>
  <c r="M19" i="297"/>
  <c r="L19" i="297"/>
  <c r="J19" i="297"/>
  <c r="I19" i="297"/>
  <c r="H19" i="297"/>
  <c r="G19" i="297"/>
  <c r="AF17" i="297"/>
  <c r="AD17" i="297"/>
  <c r="AC17" i="297"/>
  <c r="AB17" i="297"/>
  <c r="AA17" i="297"/>
  <c r="Z17" i="297"/>
  <c r="Y17" i="297"/>
  <c r="X17" i="297"/>
  <c r="W17" i="297"/>
  <c r="U17" i="297"/>
  <c r="S17" i="297"/>
  <c r="R17" i="297"/>
  <c r="Q17" i="297"/>
  <c r="P17" i="297"/>
  <c r="O17" i="297"/>
  <c r="N17" i="297"/>
  <c r="M17" i="297"/>
  <c r="L17" i="297"/>
  <c r="J17" i="297"/>
  <c r="I17" i="297"/>
  <c r="H17" i="297"/>
  <c r="G17" i="297"/>
  <c r="AF16" i="297"/>
  <c r="AD16" i="297"/>
  <c r="AC16" i="297"/>
  <c r="AB16" i="297"/>
  <c r="AA16" i="297"/>
  <c r="Z16" i="297"/>
  <c r="Y16" i="297"/>
  <c r="X16" i="297"/>
  <c r="W16" i="297"/>
  <c r="U16" i="297"/>
  <c r="S16" i="297"/>
  <c r="R16" i="297"/>
  <c r="Q16" i="297"/>
  <c r="P16" i="297"/>
  <c r="O16" i="297"/>
  <c r="N16" i="297"/>
  <c r="M16" i="297"/>
  <c r="L16" i="297"/>
  <c r="J16" i="297"/>
  <c r="I16" i="297"/>
  <c r="H16" i="297"/>
  <c r="G16" i="297"/>
  <c r="AF15" i="297"/>
  <c r="AD15" i="297"/>
  <c r="AC15" i="297"/>
  <c r="AB15" i="297"/>
  <c r="AA15" i="297"/>
  <c r="Z15" i="297"/>
  <c r="Y15" i="297"/>
  <c r="X15" i="297"/>
  <c r="W15" i="297"/>
  <c r="U15" i="297"/>
  <c r="S15" i="297"/>
  <c r="R15" i="297"/>
  <c r="Q15" i="297"/>
  <c r="P15" i="297"/>
  <c r="O15" i="297"/>
  <c r="N15" i="297"/>
  <c r="M15" i="297"/>
  <c r="L15" i="297"/>
  <c r="J15" i="297"/>
  <c r="I15" i="297"/>
  <c r="H15" i="297"/>
  <c r="G15" i="297"/>
  <c r="AF14" i="297"/>
  <c r="AD14" i="297"/>
  <c r="AC14" i="297"/>
  <c r="AB14" i="297"/>
  <c r="AA14" i="297"/>
  <c r="Z14" i="297"/>
  <c r="Y14" i="297"/>
  <c r="X14" i="297"/>
  <c r="W14" i="297"/>
  <c r="U14" i="297"/>
  <c r="S14" i="297"/>
  <c r="R14" i="297"/>
  <c r="Q14" i="297"/>
  <c r="P14" i="297"/>
  <c r="O14" i="297"/>
  <c r="N14" i="297"/>
  <c r="M14" i="297"/>
  <c r="L14" i="297"/>
  <c r="J14" i="297"/>
  <c r="I14" i="297"/>
  <c r="H14" i="297"/>
  <c r="G14" i="297"/>
  <c r="AF13" i="297"/>
  <c r="AD13" i="297"/>
  <c r="AC13" i="297"/>
  <c r="AB13" i="297"/>
  <c r="AA13" i="297"/>
  <c r="Z13" i="297"/>
  <c r="Y13" i="297"/>
  <c r="X13" i="297"/>
  <c r="W13" i="297"/>
  <c r="U13" i="297"/>
  <c r="S13" i="297"/>
  <c r="R13" i="297"/>
  <c r="Q13" i="297"/>
  <c r="P13" i="297"/>
  <c r="O13" i="297"/>
  <c r="N13" i="297"/>
  <c r="M13" i="297"/>
  <c r="L13" i="297"/>
  <c r="J13" i="297"/>
  <c r="I13" i="297"/>
  <c r="H13" i="297"/>
  <c r="G13" i="297"/>
  <c r="AF12" i="297"/>
  <c r="AD12" i="297"/>
  <c r="AC12" i="297"/>
  <c r="AB12" i="297"/>
  <c r="AA12" i="297"/>
  <c r="Z12" i="297"/>
  <c r="Y12" i="297"/>
  <c r="X12" i="297"/>
  <c r="W12" i="297"/>
  <c r="U12" i="297"/>
  <c r="S12" i="297"/>
  <c r="R12" i="297"/>
  <c r="Q12" i="297"/>
  <c r="P12" i="297"/>
  <c r="O12" i="297"/>
  <c r="N12" i="297"/>
  <c r="M12" i="297"/>
  <c r="L12" i="297"/>
  <c r="J12" i="297"/>
  <c r="I12" i="297"/>
  <c r="H12" i="297"/>
  <c r="G12" i="297"/>
  <c r="AF11" i="297"/>
  <c r="AD11" i="297"/>
  <c r="AC11" i="297"/>
  <c r="AB11" i="297"/>
  <c r="AA11" i="297"/>
  <c r="Z11" i="297"/>
  <c r="Y11" i="297"/>
  <c r="X11" i="297"/>
  <c r="W11" i="297"/>
  <c r="U11" i="297"/>
  <c r="S11" i="297"/>
  <c r="R11" i="297"/>
  <c r="Q11" i="297"/>
  <c r="P11" i="297"/>
  <c r="O11" i="297"/>
  <c r="N11" i="297"/>
  <c r="M11" i="297"/>
  <c r="L11" i="297"/>
  <c r="J11" i="297"/>
  <c r="I11" i="297"/>
  <c r="H11" i="297"/>
  <c r="G11" i="297"/>
  <c r="AF10" i="297"/>
  <c r="AD10" i="297"/>
  <c r="AC10" i="297"/>
  <c r="AB10" i="297"/>
  <c r="AA10" i="297"/>
  <c r="Z10" i="297"/>
  <c r="Y10" i="297"/>
  <c r="X10" i="297"/>
  <c r="W10" i="297"/>
  <c r="U10" i="297"/>
  <c r="S10" i="297"/>
  <c r="R10" i="297"/>
  <c r="Q10" i="297"/>
  <c r="P10" i="297"/>
  <c r="O10" i="297"/>
  <c r="N10" i="297"/>
  <c r="M10" i="297"/>
  <c r="L10" i="297"/>
  <c r="J10" i="297"/>
  <c r="I10" i="297"/>
  <c r="H10" i="297"/>
  <c r="G10" i="297"/>
  <c r="AF9" i="297"/>
  <c r="AC9" i="297"/>
  <c r="AB9" i="297"/>
  <c r="AA9" i="297"/>
  <c r="Z9" i="297"/>
  <c r="Y9" i="297"/>
  <c r="X9" i="297"/>
  <c r="W9" i="297"/>
  <c r="U9" i="297"/>
  <c r="R9" i="297"/>
  <c r="Q9" i="297"/>
  <c r="P9" i="297"/>
  <c r="O9" i="297"/>
  <c r="N9" i="297"/>
  <c r="M9" i="297"/>
  <c r="L9" i="297"/>
  <c r="J9" i="297"/>
  <c r="I9" i="297"/>
  <c r="H9" i="297"/>
  <c r="G9" i="297"/>
  <c r="J7" i="297"/>
  <c r="I7" i="297"/>
  <c r="H7" i="297"/>
  <c r="G7" i="297"/>
  <c r="AF6" i="297"/>
  <c r="AC6" i="297"/>
  <c r="AB6" i="297"/>
  <c r="AA6" i="297"/>
  <c r="Z6" i="297"/>
  <c r="Y6" i="297"/>
  <c r="X6" i="297"/>
  <c r="W6" i="297"/>
  <c r="U6" i="297"/>
  <c r="R6" i="297"/>
  <c r="Q6" i="297"/>
  <c r="P6" i="297"/>
  <c r="O6" i="297"/>
  <c r="N6" i="297"/>
  <c r="M6" i="297"/>
  <c r="L6" i="297"/>
  <c r="J6" i="297"/>
  <c r="I6" i="297"/>
  <c r="H6" i="297"/>
  <c r="G6" i="297"/>
  <c r="AF20" i="296"/>
  <c r="AD20" i="296"/>
  <c r="AC20" i="296"/>
  <c r="AB20" i="296"/>
  <c r="AA20" i="296"/>
  <c r="Z20" i="296"/>
  <c r="Y20" i="296"/>
  <c r="X20" i="296"/>
  <c r="W20" i="296"/>
  <c r="U20" i="296"/>
  <c r="S20" i="296"/>
  <c r="R20" i="296"/>
  <c r="Q20" i="296"/>
  <c r="P20" i="296"/>
  <c r="O20" i="296"/>
  <c r="N20" i="296"/>
  <c r="M20" i="296"/>
  <c r="L20" i="296"/>
  <c r="J20" i="296"/>
  <c r="I20" i="296"/>
  <c r="H20" i="296"/>
  <c r="G20" i="296"/>
  <c r="AF19" i="296"/>
  <c r="AD19" i="296"/>
  <c r="AC19" i="296"/>
  <c r="AB19" i="296"/>
  <c r="AA19" i="296"/>
  <c r="Z19" i="296"/>
  <c r="Y19" i="296"/>
  <c r="X19" i="296"/>
  <c r="W19" i="296"/>
  <c r="U19" i="296"/>
  <c r="S19" i="296"/>
  <c r="R19" i="296"/>
  <c r="Q19" i="296"/>
  <c r="P19" i="296"/>
  <c r="O19" i="296"/>
  <c r="N19" i="296"/>
  <c r="M19" i="296"/>
  <c r="L19" i="296"/>
  <c r="J19" i="296"/>
  <c r="I19" i="296"/>
  <c r="H19" i="296"/>
  <c r="G19" i="296"/>
  <c r="J18" i="296"/>
  <c r="I18" i="296"/>
  <c r="H18" i="296"/>
  <c r="G18" i="296"/>
  <c r="AF16" i="296"/>
  <c r="AD16" i="296"/>
  <c r="AC16" i="296"/>
  <c r="AB16" i="296"/>
  <c r="AA16" i="296"/>
  <c r="Z16" i="296"/>
  <c r="Y16" i="296"/>
  <c r="X16" i="296"/>
  <c r="W16" i="296"/>
  <c r="U16" i="296"/>
  <c r="S16" i="296"/>
  <c r="R16" i="296"/>
  <c r="Q16" i="296"/>
  <c r="P16" i="296"/>
  <c r="O16" i="296"/>
  <c r="N16" i="296"/>
  <c r="M16" i="296"/>
  <c r="L16" i="296"/>
  <c r="J16" i="296"/>
  <c r="I16" i="296"/>
  <c r="H16" i="296"/>
  <c r="G16" i="296"/>
  <c r="AF15" i="296"/>
  <c r="AD15" i="296"/>
  <c r="AC15" i="296"/>
  <c r="AB15" i="296"/>
  <c r="AA15" i="296"/>
  <c r="Z15" i="296"/>
  <c r="Y15" i="296"/>
  <c r="X15" i="296"/>
  <c r="W15" i="296"/>
  <c r="U15" i="296"/>
  <c r="S15" i="296"/>
  <c r="R15" i="296"/>
  <c r="Q15" i="296"/>
  <c r="P15" i="296"/>
  <c r="O15" i="296"/>
  <c r="N15" i="296"/>
  <c r="M15" i="296"/>
  <c r="L15" i="296"/>
  <c r="J15" i="296"/>
  <c r="I15" i="296"/>
  <c r="H15" i="296"/>
  <c r="G15" i="296"/>
  <c r="AF14" i="296"/>
  <c r="AD14" i="296"/>
  <c r="AC14" i="296"/>
  <c r="AB14" i="296"/>
  <c r="AA14" i="296"/>
  <c r="Z14" i="296"/>
  <c r="Y14" i="296"/>
  <c r="X14" i="296"/>
  <c r="W14" i="296"/>
  <c r="U14" i="296"/>
  <c r="S14" i="296"/>
  <c r="R14" i="296"/>
  <c r="Q14" i="296"/>
  <c r="P14" i="296"/>
  <c r="O14" i="296"/>
  <c r="N14" i="296"/>
  <c r="M14" i="296"/>
  <c r="L14" i="296"/>
  <c r="J14" i="296"/>
  <c r="I14" i="296"/>
  <c r="H14" i="296"/>
  <c r="G14" i="296"/>
  <c r="AF13" i="296"/>
  <c r="AD13" i="296"/>
  <c r="AC13" i="296"/>
  <c r="AB13" i="296"/>
  <c r="AA13" i="296"/>
  <c r="Z13" i="296"/>
  <c r="Y13" i="296"/>
  <c r="X13" i="296"/>
  <c r="W13" i="296"/>
  <c r="U13" i="296"/>
  <c r="S13" i="296"/>
  <c r="R13" i="296"/>
  <c r="Q13" i="296"/>
  <c r="P13" i="296"/>
  <c r="O13" i="296"/>
  <c r="N13" i="296"/>
  <c r="M13" i="296"/>
  <c r="L13" i="296"/>
  <c r="J13" i="296"/>
  <c r="I13" i="296"/>
  <c r="H13" i="296"/>
  <c r="G13" i="296"/>
  <c r="AF12" i="296"/>
  <c r="AD12" i="296"/>
  <c r="AC12" i="296"/>
  <c r="AB12" i="296"/>
  <c r="AA12" i="296"/>
  <c r="Z12" i="296"/>
  <c r="Y12" i="296"/>
  <c r="X12" i="296"/>
  <c r="W12" i="296"/>
  <c r="U12" i="296"/>
  <c r="S12" i="296"/>
  <c r="R12" i="296"/>
  <c r="Q12" i="296"/>
  <c r="P12" i="296"/>
  <c r="O12" i="296"/>
  <c r="N12" i="296"/>
  <c r="M12" i="296"/>
  <c r="L12" i="296"/>
  <c r="J12" i="296"/>
  <c r="I12" i="296"/>
  <c r="H12" i="296"/>
  <c r="G12" i="296"/>
  <c r="AF11" i="296"/>
  <c r="AD11" i="296"/>
  <c r="AC11" i="296"/>
  <c r="AB11" i="296"/>
  <c r="AA11" i="296"/>
  <c r="Z11" i="296"/>
  <c r="Y11" i="296"/>
  <c r="X11" i="296"/>
  <c r="W11" i="296"/>
  <c r="U11" i="296"/>
  <c r="S11" i="296"/>
  <c r="R11" i="296"/>
  <c r="Q11" i="296"/>
  <c r="P11" i="296"/>
  <c r="O11" i="296"/>
  <c r="N11" i="296"/>
  <c r="M11" i="296"/>
  <c r="L11" i="296"/>
  <c r="J11" i="296"/>
  <c r="I11" i="296"/>
  <c r="H11" i="296"/>
  <c r="G11" i="296"/>
  <c r="AF10" i="296"/>
  <c r="AD10" i="296"/>
  <c r="AC10" i="296"/>
  <c r="AB10" i="296"/>
  <c r="AA10" i="296"/>
  <c r="Z10" i="296"/>
  <c r="Y10" i="296"/>
  <c r="X10" i="296"/>
  <c r="W10" i="296"/>
  <c r="U10" i="296"/>
  <c r="S10" i="296"/>
  <c r="R10" i="296"/>
  <c r="Q10" i="296"/>
  <c r="P10" i="296"/>
  <c r="O10" i="296"/>
  <c r="N10" i="296"/>
  <c r="M10" i="296"/>
  <c r="L10" i="296"/>
  <c r="J10" i="296"/>
  <c r="I10" i="296"/>
  <c r="H10" i="296"/>
  <c r="G10" i="296"/>
  <c r="AF9" i="296"/>
  <c r="AD9" i="296"/>
  <c r="AC9" i="296"/>
  <c r="AB9" i="296"/>
  <c r="AA9" i="296"/>
  <c r="Z9" i="296"/>
  <c r="Y9" i="296"/>
  <c r="X9" i="296"/>
  <c r="W9" i="296"/>
  <c r="U9" i="296"/>
  <c r="S9" i="296"/>
  <c r="R9" i="296"/>
  <c r="Q9" i="296"/>
  <c r="P9" i="296"/>
  <c r="O9" i="296"/>
  <c r="N9" i="296"/>
  <c r="M9" i="296"/>
  <c r="L9" i="296"/>
  <c r="J9" i="296"/>
  <c r="I9" i="296"/>
  <c r="H9" i="296"/>
  <c r="G9" i="296"/>
  <c r="AF8" i="296"/>
  <c r="AC8" i="296"/>
  <c r="AB8" i="296"/>
  <c r="AA8" i="296"/>
  <c r="Z8" i="296"/>
  <c r="Y8" i="296"/>
  <c r="X8" i="296"/>
  <c r="W8" i="296"/>
  <c r="U8" i="296"/>
  <c r="R8" i="296"/>
  <c r="Q8" i="296"/>
  <c r="P8" i="296"/>
  <c r="O8" i="296"/>
  <c r="N8" i="296"/>
  <c r="M8" i="296"/>
  <c r="L8" i="296"/>
  <c r="J8" i="296"/>
  <c r="I8" i="296"/>
  <c r="H8" i="296"/>
  <c r="G8" i="296"/>
  <c r="AF7" i="296"/>
  <c r="AC7" i="296"/>
  <c r="AB7" i="296"/>
  <c r="AA7" i="296"/>
  <c r="Z7" i="296"/>
  <c r="Y7" i="296"/>
  <c r="X7" i="296"/>
  <c r="W7" i="296"/>
  <c r="U7" i="296"/>
  <c r="R7" i="296"/>
  <c r="Q7" i="296"/>
  <c r="P7" i="296"/>
  <c r="O7" i="296"/>
  <c r="N7" i="296"/>
  <c r="M7" i="296"/>
  <c r="L7" i="296"/>
  <c r="J7" i="296"/>
  <c r="I7" i="296"/>
  <c r="H7" i="296"/>
  <c r="G7" i="296"/>
  <c r="AF6" i="296"/>
  <c r="AD6" i="296"/>
  <c r="AC6" i="296"/>
  <c r="AB6" i="296"/>
  <c r="AA6" i="296"/>
  <c r="Z6" i="296"/>
  <c r="Y6" i="296"/>
  <c r="X6" i="296"/>
  <c r="W6" i="296"/>
  <c r="U6" i="296"/>
  <c r="S6" i="296"/>
  <c r="R6" i="296"/>
  <c r="Q6" i="296"/>
  <c r="P6" i="296"/>
  <c r="O6" i="296"/>
  <c r="N6" i="296"/>
  <c r="M6" i="296"/>
  <c r="L6" i="296"/>
  <c r="J6" i="296"/>
  <c r="I6" i="296"/>
  <c r="H6" i="296"/>
  <c r="G6" i="296"/>
  <c r="AF22" i="295"/>
  <c r="AD22" i="295"/>
  <c r="AC22" i="295"/>
  <c r="AB22" i="295"/>
  <c r="AA22" i="295"/>
  <c r="Z22" i="295"/>
  <c r="Y22" i="295"/>
  <c r="X22" i="295"/>
  <c r="W22" i="295"/>
  <c r="U22" i="295"/>
  <c r="S22" i="295"/>
  <c r="R22" i="295"/>
  <c r="Q22" i="295"/>
  <c r="P22" i="295"/>
  <c r="O22" i="295"/>
  <c r="N22" i="295"/>
  <c r="M22" i="295"/>
  <c r="L22" i="295"/>
  <c r="J22" i="295"/>
  <c r="I22" i="295"/>
  <c r="H22" i="295"/>
  <c r="G22" i="295"/>
  <c r="AF21" i="295"/>
  <c r="AD21" i="295"/>
  <c r="AC21" i="295"/>
  <c r="AB21" i="295"/>
  <c r="AA21" i="295"/>
  <c r="Z21" i="295"/>
  <c r="Y21" i="295"/>
  <c r="X21" i="295"/>
  <c r="W21" i="295"/>
  <c r="U21" i="295"/>
  <c r="S21" i="295"/>
  <c r="R21" i="295"/>
  <c r="Q21" i="295"/>
  <c r="P21" i="295"/>
  <c r="O21" i="295"/>
  <c r="N21" i="295"/>
  <c r="M21" i="295"/>
  <c r="L21" i="295"/>
  <c r="J21" i="295"/>
  <c r="I21" i="295"/>
  <c r="H21" i="295"/>
  <c r="G21" i="295"/>
  <c r="J20" i="295"/>
  <c r="I20" i="295"/>
  <c r="H20" i="295"/>
  <c r="G20" i="295"/>
  <c r="AF18" i="295"/>
  <c r="AD18" i="295"/>
  <c r="AC18" i="295"/>
  <c r="AB18" i="295"/>
  <c r="AA18" i="295"/>
  <c r="Z18" i="295"/>
  <c r="Y18" i="295"/>
  <c r="X18" i="295"/>
  <c r="W18" i="295"/>
  <c r="U18" i="295"/>
  <c r="S18" i="295"/>
  <c r="R18" i="295"/>
  <c r="Q18" i="295"/>
  <c r="P18" i="295"/>
  <c r="O18" i="295"/>
  <c r="N18" i="295"/>
  <c r="M18" i="295"/>
  <c r="L18" i="295"/>
  <c r="J18" i="295"/>
  <c r="I18" i="295"/>
  <c r="H18" i="295"/>
  <c r="G18" i="295"/>
  <c r="AF17" i="295"/>
  <c r="AD17" i="295"/>
  <c r="AC17" i="295"/>
  <c r="AB17" i="295"/>
  <c r="AA17" i="295"/>
  <c r="Z17" i="295"/>
  <c r="Y17" i="295"/>
  <c r="X17" i="295"/>
  <c r="W17" i="295"/>
  <c r="U17" i="295"/>
  <c r="S17" i="295"/>
  <c r="R17" i="295"/>
  <c r="Q17" i="295"/>
  <c r="P17" i="295"/>
  <c r="O17" i="295"/>
  <c r="N17" i="295"/>
  <c r="M17" i="295"/>
  <c r="L17" i="295"/>
  <c r="J17" i="295"/>
  <c r="I17" i="295"/>
  <c r="H17" i="295"/>
  <c r="G17" i="295"/>
  <c r="AF16" i="295"/>
  <c r="AD16" i="295"/>
  <c r="AC16" i="295"/>
  <c r="AB16" i="295"/>
  <c r="AA16" i="295"/>
  <c r="Z16" i="295"/>
  <c r="Y16" i="295"/>
  <c r="X16" i="295"/>
  <c r="W16" i="295"/>
  <c r="U16" i="295"/>
  <c r="S16" i="295"/>
  <c r="R16" i="295"/>
  <c r="Q16" i="295"/>
  <c r="P16" i="295"/>
  <c r="O16" i="295"/>
  <c r="N16" i="295"/>
  <c r="M16" i="295"/>
  <c r="L16" i="295"/>
  <c r="J16" i="295"/>
  <c r="I16" i="295"/>
  <c r="H16" i="295"/>
  <c r="G16" i="295"/>
  <c r="AF15" i="295"/>
  <c r="AD15" i="295"/>
  <c r="AC15" i="295"/>
  <c r="AB15" i="295"/>
  <c r="AA15" i="295"/>
  <c r="Z15" i="295"/>
  <c r="Y15" i="295"/>
  <c r="X15" i="295"/>
  <c r="W15" i="295"/>
  <c r="U15" i="295"/>
  <c r="S15" i="295"/>
  <c r="R15" i="295"/>
  <c r="Q15" i="295"/>
  <c r="P15" i="295"/>
  <c r="O15" i="295"/>
  <c r="N15" i="295"/>
  <c r="M15" i="295"/>
  <c r="L15" i="295"/>
  <c r="J15" i="295"/>
  <c r="I15" i="295"/>
  <c r="H15" i="295"/>
  <c r="G15" i="295"/>
  <c r="AF14" i="295"/>
  <c r="AD14" i="295"/>
  <c r="AC14" i="295"/>
  <c r="AB14" i="295"/>
  <c r="AA14" i="295"/>
  <c r="Z14" i="295"/>
  <c r="Y14" i="295"/>
  <c r="X14" i="295"/>
  <c r="W14" i="295"/>
  <c r="U14" i="295"/>
  <c r="S14" i="295"/>
  <c r="R14" i="295"/>
  <c r="Q14" i="295"/>
  <c r="P14" i="295"/>
  <c r="O14" i="295"/>
  <c r="N14" i="295"/>
  <c r="M14" i="295"/>
  <c r="L14" i="295"/>
  <c r="J14" i="295"/>
  <c r="I14" i="295"/>
  <c r="H14" i="295"/>
  <c r="G14" i="295"/>
  <c r="AF13" i="295"/>
  <c r="AD13" i="295"/>
  <c r="AC13" i="295"/>
  <c r="AB13" i="295"/>
  <c r="AA13" i="295"/>
  <c r="Z13" i="295"/>
  <c r="Y13" i="295"/>
  <c r="X13" i="295"/>
  <c r="W13" i="295"/>
  <c r="U13" i="295"/>
  <c r="S13" i="295"/>
  <c r="R13" i="295"/>
  <c r="Q13" i="295"/>
  <c r="P13" i="295"/>
  <c r="O13" i="295"/>
  <c r="N13" i="295"/>
  <c r="M13" i="295"/>
  <c r="L13" i="295"/>
  <c r="J13" i="295"/>
  <c r="I13" i="295"/>
  <c r="H13" i="295"/>
  <c r="G13" i="295"/>
  <c r="AF12" i="295"/>
  <c r="AD12" i="295"/>
  <c r="AC12" i="295"/>
  <c r="AB12" i="295"/>
  <c r="AA12" i="295"/>
  <c r="Z12" i="295"/>
  <c r="Y12" i="295"/>
  <c r="X12" i="295"/>
  <c r="W12" i="295"/>
  <c r="U12" i="295"/>
  <c r="S12" i="295"/>
  <c r="R12" i="295"/>
  <c r="Q12" i="295"/>
  <c r="P12" i="295"/>
  <c r="O12" i="295"/>
  <c r="N12" i="295"/>
  <c r="M12" i="295"/>
  <c r="L12" i="295"/>
  <c r="J12" i="295"/>
  <c r="I12" i="295"/>
  <c r="H12" i="295"/>
  <c r="G12" i="295"/>
  <c r="AF11" i="295"/>
  <c r="AC11" i="295"/>
  <c r="AB11" i="295"/>
  <c r="AA11" i="295"/>
  <c r="Z11" i="295"/>
  <c r="Y11" i="295"/>
  <c r="X11" i="295"/>
  <c r="W11" i="295"/>
  <c r="U11" i="295"/>
  <c r="R11" i="295"/>
  <c r="Q11" i="295"/>
  <c r="P11" i="295"/>
  <c r="O11" i="295"/>
  <c r="N11" i="295"/>
  <c r="M11" i="295"/>
  <c r="L11" i="295"/>
  <c r="J11" i="295"/>
  <c r="I11" i="295"/>
  <c r="H11" i="295"/>
  <c r="G11" i="295"/>
  <c r="AF9" i="295"/>
  <c r="AD9" i="295"/>
  <c r="AC9" i="295"/>
  <c r="AB9" i="295"/>
  <c r="AA9" i="295"/>
  <c r="Z9" i="295"/>
  <c r="Y9" i="295"/>
  <c r="X9" i="295"/>
  <c r="W9" i="295"/>
  <c r="U9" i="295"/>
  <c r="S9" i="295"/>
  <c r="R9" i="295"/>
  <c r="Q9" i="295"/>
  <c r="P9" i="295"/>
  <c r="O9" i="295"/>
  <c r="N9" i="295"/>
  <c r="M9" i="295"/>
  <c r="L9" i="295"/>
  <c r="J9" i="295"/>
  <c r="I9" i="295"/>
  <c r="H9" i="295"/>
  <c r="G9" i="295"/>
  <c r="AF8" i="295"/>
  <c r="AD8" i="295"/>
  <c r="AC8" i="295"/>
  <c r="AB8" i="295"/>
  <c r="AA8" i="295"/>
  <c r="Z8" i="295"/>
  <c r="Y8" i="295"/>
  <c r="X8" i="295"/>
  <c r="W8" i="295"/>
  <c r="U8" i="295"/>
  <c r="S8" i="295"/>
  <c r="R8" i="295"/>
  <c r="Q8" i="295"/>
  <c r="P8" i="295"/>
  <c r="O8" i="295"/>
  <c r="N8" i="295"/>
  <c r="M8" i="295"/>
  <c r="L8" i="295"/>
  <c r="J8" i="295"/>
  <c r="I8" i="295"/>
  <c r="H8" i="295"/>
  <c r="G8" i="295"/>
  <c r="J6" i="295"/>
  <c r="I6" i="295"/>
  <c r="H6" i="295"/>
  <c r="G6" i="295"/>
  <c r="AF20" i="294"/>
  <c r="AD20" i="294"/>
  <c r="AC20" i="294"/>
  <c r="AB20" i="294"/>
  <c r="AA20" i="294"/>
  <c r="Z20" i="294"/>
  <c r="Y20" i="294"/>
  <c r="X20" i="294"/>
  <c r="W20" i="294"/>
  <c r="U20" i="294"/>
  <c r="S20" i="294"/>
  <c r="R20" i="294"/>
  <c r="Q20" i="294"/>
  <c r="P20" i="294"/>
  <c r="O20" i="294"/>
  <c r="N20" i="294"/>
  <c r="M20" i="294"/>
  <c r="L20" i="294"/>
  <c r="J20" i="294"/>
  <c r="I20" i="294"/>
  <c r="H20" i="294"/>
  <c r="G20" i="294"/>
  <c r="AF19" i="294"/>
  <c r="AD19" i="294"/>
  <c r="AC19" i="294"/>
  <c r="AB19" i="294"/>
  <c r="AA19" i="294"/>
  <c r="Z19" i="294"/>
  <c r="Y19" i="294"/>
  <c r="X19" i="294"/>
  <c r="W19" i="294"/>
  <c r="U19" i="294"/>
  <c r="S19" i="294"/>
  <c r="R19" i="294"/>
  <c r="Q19" i="294"/>
  <c r="P19" i="294"/>
  <c r="O19" i="294"/>
  <c r="N19" i="294"/>
  <c r="M19" i="294"/>
  <c r="L19" i="294"/>
  <c r="J19" i="294"/>
  <c r="I19" i="294"/>
  <c r="H19" i="294"/>
  <c r="G19" i="294"/>
  <c r="J18" i="294"/>
  <c r="I18" i="294"/>
  <c r="H18" i="294"/>
  <c r="G18" i="294"/>
  <c r="AF16" i="294"/>
  <c r="AD16" i="294"/>
  <c r="AC16" i="294"/>
  <c r="AB16" i="294"/>
  <c r="AA16" i="294"/>
  <c r="Z16" i="294"/>
  <c r="Y16" i="294"/>
  <c r="X16" i="294"/>
  <c r="W16" i="294"/>
  <c r="U16" i="294"/>
  <c r="S16" i="294"/>
  <c r="R16" i="294"/>
  <c r="Q16" i="294"/>
  <c r="P16" i="294"/>
  <c r="O16" i="294"/>
  <c r="N16" i="294"/>
  <c r="M16" i="294"/>
  <c r="L16" i="294"/>
  <c r="J16" i="294"/>
  <c r="I16" i="294"/>
  <c r="H16" i="294"/>
  <c r="G16" i="294"/>
  <c r="AF15" i="294"/>
  <c r="AD15" i="294"/>
  <c r="AC15" i="294"/>
  <c r="AB15" i="294"/>
  <c r="AA15" i="294"/>
  <c r="Z15" i="294"/>
  <c r="Y15" i="294"/>
  <c r="X15" i="294"/>
  <c r="W15" i="294"/>
  <c r="U15" i="294"/>
  <c r="S15" i="294"/>
  <c r="R15" i="294"/>
  <c r="Q15" i="294"/>
  <c r="P15" i="294"/>
  <c r="O15" i="294"/>
  <c r="N15" i="294"/>
  <c r="M15" i="294"/>
  <c r="L15" i="294"/>
  <c r="J15" i="294"/>
  <c r="I15" i="294"/>
  <c r="H15" i="294"/>
  <c r="G15" i="294"/>
  <c r="AF14" i="294"/>
  <c r="AD14" i="294"/>
  <c r="AC14" i="294"/>
  <c r="AB14" i="294"/>
  <c r="AA14" i="294"/>
  <c r="Z14" i="294"/>
  <c r="Y14" i="294"/>
  <c r="X14" i="294"/>
  <c r="W14" i="294"/>
  <c r="U14" i="294"/>
  <c r="S14" i="294"/>
  <c r="R14" i="294"/>
  <c r="Q14" i="294"/>
  <c r="P14" i="294"/>
  <c r="O14" i="294"/>
  <c r="N14" i="294"/>
  <c r="M14" i="294"/>
  <c r="L14" i="294"/>
  <c r="J14" i="294"/>
  <c r="I14" i="294"/>
  <c r="H14" i="294"/>
  <c r="G14" i="294"/>
  <c r="AF13" i="294"/>
  <c r="AD13" i="294"/>
  <c r="AC13" i="294"/>
  <c r="AB13" i="294"/>
  <c r="AA13" i="294"/>
  <c r="Z13" i="294"/>
  <c r="Y13" i="294"/>
  <c r="X13" i="294"/>
  <c r="W13" i="294"/>
  <c r="U13" i="294"/>
  <c r="S13" i="294"/>
  <c r="R13" i="294"/>
  <c r="Q13" i="294"/>
  <c r="P13" i="294"/>
  <c r="O13" i="294"/>
  <c r="N13" i="294"/>
  <c r="M13" i="294"/>
  <c r="L13" i="294"/>
  <c r="J13" i="294"/>
  <c r="I13" i="294"/>
  <c r="H13" i="294"/>
  <c r="G13" i="294"/>
  <c r="AF12" i="294"/>
  <c r="AD12" i="294"/>
  <c r="AC12" i="294"/>
  <c r="AB12" i="294"/>
  <c r="AA12" i="294"/>
  <c r="Z12" i="294"/>
  <c r="Y12" i="294"/>
  <c r="X12" i="294"/>
  <c r="W12" i="294"/>
  <c r="U12" i="294"/>
  <c r="S12" i="294"/>
  <c r="R12" i="294"/>
  <c r="Q12" i="294"/>
  <c r="P12" i="294"/>
  <c r="O12" i="294"/>
  <c r="N12" i="294"/>
  <c r="M12" i="294"/>
  <c r="L12" i="294"/>
  <c r="J12" i="294"/>
  <c r="I12" i="294"/>
  <c r="H12" i="294"/>
  <c r="G12" i="294"/>
  <c r="AF11" i="294"/>
  <c r="AD11" i="294"/>
  <c r="AC11" i="294"/>
  <c r="AB11" i="294"/>
  <c r="AA11" i="294"/>
  <c r="Z11" i="294"/>
  <c r="Y11" i="294"/>
  <c r="X11" i="294"/>
  <c r="W11" i="294"/>
  <c r="U11" i="294"/>
  <c r="S11" i="294"/>
  <c r="R11" i="294"/>
  <c r="Q11" i="294"/>
  <c r="P11" i="294"/>
  <c r="O11" i="294"/>
  <c r="N11" i="294"/>
  <c r="M11" i="294"/>
  <c r="L11" i="294"/>
  <c r="J11" i="294"/>
  <c r="I11" i="294"/>
  <c r="H11" i="294"/>
  <c r="G11" i="294"/>
  <c r="AF10" i="294"/>
  <c r="AD10" i="294"/>
  <c r="AC10" i="294"/>
  <c r="AB10" i="294"/>
  <c r="AA10" i="294"/>
  <c r="Z10" i="294"/>
  <c r="Y10" i="294"/>
  <c r="X10" i="294"/>
  <c r="W10" i="294"/>
  <c r="U10" i="294"/>
  <c r="S10" i="294"/>
  <c r="R10" i="294"/>
  <c r="Q10" i="294"/>
  <c r="P10" i="294"/>
  <c r="O10" i="294"/>
  <c r="N10" i="294"/>
  <c r="M10" i="294"/>
  <c r="L10" i="294"/>
  <c r="J10" i="294"/>
  <c r="I10" i="294"/>
  <c r="H10" i="294"/>
  <c r="G10" i="294"/>
  <c r="AF9" i="294"/>
  <c r="AC9" i="294"/>
  <c r="AB9" i="294"/>
  <c r="AA9" i="294"/>
  <c r="Z9" i="294"/>
  <c r="Y9" i="294"/>
  <c r="X9" i="294"/>
  <c r="W9" i="294"/>
  <c r="U9" i="294"/>
  <c r="R9" i="294"/>
  <c r="Q9" i="294"/>
  <c r="P9" i="294"/>
  <c r="O9" i="294"/>
  <c r="N9" i="294"/>
  <c r="M9" i="294"/>
  <c r="L9" i="294"/>
  <c r="J9" i="294"/>
  <c r="I9" i="294"/>
  <c r="H9" i="294"/>
  <c r="G9" i="294"/>
  <c r="AF8" i="294"/>
  <c r="AD8" i="294"/>
  <c r="AC8" i="294"/>
  <c r="AB8" i="294"/>
  <c r="AA8" i="294"/>
  <c r="Z8" i="294"/>
  <c r="Y8" i="294"/>
  <c r="X8" i="294"/>
  <c r="W8" i="294"/>
  <c r="U8" i="294"/>
  <c r="S8" i="294"/>
  <c r="R8" i="294"/>
  <c r="Q8" i="294"/>
  <c r="P8" i="294"/>
  <c r="O8" i="294"/>
  <c r="N8" i="294"/>
  <c r="M8" i="294"/>
  <c r="L8" i="294"/>
  <c r="J8" i="294"/>
  <c r="I8" i="294"/>
  <c r="H8" i="294"/>
  <c r="G8" i="294"/>
  <c r="AF7" i="294"/>
  <c r="AD7" i="294"/>
  <c r="AC7" i="294"/>
  <c r="AB7" i="294"/>
  <c r="AA7" i="294"/>
  <c r="Z7" i="294"/>
  <c r="Y7" i="294"/>
  <c r="X7" i="294"/>
  <c r="W7" i="294"/>
  <c r="U7" i="294"/>
  <c r="S7" i="294"/>
  <c r="R7" i="294"/>
  <c r="Q7" i="294"/>
  <c r="P7" i="294"/>
  <c r="O7" i="294"/>
  <c r="N7" i="294"/>
  <c r="M7" i="294"/>
  <c r="L7" i="294"/>
  <c r="J7" i="294"/>
  <c r="I7" i="294"/>
  <c r="H7" i="294"/>
  <c r="G7" i="294"/>
  <c r="J6" i="294"/>
  <c r="I6" i="294"/>
  <c r="H6" i="294"/>
  <c r="G6" i="294"/>
  <c r="AF21" i="293"/>
  <c r="AD21" i="293"/>
  <c r="AC21" i="293"/>
  <c r="AB21" i="293"/>
  <c r="AA21" i="293"/>
  <c r="Z21" i="293"/>
  <c r="Y21" i="293"/>
  <c r="X21" i="293"/>
  <c r="W21" i="293"/>
  <c r="U21" i="293"/>
  <c r="S21" i="293"/>
  <c r="R21" i="293"/>
  <c r="Q21" i="293"/>
  <c r="P21" i="293"/>
  <c r="O21" i="293"/>
  <c r="N21" i="293"/>
  <c r="M21" i="293"/>
  <c r="L21" i="293"/>
  <c r="J21" i="293"/>
  <c r="I21" i="293"/>
  <c r="H21" i="293"/>
  <c r="G21" i="293"/>
  <c r="AF20" i="293"/>
  <c r="AD20" i="293"/>
  <c r="AC20" i="293"/>
  <c r="AB20" i="293"/>
  <c r="AA20" i="293"/>
  <c r="Z20" i="293"/>
  <c r="Y20" i="293"/>
  <c r="X20" i="293"/>
  <c r="W20" i="293"/>
  <c r="U20" i="293"/>
  <c r="S20" i="293"/>
  <c r="R20" i="293"/>
  <c r="Q20" i="293"/>
  <c r="P20" i="293"/>
  <c r="O20" i="293"/>
  <c r="N20" i="293"/>
  <c r="M20" i="293"/>
  <c r="L20" i="293"/>
  <c r="J20" i="293"/>
  <c r="I20" i="293"/>
  <c r="H20" i="293"/>
  <c r="G20" i="293"/>
  <c r="J19" i="293"/>
  <c r="I19" i="293"/>
  <c r="H19" i="293"/>
  <c r="G19" i="293"/>
  <c r="AF17" i="293"/>
  <c r="AD17" i="293"/>
  <c r="AC17" i="293"/>
  <c r="AB17" i="293"/>
  <c r="AA17" i="293"/>
  <c r="Z17" i="293"/>
  <c r="Y17" i="293"/>
  <c r="X17" i="293"/>
  <c r="W17" i="293"/>
  <c r="U17" i="293"/>
  <c r="S17" i="293"/>
  <c r="R17" i="293"/>
  <c r="Q17" i="293"/>
  <c r="P17" i="293"/>
  <c r="O17" i="293"/>
  <c r="N17" i="293"/>
  <c r="M17" i="293"/>
  <c r="L17" i="293"/>
  <c r="J17" i="293"/>
  <c r="I17" i="293"/>
  <c r="H17" i="293"/>
  <c r="G17" i="293"/>
  <c r="AF16" i="293"/>
  <c r="AD16" i="293"/>
  <c r="AC16" i="293"/>
  <c r="AB16" i="293"/>
  <c r="AA16" i="293"/>
  <c r="Z16" i="293"/>
  <c r="Y16" i="293"/>
  <c r="X16" i="293"/>
  <c r="W16" i="293"/>
  <c r="U16" i="293"/>
  <c r="S16" i="293"/>
  <c r="R16" i="293"/>
  <c r="Q16" i="293"/>
  <c r="P16" i="293"/>
  <c r="O16" i="293"/>
  <c r="N16" i="293"/>
  <c r="M16" i="293"/>
  <c r="L16" i="293"/>
  <c r="J16" i="293"/>
  <c r="I16" i="293"/>
  <c r="H16" i="293"/>
  <c r="G16" i="293"/>
  <c r="AF15" i="293"/>
  <c r="AD15" i="293"/>
  <c r="AC15" i="293"/>
  <c r="AB15" i="293"/>
  <c r="AA15" i="293"/>
  <c r="Z15" i="293"/>
  <c r="Y15" i="293"/>
  <c r="X15" i="293"/>
  <c r="W15" i="293"/>
  <c r="U15" i="293"/>
  <c r="S15" i="293"/>
  <c r="R15" i="293"/>
  <c r="Q15" i="293"/>
  <c r="P15" i="293"/>
  <c r="O15" i="293"/>
  <c r="N15" i="293"/>
  <c r="M15" i="293"/>
  <c r="L15" i="293"/>
  <c r="J15" i="293"/>
  <c r="I15" i="293"/>
  <c r="H15" i="293"/>
  <c r="G15" i="293"/>
  <c r="AF14" i="293"/>
  <c r="AD14" i="293"/>
  <c r="AC14" i="293"/>
  <c r="AB14" i="293"/>
  <c r="AA14" i="293"/>
  <c r="Z14" i="293"/>
  <c r="Y14" i="293"/>
  <c r="X14" i="293"/>
  <c r="W14" i="293"/>
  <c r="U14" i="293"/>
  <c r="S14" i="293"/>
  <c r="R14" i="293"/>
  <c r="Q14" i="293"/>
  <c r="P14" i="293"/>
  <c r="O14" i="293"/>
  <c r="N14" i="293"/>
  <c r="M14" i="293"/>
  <c r="L14" i="293"/>
  <c r="J14" i="293"/>
  <c r="I14" i="293"/>
  <c r="H14" i="293"/>
  <c r="G14" i="293"/>
  <c r="AF13" i="293"/>
  <c r="AD13" i="293"/>
  <c r="AC13" i="293"/>
  <c r="AB13" i="293"/>
  <c r="AA13" i="293"/>
  <c r="Z13" i="293"/>
  <c r="Y13" i="293"/>
  <c r="X13" i="293"/>
  <c r="W13" i="293"/>
  <c r="U13" i="293"/>
  <c r="S13" i="293"/>
  <c r="R13" i="293"/>
  <c r="Q13" i="293"/>
  <c r="P13" i="293"/>
  <c r="O13" i="293"/>
  <c r="N13" i="293"/>
  <c r="M13" i="293"/>
  <c r="L13" i="293"/>
  <c r="J13" i="293"/>
  <c r="I13" i="293"/>
  <c r="H13" i="293"/>
  <c r="G13" i="293"/>
  <c r="AF12" i="293"/>
  <c r="AD12" i="293"/>
  <c r="AC12" i="293"/>
  <c r="AB12" i="293"/>
  <c r="AA12" i="293"/>
  <c r="Z12" i="293"/>
  <c r="Y12" i="293"/>
  <c r="X12" i="293"/>
  <c r="W12" i="293"/>
  <c r="U12" i="293"/>
  <c r="S12" i="293"/>
  <c r="R12" i="293"/>
  <c r="Q12" i="293"/>
  <c r="P12" i="293"/>
  <c r="O12" i="293"/>
  <c r="N12" i="293"/>
  <c r="M12" i="293"/>
  <c r="L12" i="293"/>
  <c r="J12" i="293"/>
  <c r="I12" i="293"/>
  <c r="H12" i="293"/>
  <c r="G12" i="293"/>
  <c r="AF11" i="293"/>
  <c r="AD11" i="293"/>
  <c r="AC11" i="293"/>
  <c r="AB11" i="293"/>
  <c r="AA11" i="293"/>
  <c r="Z11" i="293"/>
  <c r="Y11" i="293"/>
  <c r="X11" i="293"/>
  <c r="W11" i="293"/>
  <c r="U11" i="293"/>
  <c r="S11" i="293"/>
  <c r="R11" i="293"/>
  <c r="Q11" i="293"/>
  <c r="P11" i="293"/>
  <c r="O11" i="293"/>
  <c r="N11" i="293"/>
  <c r="M11" i="293"/>
  <c r="L11" i="293"/>
  <c r="J11" i="293"/>
  <c r="I11" i="293"/>
  <c r="H11" i="293"/>
  <c r="G11" i="293"/>
  <c r="J9" i="293"/>
  <c r="I9" i="293"/>
  <c r="H9" i="293"/>
  <c r="G9" i="293"/>
  <c r="AF8" i="293"/>
  <c r="AC8" i="293"/>
  <c r="AB8" i="293"/>
  <c r="AA8" i="293"/>
  <c r="Z8" i="293"/>
  <c r="Y8" i="293"/>
  <c r="X8" i="293"/>
  <c r="W8" i="293"/>
  <c r="U8" i="293"/>
  <c r="R8" i="293"/>
  <c r="Q8" i="293"/>
  <c r="P8" i="293"/>
  <c r="O8" i="293"/>
  <c r="N8" i="293"/>
  <c r="M8" i="293"/>
  <c r="L8" i="293"/>
  <c r="J8" i="293"/>
  <c r="I8" i="293"/>
  <c r="H8" i="293"/>
  <c r="G8" i="293"/>
  <c r="AF7" i="293"/>
  <c r="AC7" i="293"/>
  <c r="AB7" i="293"/>
  <c r="AA7" i="293"/>
  <c r="Z7" i="293"/>
  <c r="Y7" i="293"/>
  <c r="X7" i="293"/>
  <c r="W7" i="293"/>
  <c r="U7" i="293"/>
  <c r="R7" i="293"/>
  <c r="Q7" i="293"/>
  <c r="P7" i="293"/>
  <c r="O7" i="293"/>
  <c r="N7" i="293"/>
  <c r="M7" i="293"/>
  <c r="L7" i="293"/>
  <c r="J7" i="293"/>
  <c r="I7" i="293"/>
  <c r="H7" i="293"/>
  <c r="G7" i="293"/>
  <c r="AF6" i="293"/>
  <c r="AD6" i="293"/>
  <c r="AC6" i="293"/>
  <c r="AB6" i="293"/>
  <c r="AA6" i="293"/>
  <c r="Z6" i="293"/>
  <c r="Y6" i="293"/>
  <c r="X6" i="293"/>
  <c r="W6" i="293"/>
  <c r="U6" i="293"/>
  <c r="S6" i="293"/>
  <c r="R6" i="293"/>
  <c r="Q6" i="293"/>
  <c r="P6" i="293"/>
  <c r="O6" i="293"/>
  <c r="N6" i="293"/>
  <c r="M6" i="293"/>
  <c r="L6" i="293"/>
  <c r="J6" i="293"/>
  <c r="I6" i="293"/>
  <c r="H6" i="293"/>
  <c r="G6" i="293"/>
  <c r="AF21" i="292"/>
  <c r="AD21" i="292"/>
  <c r="AC21" i="292"/>
  <c r="AB21" i="292"/>
  <c r="AA21" i="292"/>
  <c r="Z21" i="292"/>
  <c r="Y21" i="292"/>
  <c r="X21" i="292"/>
  <c r="W21" i="292"/>
  <c r="U21" i="292"/>
  <c r="S21" i="292"/>
  <c r="R21" i="292"/>
  <c r="Q21" i="292"/>
  <c r="P21" i="292"/>
  <c r="O21" i="292"/>
  <c r="N21" i="292"/>
  <c r="M21" i="292"/>
  <c r="L21" i="292"/>
  <c r="J21" i="292"/>
  <c r="I21" i="292"/>
  <c r="H21" i="292"/>
  <c r="G21" i="292"/>
  <c r="AF20" i="292"/>
  <c r="AD20" i="292"/>
  <c r="AC20" i="292"/>
  <c r="AB20" i="292"/>
  <c r="AA20" i="292"/>
  <c r="Z20" i="292"/>
  <c r="Y20" i="292"/>
  <c r="X20" i="292"/>
  <c r="W20" i="292"/>
  <c r="U20" i="292"/>
  <c r="S20" i="292"/>
  <c r="R20" i="292"/>
  <c r="Q20" i="292"/>
  <c r="P20" i="292"/>
  <c r="O20" i="292"/>
  <c r="N20" i="292"/>
  <c r="M20" i="292"/>
  <c r="L20" i="292"/>
  <c r="J20" i="292"/>
  <c r="I20" i="292"/>
  <c r="H20" i="292"/>
  <c r="G20" i="292"/>
  <c r="J19" i="292"/>
  <c r="I19" i="292"/>
  <c r="H19" i="292"/>
  <c r="G19" i="292"/>
  <c r="AF17" i="292"/>
  <c r="AD17" i="292"/>
  <c r="AC17" i="292"/>
  <c r="AB17" i="292"/>
  <c r="AA17" i="292"/>
  <c r="Z17" i="292"/>
  <c r="Y17" i="292"/>
  <c r="X17" i="292"/>
  <c r="W17" i="292"/>
  <c r="U17" i="292"/>
  <c r="S17" i="292"/>
  <c r="R17" i="292"/>
  <c r="Q17" i="292"/>
  <c r="P17" i="292"/>
  <c r="O17" i="292"/>
  <c r="N17" i="292"/>
  <c r="M17" i="292"/>
  <c r="L17" i="292"/>
  <c r="J17" i="292"/>
  <c r="I17" i="292"/>
  <c r="H17" i="292"/>
  <c r="G17" i="292"/>
  <c r="AF16" i="292"/>
  <c r="AD16" i="292"/>
  <c r="AC16" i="292"/>
  <c r="AB16" i="292"/>
  <c r="AA16" i="292"/>
  <c r="Z16" i="292"/>
  <c r="Y16" i="292"/>
  <c r="X16" i="292"/>
  <c r="W16" i="292"/>
  <c r="U16" i="292"/>
  <c r="S16" i="292"/>
  <c r="R16" i="292"/>
  <c r="Q16" i="292"/>
  <c r="P16" i="292"/>
  <c r="O16" i="292"/>
  <c r="N16" i="292"/>
  <c r="M16" i="292"/>
  <c r="L16" i="292"/>
  <c r="J16" i="292"/>
  <c r="I16" i="292"/>
  <c r="H16" i="292"/>
  <c r="G16" i="292"/>
  <c r="AF15" i="292"/>
  <c r="AD15" i="292"/>
  <c r="AC15" i="292"/>
  <c r="AB15" i="292"/>
  <c r="AA15" i="292"/>
  <c r="Z15" i="292"/>
  <c r="Y15" i="292"/>
  <c r="X15" i="292"/>
  <c r="W15" i="292"/>
  <c r="U15" i="292"/>
  <c r="S15" i="292"/>
  <c r="R15" i="292"/>
  <c r="Q15" i="292"/>
  <c r="P15" i="292"/>
  <c r="O15" i="292"/>
  <c r="N15" i="292"/>
  <c r="M15" i="292"/>
  <c r="L15" i="292"/>
  <c r="J15" i="292"/>
  <c r="I15" i="292"/>
  <c r="H15" i="292"/>
  <c r="G15" i="292"/>
  <c r="AF14" i="292"/>
  <c r="AD14" i="292"/>
  <c r="AC14" i="292"/>
  <c r="AB14" i="292"/>
  <c r="AA14" i="292"/>
  <c r="Z14" i="292"/>
  <c r="Y14" i="292"/>
  <c r="X14" i="292"/>
  <c r="W14" i="292"/>
  <c r="U14" i="292"/>
  <c r="S14" i="292"/>
  <c r="R14" i="292"/>
  <c r="Q14" i="292"/>
  <c r="P14" i="292"/>
  <c r="O14" i="292"/>
  <c r="N14" i="292"/>
  <c r="M14" i="292"/>
  <c r="L14" i="292"/>
  <c r="J14" i="292"/>
  <c r="I14" i="292"/>
  <c r="H14" i="292"/>
  <c r="G14" i="292"/>
  <c r="AF13" i="292"/>
  <c r="AD13" i="292"/>
  <c r="AC13" i="292"/>
  <c r="AB13" i="292"/>
  <c r="AA13" i="292"/>
  <c r="Z13" i="292"/>
  <c r="Y13" i="292"/>
  <c r="X13" i="292"/>
  <c r="W13" i="292"/>
  <c r="U13" i="292"/>
  <c r="S13" i="292"/>
  <c r="R13" i="292"/>
  <c r="Q13" i="292"/>
  <c r="P13" i="292"/>
  <c r="O13" i="292"/>
  <c r="N13" i="292"/>
  <c r="M13" i="292"/>
  <c r="L13" i="292"/>
  <c r="J13" i="292"/>
  <c r="I13" i="292"/>
  <c r="H13" i="292"/>
  <c r="G13" i="292"/>
  <c r="AF12" i="292"/>
  <c r="AD12" i="292"/>
  <c r="AC12" i="292"/>
  <c r="AB12" i="292"/>
  <c r="AA12" i="292"/>
  <c r="Z12" i="292"/>
  <c r="Y12" i="292"/>
  <c r="X12" i="292"/>
  <c r="W12" i="292"/>
  <c r="U12" i="292"/>
  <c r="S12" i="292"/>
  <c r="R12" i="292"/>
  <c r="Q12" i="292"/>
  <c r="P12" i="292"/>
  <c r="O12" i="292"/>
  <c r="N12" i="292"/>
  <c r="M12" i="292"/>
  <c r="L12" i="292"/>
  <c r="J12" i="292"/>
  <c r="I12" i="292"/>
  <c r="H12" i="292"/>
  <c r="G12" i="292"/>
  <c r="AF11" i="292"/>
  <c r="AD11" i="292"/>
  <c r="AC11" i="292"/>
  <c r="AB11" i="292"/>
  <c r="AA11" i="292"/>
  <c r="Z11" i="292"/>
  <c r="Y11" i="292"/>
  <c r="X11" i="292"/>
  <c r="W11" i="292"/>
  <c r="U11" i="292"/>
  <c r="S11" i="292"/>
  <c r="R11" i="292"/>
  <c r="Q11" i="292"/>
  <c r="P11" i="292"/>
  <c r="O11" i="292"/>
  <c r="N11" i="292"/>
  <c r="M11" i="292"/>
  <c r="L11" i="292"/>
  <c r="J11" i="292"/>
  <c r="I11" i="292"/>
  <c r="H11" i="292"/>
  <c r="G11" i="292"/>
  <c r="J9" i="292"/>
  <c r="I9" i="292"/>
  <c r="H9" i="292"/>
  <c r="G9" i="292"/>
  <c r="AF8" i="292"/>
  <c r="AC8" i="292"/>
  <c r="AB8" i="292"/>
  <c r="AA8" i="292"/>
  <c r="Z8" i="292"/>
  <c r="Y8" i="292"/>
  <c r="X8" i="292"/>
  <c r="W8" i="292"/>
  <c r="U8" i="292"/>
  <c r="R8" i="292"/>
  <c r="Q8" i="292"/>
  <c r="P8" i="292"/>
  <c r="O8" i="292"/>
  <c r="N8" i="292"/>
  <c r="M8" i="292"/>
  <c r="L8" i="292"/>
  <c r="J8" i="292"/>
  <c r="I8" i="292"/>
  <c r="H8" i="292"/>
  <c r="G8" i="292"/>
  <c r="AF7" i="292"/>
  <c r="AC7" i="292"/>
  <c r="AB7" i="292"/>
  <c r="AA7" i="292"/>
  <c r="Z7" i="292"/>
  <c r="Y7" i="292"/>
  <c r="X7" i="292"/>
  <c r="W7" i="292"/>
  <c r="U7" i="292"/>
  <c r="R7" i="292"/>
  <c r="Q7" i="292"/>
  <c r="P7" i="292"/>
  <c r="O7" i="292"/>
  <c r="N7" i="292"/>
  <c r="M7" i="292"/>
  <c r="L7" i="292"/>
  <c r="J7" i="292"/>
  <c r="I7" i="292"/>
  <c r="H7" i="292"/>
  <c r="G7" i="292"/>
  <c r="AF6" i="292"/>
  <c r="AD6" i="292"/>
  <c r="AC6" i="292"/>
  <c r="AB6" i="292"/>
  <c r="AA6" i="292"/>
  <c r="Z6" i="292"/>
  <c r="Y6" i="292"/>
  <c r="X6" i="292"/>
  <c r="W6" i="292"/>
  <c r="U6" i="292"/>
  <c r="S6" i="292"/>
  <c r="R6" i="292"/>
  <c r="Q6" i="292"/>
  <c r="P6" i="292"/>
  <c r="O6" i="292"/>
  <c r="N6" i="292"/>
  <c r="M6" i="292"/>
  <c r="L6" i="292"/>
  <c r="J6" i="292"/>
  <c r="I6" i="292"/>
  <c r="H6" i="292"/>
  <c r="G6" i="292"/>
  <c r="AF20" i="291"/>
  <c r="AD20" i="291"/>
  <c r="AC20" i="291"/>
  <c r="AB20" i="291"/>
  <c r="AA20" i="291"/>
  <c r="Z20" i="291"/>
  <c r="Y20" i="291"/>
  <c r="X20" i="291"/>
  <c r="W20" i="291"/>
  <c r="U20" i="291"/>
  <c r="S20" i="291"/>
  <c r="R20" i="291"/>
  <c r="Q20" i="291"/>
  <c r="P20" i="291"/>
  <c r="O20" i="291"/>
  <c r="N20" i="291"/>
  <c r="M20" i="291"/>
  <c r="L20" i="291"/>
  <c r="J20" i="291"/>
  <c r="I20" i="291"/>
  <c r="H20" i="291"/>
  <c r="G20" i="291"/>
  <c r="AF19" i="291"/>
  <c r="AC19" i="291"/>
  <c r="AB19" i="291"/>
  <c r="AA19" i="291"/>
  <c r="Z19" i="291"/>
  <c r="Y19" i="291"/>
  <c r="X19" i="291"/>
  <c r="W19" i="291"/>
  <c r="U19" i="291"/>
  <c r="R19" i="291"/>
  <c r="Q19" i="291"/>
  <c r="P19" i="291"/>
  <c r="O19" i="291"/>
  <c r="N19" i="291"/>
  <c r="M19" i="291"/>
  <c r="L19" i="291"/>
  <c r="J19" i="291"/>
  <c r="I19" i="291"/>
  <c r="H19" i="291"/>
  <c r="G19" i="291"/>
  <c r="AF18" i="291"/>
  <c r="AD18" i="291"/>
  <c r="AC18" i="291"/>
  <c r="AB18" i="291"/>
  <c r="AA18" i="291"/>
  <c r="Z18" i="291"/>
  <c r="Y18" i="291"/>
  <c r="X18" i="291"/>
  <c r="W18" i="291"/>
  <c r="U18" i="291"/>
  <c r="S18" i="291"/>
  <c r="R18" i="291"/>
  <c r="Q18" i="291"/>
  <c r="P18" i="291"/>
  <c r="O18" i="291"/>
  <c r="N18" i="291"/>
  <c r="M18" i="291"/>
  <c r="L18" i="291"/>
  <c r="J18" i="291"/>
  <c r="I18" i="291"/>
  <c r="H18" i="291"/>
  <c r="G18" i="291"/>
  <c r="AF16" i="291"/>
  <c r="AD16" i="291"/>
  <c r="AC16" i="291"/>
  <c r="AB16" i="291"/>
  <c r="AA16" i="291"/>
  <c r="Z16" i="291"/>
  <c r="Y16" i="291"/>
  <c r="X16" i="291"/>
  <c r="W16" i="291"/>
  <c r="U16" i="291"/>
  <c r="S16" i="291"/>
  <c r="R16" i="291"/>
  <c r="Q16" i="291"/>
  <c r="P16" i="291"/>
  <c r="O16" i="291"/>
  <c r="N16" i="291"/>
  <c r="M16" i="291"/>
  <c r="L16" i="291"/>
  <c r="J16" i="291"/>
  <c r="I16" i="291"/>
  <c r="H16" i="291"/>
  <c r="G16" i="291"/>
  <c r="AF15" i="291"/>
  <c r="AD15" i="291"/>
  <c r="AC15" i="291"/>
  <c r="AB15" i="291"/>
  <c r="AA15" i="291"/>
  <c r="Z15" i="291"/>
  <c r="Y15" i="291"/>
  <c r="X15" i="291"/>
  <c r="W15" i="291"/>
  <c r="U15" i="291"/>
  <c r="S15" i="291"/>
  <c r="R15" i="291"/>
  <c r="Q15" i="291"/>
  <c r="P15" i="291"/>
  <c r="O15" i="291"/>
  <c r="N15" i="291"/>
  <c r="M15" i="291"/>
  <c r="L15" i="291"/>
  <c r="J15" i="291"/>
  <c r="I15" i="291"/>
  <c r="H15" i="291"/>
  <c r="G15" i="291"/>
  <c r="AF14" i="291"/>
  <c r="AD14" i="291"/>
  <c r="AC14" i="291"/>
  <c r="AB14" i="291"/>
  <c r="AA14" i="291"/>
  <c r="Z14" i="291"/>
  <c r="Y14" i="291"/>
  <c r="X14" i="291"/>
  <c r="W14" i="291"/>
  <c r="U14" i="291"/>
  <c r="S14" i="291"/>
  <c r="R14" i="291"/>
  <c r="Q14" i="291"/>
  <c r="P14" i="291"/>
  <c r="O14" i="291"/>
  <c r="N14" i="291"/>
  <c r="M14" i="291"/>
  <c r="L14" i="291"/>
  <c r="J14" i="291"/>
  <c r="I14" i="291"/>
  <c r="H14" i="291"/>
  <c r="G14" i="291"/>
  <c r="AF13" i="291"/>
  <c r="AD13" i="291"/>
  <c r="AC13" i="291"/>
  <c r="AB13" i="291"/>
  <c r="AA13" i="291"/>
  <c r="Z13" i="291"/>
  <c r="Y13" i="291"/>
  <c r="X13" i="291"/>
  <c r="W13" i="291"/>
  <c r="U13" i="291"/>
  <c r="S13" i="291"/>
  <c r="R13" i="291"/>
  <c r="Q13" i="291"/>
  <c r="P13" i="291"/>
  <c r="O13" i="291"/>
  <c r="N13" i="291"/>
  <c r="M13" i="291"/>
  <c r="L13" i="291"/>
  <c r="J13" i="291"/>
  <c r="I13" i="291"/>
  <c r="H13" i="291"/>
  <c r="G13" i="291"/>
  <c r="AF12" i="291"/>
  <c r="AD12" i="291"/>
  <c r="AC12" i="291"/>
  <c r="AB12" i="291"/>
  <c r="AA12" i="291"/>
  <c r="Z12" i="291"/>
  <c r="Y12" i="291"/>
  <c r="X12" i="291"/>
  <c r="W12" i="291"/>
  <c r="U12" i="291"/>
  <c r="S12" i="291"/>
  <c r="R12" i="291"/>
  <c r="Q12" i="291"/>
  <c r="P12" i="291"/>
  <c r="O12" i="291"/>
  <c r="N12" i="291"/>
  <c r="M12" i="291"/>
  <c r="L12" i="291"/>
  <c r="J12" i="291"/>
  <c r="I12" i="291"/>
  <c r="H12" i="291"/>
  <c r="G12" i="291"/>
  <c r="AF11" i="291"/>
  <c r="AD11" i="291"/>
  <c r="AC11" i="291"/>
  <c r="AB11" i="291"/>
  <c r="AA11" i="291"/>
  <c r="Z11" i="291"/>
  <c r="Y11" i="291"/>
  <c r="X11" i="291"/>
  <c r="W11" i="291"/>
  <c r="U11" i="291"/>
  <c r="S11" i="291"/>
  <c r="R11" i="291"/>
  <c r="Q11" i="291"/>
  <c r="P11" i="291"/>
  <c r="O11" i="291"/>
  <c r="N11" i="291"/>
  <c r="M11" i="291"/>
  <c r="L11" i="291"/>
  <c r="J11" i="291"/>
  <c r="I11" i="291"/>
  <c r="H11" i="291"/>
  <c r="G11" i="291"/>
  <c r="AF10" i="291"/>
  <c r="AD10" i="291"/>
  <c r="AC10" i="291"/>
  <c r="AB10" i="291"/>
  <c r="AA10" i="291"/>
  <c r="Z10" i="291"/>
  <c r="Y10" i="291"/>
  <c r="X10" i="291"/>
  <c r="W10" i="291"/>
  <c r="U10" i="291"/>
  <c r="S10" i="291"/>
  <c r="R10" i="291"/>
  <c r="Q10" i="291"/>
  <c r="P10" i="291"/>
  <c r="O10" i="291"/>
  <c r="N10" i="291"/>
  <c r="M10" i="291"/>
  <c r="L10" i="291"/>
  <c r="J10" i="291"/>
  <c r="I10" i="291"/>
  <c r="H10" i="291"/>
  <c r="G10" i="291"/>
  <c r="AF9" i="291"/>
  <c r="AC9" i="291"/>
  <c r="AB9" i="291"/>
  <c r="AA9" i="291"/>
  <c r="Z9" i="291"/>
  <c r="Y9" i="291"/>
  <c r="X9" i="291"/>
  <c r="W9" i="291"/>
  <c r="U9" i="291"/>
  <c r="R9" i="291"/>
  <c r="Q9" i="291"/>
  <c r="P9" i="291"/>
  <c r="O9" i="291"/>
  <c r="N9" i="291"/>
  <c r="M9" i="291"/>
  <c r="L9" i="291"/>
  <c r="J9" i="291"/>
  <c r="I9" i="291"/>
  <c r="H9" i="291"/>
  <c r="G9" i="291"/>
  <c r="AF8" i="291"/>
  <c r="AC8" i="291"/>
  <c r="AB8" i="291"/>
  <c r="AA8" i="291"/>
  <c r="Z8" i="291"/>
  <c r="Y8" i="291"/>
  <c r="X8" i="291"/>
  <c r="W8" i="291"/>
  <c r="U8" i="291"/>
  <c r="R8" i="291"/>
  <c r="Q8" i="291"/>
  <c r="P8" i="291"/>
  <c r="O8" i="291"/>
  <c r="N8" i="291"/>
  <c r="M8" i="291"/>
  <c r="L8" i="291"/>
  <c r="J8" i="291"/>
  <c r="I8" i="291"/>
  <c r="H8" i="291"/>
  <c r="G8" i="291"/>
  <c r="AF7" i="291"/>
  <c r="AC7" i="291"/>
  <c r="AB7" i="291"/>
  <c r="AA7" i="291"/>
  <c r="Z7" i="291"/>
  <c r="Y7" i="291"/>
  <c r="X7" i="291"/>
  <c r="W7" i="291"/>
  <c r="U7" i="291"/>
  <c r="R7" i="291"/>
  <c r="Q7" i="291"/>
  <c r="P7" i="291"/>
  <c r="O7" i="291"/>
  <c r="N7" i="291"/>
  <c r="M7" i="291"/>
  <c r="L7" i="291"/>
  <c r="J7" i="291"/>
  <c r="I7" i="291"/>
  <c r="H7" i="291"/>
  <c r="G7" i="291"/>
  <c r="AF6" i="291"/>
  <c r="AD6" i="291"/>
  <c r="AC6" i="291"/>
  <c r="AB6" i="291"/>
  <c r="AA6" i="291"/>
  <c r="Z6" i="291"/>
  <c r="Y6" i="291"/>
  <c r="X6" i="291"/>
  <c r="W6" i="291"/>
  <c r="U6" i="291"/>
  <c r="S6" i="291"/>
  <c r="R6" i="291"/>
  <c r="Q6" i="291"/>
  <c r="P6" i="291"/>
  <c r="O6" i="291"/>
  <c r="N6" i="291"/>
  <c r="M6" i="291"/>
  <c r="L6" i="291"/>
  <c r="J6" i="291"/>
  <c r="I6" i="291"/>
  <c r="H6" i="291"/>
  <c r="G6" i="291"/>
  <c r="AF21" i="290"/>
  <c r="AD21" i="290"/>
  <c r="AC21" i="290"/>
  <c r="AB21" i="290"/>
  <c r="AA21" i="290"/>
  <c r="Z21" i="290"/>
  <c r="Y21" i="290"/>
  <c r="X21" i="290"/>
  <c r="W21" i="290"/>
  <c r="U21" i="290"/>
  <c r="S21" i="290"/>
  <c r="R21" i="290"/>
  <c r="Q21" i="290"/>
  <c r="P21" i="290"/>
  <c r="O21" i="290"/>
  <c r="N21" i="290"/>
  <c r="M21" i="290"/>
  <c r="L21" i="290"/>
  <c r="J21" i="290"/>
  <c r="I21" i="290"/>
  <c r="H21" i="290"/>
  <c r="G21" i="290"/>
  <c r="AF20" i="290"/>
  <c r="AC20" i="290"/>
  <c r="AB20" i="290"/>
  <c r="AA20" i="290"/>
  <c r="Z20" i="290"/>
  <c r="Y20" i="290"/>
  <c r="X20" i="290"/>
  <c r="W20" i="290"/>
  <c r="U20" i="290"/>
  <c r="R20" i="290"/>
  <c r="Q20" i="290"/>
  <c r="P20" i="290"/>
  <c r="O20" i="290"/>
  <c r="N20" i="290"/>
  <c r="M20" i="290"/>
  <c r="L20" i="290"/>
  <c r="J20" i="290"/>
  <c r="I20" i="290"/>
  <c r="H20" i="290"/>
  <c r="G20" i="290"/>
  <c r="AF19" i="290"/>
  <c r="AD19" i="290"/>
  <c r="AC19" i="290"/>
  <c r="AB19" i="290"/>
  <c r="AA19" i="290"/>
  <c r="Z19" i="290"/>
  <c r="Y19" i="290"/>
  <c r="X19" i="290"/>
  <c r="W19" i="290"/>
  <c r="U19" i="290"/>
  <c r="S19" i="290"/>
  <c r="R19" i="290"/>
  <c r="Q19" i="290"/>
  <c r="P19" i="290"/>
  <c r="O19" i="290"/>
  <c r="N19" i="290"/>
  <c r="M19" i="290"/>
  <c r="L19" i="290"/>
  <c r="J19" i="290"/>
  <c r="I19" i="290"/>
  <c r="H19" i="290"/>
  <c r="G19" i="290"/>
  <c r="AF17" i="290"/>
  <c r="AD17" i="290"/>
  <c r="AC17" i="290"/>
  <c r="AB17" i="290"/>
  <c r="AA17" i="290"/>
  <c r="Z17" i="290"/>
  <c r="Y17" i="290"/>
  <c r="X17" i="290"/>
  <c r="W17" i="290"/>
  <c r="U17" i="290"/>
  <c r="S17" i="290"/>
  <c r="R17" i="290"/>
  <c r="Q17" i="290"/>
  <c r="P17" i="290"/>
  <c r="O17" i="290"/>
  <c r="N17" i="290"/>
  <c r="M17" i="290"/>
  <c r="L17" i="290"/>
  <c r="J17" i="290"/>
  <c r="I17" i="290"/>
  <c r="H17" i="290"/>
  <c r="G17" i="290"/>
  <c r="AF16" i="290"/>
  <c r="AD16" i="290"/>
  <c r="AC16" i="290"/>
  <c r="AB16" i="290"/>
  <c r="AA16" i="290"/>
  <c r="Z16" i="290"/>
  <c r="Y16" i="290"/>
  <c r="X16" i="290"/>
  <c r="W16" i="290"/>
  <c r="U16" i="290"/>
  <c r="S16" i="290"/>
  <c r="R16" i="290"/>
  <c r="Q16" i="290"/>
  <c r="P16" i="290"/>
  <c r="O16" i="290"/>
  <c r="N16" i="290"/>
  <c r="M16" i="290"/>
  <c r="L16" i="290"/>
  <c r="J16" i="290"/>
  <c r="I16" i="290"/>
  <c r="H16" i="290"/>
  <c r="G16" i="290"/>
  <c r="AF15" i="290"/>
  <c r="AD15" i="290"/>
  <c r="AC15" i="290"/>
  <c r="AB15" i="290"/>
  <c r="AA15" i="290"/>
  <c r="Z15" i="290"/>
  <c r="Y15" i="290"/>
  <c r="X15" i="290"/>
  <c r="W15" i="290"/>
  <c r="U15" i="290"/>
  <c r="S15" i="290"/>
  <c r="R15" i="290"/>
  <c r="Q15" i="290"/>
  <c r="P15" i="290"/>
  <c r="O15" i="290"/>
  <c r="N15" i="290"/>
  <c r="M15" i="290"/>
  <c r="L15" i="290"/>
  <c r="J15" i="290"/>
  <c r="I15" i="290"/>
  <c r="H15" i="290"/>
  <c r="G15" i="290"/>
  <c r="AF14" i="290"/>
  <c r="AD14" i="290"/>
  <c r="AC14" i="290"/>
  <c r="AB14" i="290"/>
  <c r="AA14" i="290"/>
  <c r="Z14" i="290"/>
  <c r="Y14" i="290"/>
  <c r="X14" i="290"/>
  <c r="W14" i="290"/>
  <c r="U14" i="290"/>
  <c r="S14" i="290"/>
  <c r="R14" i="290"/>
  <c r="Q14" i="290"/>
  <c r="P14" i="290"/>
  <c r="O14" i="290"/>
  <c r="N14" i="290"/>
  <c r="M14" i="290"/>
  <c r="L14" i="290"/>
  <c r="J14" i="290"/>
  <c r="I14" i="290"/>
  <c r="H14" i="290"/>
  <c r="G14" i="290"/>
  <c r="AF13" i="290"/>
  <c r="AD13" i="290"/>
  <c r="AC13" i="290"/>
  <c r="AB13" i="290"/>
  <c r="AA13" i="290"/>
  <c r="Z13" i="290"/>
  <c r="Y13" i="290"/>
  <c r="X13" i="290"/>
  <c r="W13" i="290"/>
  <c r="U13" i="290"/>
  <c r="S13" i="290"/>
  <c r="R13" i="290"/>
  <c r="Q13" i="290"/>
  <c r="P13" i="290"/>
  <c r="O13" i="290"/>
  <c r="N13" i="290"/>
  <c r="M13" i="290"/>
  <c r="L13" i="290"/>
  <c r="J13" i="290"/>
  <c r="I13" i="290"/>
  <c r="H13" i="290"/>
  <c r="G13" i="290"/>
  <c r="AF12" i="290"/>
  <c r="AD12" i="290"/>
  <c r="AC12" i="290"/>
  <c r="AB12" i="290"/>
  <c r="AA12" i="290"/>
  <c r="Z12" i="290"/>
  <c r="Y12" i="290"/>
  <c r="X12" i="290"/>
  <c r="W12" i="290"/>
  <c r="U12" i="290"/>
  <c r="S12" i="290"/>
  <c r="R12" i="290"/>
  <c r="Q12" i="290"/>
  <c r="P12" i="290"/>
  <c r="O12" i="290"/>
  <c r="N12" i="290"/>
  <c r="M12" i="290"/>
  <c r="L12" i="290"/>
  <c r="J12" i="290"/>
  <c r="I12" i="290"/>
  <c r="H12" i="290"/>
  <c r="G12" i="290"/>
  <c r="AF11" i="290"/>
  <c r="AD11" i="290"/>
  <c r="AC11" i="290"/>
  <c r="AB11" i="290"/>
  <c r="AA11" i="290"/>
  <c r="Z11" i="290"/>
  <c r="Y11" i="290"/>
  <c r="X11" i="290"/>
  <c r="W11" i="290"/>
  <c r="U11" i="290"/>
  <c r="S11" i="290"/>
  <c r="R11" i="290"/>
  <c r="Q11" i="290"/>
  <c r="P11" i="290"/>
  <c r="O11" i="290"/>
  <c r="N11" i="290"/>
  <c r="M11" i="290"/>
  <c r="L11" i="290"/>
  <c r="J11" i="290"/>
  <c r="I11" i="290"/>
  <c r="H11" i="290"/>
  <c r="G11" i="290"/>
  <c r="AF10" i="290"/>
  <c r="AC10" i="290"/>
  <c r="AB10" i="290"/>
  <c r="AA10" i="290"/>
  <c r="Z10" i="290"/>
  <c r="Y10" i="290"/>
  <c r="X10" i="290"/>
  <c r="W10" i="290"/>
  <c r="U10" i="290"/>
  <c r="R10" i="290"/>
  <c r="Q10" i="290"/>
  <c r="P10" i="290"/>
  <c r="O10" i="290"/>
  <c r="N10" i="290"/>
  <c r="M10" i="290"/>
  <c r="L10" i="290"/>
  <c r="J10" i="290"/>
  <c r="I10" i="290"/>
  <c r="H10" i="290"/>
  <c r="G10" i="290"/>
  <c r="AF9" i="290"/>
  <c r="AD9" i="290"/>
  <c r="AC9" i="290"/>
  <c r="AB9" i="290"/>
  <c r="AA9" i="290"/>
  <c r="Z9" i="290"/>
  <c r="Y9" i="290"/>
  <c r="X9" i="290"/>
  <c r="W9" i="290"/>
  <c r="U9" i="290"/>
  <c r="S9" i="290"/>
  <c r="R9" i="290"/>
  <c r="Q9" i="290"/>
  <c r="P9" i="290"/>
  <c r="O9" i="290"/>
  <c r="N9" i="290"/>
  <c r="M9" i="290"/>
  <c r="L9" i="290"/>
  <c r="J9" i="290"/>
  <c r="I9" i="290"/>
  <c r="H9" i="290"/>
  <c r="G9" i="290"/>
  <c r="J8" i="290"/>
  <c r="I8" i="290"/>
  <c r="H8" i="290"/>
  <c r="G8" i="290"/>
  <c r="J6" i="290"/>
  <c r="I6" i="290"/>
  <c r="H6" i="290"/>
  <c r="G6" i="290"/>
  <c r="AF22" i="289"/>
  <c r="AD22" i="289"/>
  <c r="AC22" i="289"/>
  <c r="AB22" i="289"/>
  <c r="AA22" i="289"/>
  <c r="Z22" i="289"/>
  <c r="Y22" i="289"/>
  <c r="X22" i="289"/>
  <c r="W22" i="289"/>
  <c r="U22" i="289"/>
  <c r="S22" i="289"/>
  <c r="R22" i="289"/>
  <c r="Q22" i="289"/>
  <c r="P22" i="289"/>
  <c r="O22" i="289"/>
  <c r="N22" i="289"/>
  <c r="M22" i="289"/>
  <c r="L22" i="289"/>
  <c r="J22" i="289"/>
  <c r="I22" i="289"/>
  <c r="H22" i="289"/>
  <c r="G22" i="289"/>
  <c r="AF21" i="289"/>
  <c r="AC21" i="289"/>
  <c r="AB21" i="289"/>
  <c r="AA21" i="289"/>
  <c r="Z21" i="289"/>
  <c r="Y21" i="289"/>
  <c r="X21" i="289"/>
  <c r="W21" i="289"/>
  <c r="U21" i="289"/>
  <c r="R21" i="289"/>
  <c r="Q21" i="289"/>
  <c r="P21" i="289"/>
  <c r="O21" i="289"/>
  <c r="N21" i="289"/>
  <c r="M21" i="289"/>
  <c r="L21" i="289"/>
  <c r="J21" i="289"/>
  <c r="I21" i="289"/>
  <c r="H21" i="289"/>
  <c r="G21" i="289"/>
  <c r="AF20" i="289"/>
  <c r="AD20" i="289"/>
  <c r="AC20" i="289"/>
  <c r="AB20" i="289"/>
  <c r="AA20" i="289"/>
  <c r="Z20" i="289"/>
  <c r="Y20" i="289"/>
  <c r="X20" i="289"/>
  <c r="W20" i="289"/>
  <c r="U20" i="289"/>
  <c r="S20" i="289"/>
  <c r="R20" i="289"/>
  <c r="Q20" i="289"/>
  <c r="P20" i="289"/>
  <c r="O20" i="289"/>
  <c r="N20" i="289"/>
  <c r="M20" i="289"/>
  <c r="L20" i="289"/>
  <c r="J20" i="289"/>
  <c r="I20" i="289"/>
  <c r="H20" i="289"/>
  <c r="G20" i="289"/>
  <c r="AF18" i="289"/>
  <c r="AD18" i="289"/>
  <c r="AC18" i="289"/>
  <c r="AB18" i="289"/>
  <c r="AA18" i="289"/>
  <c r="Z18" i="289"/>
  <c r="Y18" i="289"/>
  <c r="X18" i="289"/>
  <c r="W18" i="289"/>
  <c r="U18" i="289"/>
  <c r="S18" i="289"/>
  <c r="R18" i="289"/>
  <c r="Q18" i="289"/>
  <c r="P18" i="289"/>
  <c r="O18" i="289"/>
  <c r="N18" i="289"/>
  <c r="M18" i="289"/>
  <c r="L18" i="289"/>
  <c r="J18" i="289"/>
  <c r="I18" i="289"/>
  <c r="H18" i="289"/>
  <c r="G18" i="289"/>
  <c r="AF17" i="289"/>
  <c r="AD17" i="289"/>
  <c r="AC17" i="289"/>
  <c r="AB17" i="289"/>
  <c r="AA17" i="289"/>
  <c r="Z17" i="289"/>
  <c r="Y17" i="289"/>
  <c r="X17" i="289"/>
  <c r="W17" i="289"/>
  <c r="U17" i="289"/>
  <c r="S17" i="289"/>
  <c r="R17" i="289"/>
  <c r="Q17" i="289"/>
  <c r="P17" i="289"/>
  <c r="O17" i="289"/>
  <c r="N17" i="289"/>
  <c r="M17" i="289"/>
  <c r="L17" i="289"/>
  <c r="J17" i="289"/>
  <c r="I17" i="289"/>
  <c r="H17" i="289"/>
  <c r="G17" i="289"/>
  <c r="AF16" i="289"/>
  <c r="AD16" i="289"/>
  <c r="AC16" i="289"/>
  <c r="AB16" i="289"/>
  <c r="AA16" i="289"/>
  <c r="Z16" i="289"/>
  <c r="Y16" i="289"/>
  <c r="X16" i="289"/>
  <c r="W16" i="289"/>
  <c r="U16" i="289"/>
  <c r="S16" i="289"/>
  <c r="R16" i="289"/>
  <c r="Q16" i="289"/>
  <c r="P16" i="289"/>
  <c r="O16" i="289"/>
  <c r="N16" i="289"/>
  <c r="M16" i="289"/>
  <c r="L16" i="289"/>
  <c r="J16" i="289"/>
  <c r="I16" i="289"/>
  <c r="H16" i="289"/>
  <c r="G16" i="289"/>
  <c r="AF15" i="289"/>
  <c r="AD15" i="289"/>
  <c r="AC15" i="289"/>
  <c r="AB15" i="289"/>
  <c r="AA15" i="289"/>
  <c r="Z15" i="289"/>
  <c r="Y15" i="289"/>
  <c r="X15" i="289"/>
  <c r="W15" i="289"/>
  <c r="U15" i="289"/>
  <c r="S15" i="289"/>
  <c r="R15" i="289"/>
  <c r="Q15" i="289"/>
  <c r="P15" i="289"/>
  <c r="O15" i="289"/>
  <c r="N15" i="289"/>
  <c r="M15" i="289"/>
  <c r="L15" i="289"/>
  <c r="J15" i="289"/>
  <c r="I15" i="289"/>
  <c r="H15" i="289"/>
  <c r="G15" i="289"/>
  <c r="AF14" i="289"/>
  <c r="AD14" i="289"/>
  <c r="AC14" i="289"/>
  <c r="AB14" i="289"/>
  <c r="AA14" i="289"/>
  <c r="Z14" i="289"/>
  <c r="Y14" i="289"/>
  <c r="X14" i="289"/>
  <c r="W14" i="289"/>
  <c r="U14" i="289"/>
  <c r="S14" i="289"/>
  <c r="R14" i="289"/>
  <c r="Q14" i="289"/>
  <c r="P14" i="289"/>
  <c r="O14" i="289"/>
  <c r="N14" i="289"/>
  <c r="M14" i="289"/>
  <c r="L14" i="289"/>
  <c r="J14" i="289"/>
  <c r="I14" i="289"/>
  <c r="H14" i="289"/>
  <c r="G14" i="289"/>
  <c r="AF13" i="289"/>
  <c r="AD13" i="289"/>
  <c r="AC13" i="289"/>
  <c r="AB13" i="289"/>
  <c r="AA13" i="289"/>
  <c r="Z13" i="289"/>
  <c r="Y13" i="289"/>
  <c r="X13" i="289"/>
  <c r="W13" i="289"/>
  <c r="U13" i="289"/>
  <c r="S13" i="289"/>
  <c r="R13" i="289"/>
  <c r="Q13" i="289"/>
  <c r="P13" i="289"/>
  <c r="O13" i="289"/>
  <c r="N13" i="289"/>
  <c r="M13" i="289"/>
  <c r="L13" i="289"/>
  <c r="J13" i="289"/>
  <c r="I13" i="289"/>
  <c r="H13" i="289"/>
  <c r="G13" i="289"/>
  <c r="AF12" i="289"/>
  <c r="AC12" i="289"/>
  <c r="AB12" i="289"/>
  <c r="AA12" i="289"/>
  <c r="Z12" i="289"/>
  <c r="Y12" i="289"/>
  <c r="X12" i="289"/>
  <c r="W12" i="289"/>
  <c r="U12" i="289"/>
  <c r="R12" i="289"/>
  <c r="Q12" i="289"/>
  <c r="P12" i="289"/>
  <c r="O12" i="289"/>
  <c r="N12" i="289"/>
  <c r="M12" i="289"/>
  <c r="L12" i="289"/>
  <c r="J12" i="289"/>
  <c r="I12" i="289"/>
  <c r="H12" i="289"/>
  <c r="G12" i="289"/>
  <c r="AF10" i="289"/>
  <c r="AC10" i="289"/>
  <c r="AB10" i="289"/>
  <c r="AA10" i="289"/>
  <c r="Z10" i="289"/>
  <c r="Y10" i="289"/>
  <c r="X10" i="289"/>
  <c r="W10" i="289"/>
  <c r="U10" i="289"/>
  <c r="R10" i="289"/>
  <c r="Q10" i="289"/>
  <c r="P10" i="289"/>
  <c r="O10" i="289"/>
  <c r="N10" i="289"/>
  <c r="M10" i="289"/>
  <c r="L10" i="289"/>
  <c r="J10" i="289"/>
  <c r="I10" i="289"/>
  <c r="H10" i="289"/>
  <c r="G10" i="289"/>
  <c r="AF8" i="289"/>
  <c r="AC8" i="289"/>
  <c r="AB8" i="289"/>
  <c r="AA8" i="289"/>
  <c r="Z8" i="289"/>
  <c r="Y8" i="289"/>
  <c r="X8" i="289"/>
  <c r="W8" i="289"/>
  <c r="U8" i="289"/>
  <c r="R8" i="289"/>
  <c r="Q8" i="289"/>
  <c r="P8" i="289"/>
  <c r="O8" i="289"/>
  <c r="N8" i="289"/>
  <c r="M8" i="289"/>
  <c r="L8" i="289"/>
  <c r="J8" i="289"/>
  <c r="I8" i="289"/>
  <c r="H8" i="289"/>
  <c r="G8" i="289"/>
  <c r="AF7" i="289"/>
  <c r="AD7" i="289"/>
  <c r="AC7" i="289"/>
  <c r="AB7" i="289"/>
  <c r="AA7" i="289"/>
  <c r="Z7" i="289"/>
  <c r="Y7" i="289"/>
  <c r="X7" i="289"/>
  <c r="W7" i="289"/>
  <c r="U7" i="289"/>
  <c r="S7" i="289"/>
  <c r="R7" i="289"/>
  <c r="Q7" i="289"/>
  <c r="P7" i="289"/>
  <c r="O7" i="289"/>
  <c r="N7" i="289"/>
  <c r="M7" i="289"/>
  <c r="L7" i="289"/>
  <c r="J7" i="289"/>
  <c r="I7" i="289"/>
  <c r="H7" i="289"/>
  <c r="G7" i="289"/>
  <c r="J6" i="289"/>
  <c r="I6" i="289"/>
  <c r="H6" i="289"/>
  <c r="G6" i="289"/>
  <c r="AF21" i="288"/>
  <c r="AD21" i="288"/>
  <c r="AC21" i="288"/>
  <c r="AB21" i="288"/>
  <c r="AA21" i="288"/>
  <c r="Z21" i="288"/>
  <c r="Y21" i="288"/>
  <c r="X21" i="288"/>
  <c r="W21" i="288"/>
  <c r="U21" i="288"/>
  <c r="S21" i="288"/>
  <c r="R21" i="288"/>
  <c r="Q21" i="288"/>
  <c r="P21" i="288"/>
  <c r="O21" i="288"/>
  <c r="N21" i="288"/>
  <c r="M21" i="288"/>
  <c r="L21" i="288"/>
  <c r="J21" i="288"/>
  <c r="I21" i="288"/>
  <c r="H21" i="288"/>
  <c r="G21" i="288"/>
  <c r="AF20" i="288"/>
  <c r="AC20" i="288"/>
  <c r="AB20" i="288"/>
  <c r="AA20" i="288"/>
  <c r="Z20" i="288"/>
  <c r="Y20" i="288"/>
  <c r="X20" i="288"/>
  <c r="W20" i="288"/>
  <c r="U20" i="288"/>
  <c r="R20" i="288"/>
  <c r="Q20" i="288"/>
  <c r="P20" i="288"/>
  <c r="O20" i="288"/>
  <c r="N20" i="288"/>
  <c r="M20" i="288"/>
  <c r="L20" i="288"/>
  <c r="J20" i="288"/>
  <c r="I20" i="288"/>
  <c r="H20" i="288"/>
  <c r="G20" i="288"/>
  <c r="AF19" i="288"/>
  <c r="AD19" i="288"/>
  <c r="AC19" i="288"/>
  <c r="AB19" i="288"/>
  <c r="AA19" i="288"/>
  <c r="Z19" i="288"/>
  <c r="Y19" i="288"/>
  <c r="X19" i="288"/>
  <c r="W19" i="288"/>
  <c r="U19" i="288"/>
  <c r="S19" i="288"/>
  <c r="R19" i="288"/>
  <c r="Q19" i="288"/>
  <c r="P19" i="288"/>
  <c r="O19" i="288"/>
  <c r="N19" i="288"/>
  <c r="M19" i="288"/>
  <c r="L19" i="288"/>
  <c r="J19" i="288"/>
  <c r="I19" i="288"/>
  <c r="H19" i="288"/>
  <c r="G19" i="288"/>
  <c r="AF17" i="288"/>
  <c r="AD17" i="288"/>
  <c r="AC17" i="288"/>
  <c r="AB17" i="288"/>
  <c r="AA17" i="288"/>
  <c r="Z17" i="288"/>
  <c r="Y17" i="288"/>
  <c r="X17" i="288"/>
  <c r="W17" i="288"/>
  <c r="U17" i="288"/>
  <c r="S17" i="288"/>
  <c r="R17" i="288"/>
  <c r="Q17" i="288"/>
  <c r="P17" i="288"/>
  <c r="O17" i="288"/>
  <c r="N17" i="288"/>
  <c r="M17" i="288"/>
  <c r="L17" i="288"/>
  <c r="J17" i="288"/>
  <c r="I17" i="288"/>
  <c r="H17" i="288"/>
  <c r="G17" i="288"/>
  <c r="AF16" i="288"/>
  <c r="AD16" i="288"/>
  <c r="AC16" i="288"/>
  <c r="AB16" i="288"/>
  <c r="AA16" i="288"/>
  <c r="Z16" i="288"/>
  <c r="Y16" i="288"/>
  <c r="X16" i="288"/>
  <c r="W16" i="288"/>
  <c r="U16" i="288"/>
  <c r="S16" i="288"/>
  <c r="R16" i="288"/>
  <c r="Q16" i="288"/>
  <c r="P16" i="288"/>
  <c r="O16" i="288"/>
  <c r="N16" i="288"/>
  <c r="M16" i="288"/>
  <c r="L16" i="288"/>
  <c r="J16" i="288"/>
  <c r="I16" i="288"/>
  <c r="H16" i="288"/>
  <c r="G16" i="288"/>
  <c r="AF15" i="288"/>
  <c r="AD15" i="288"/>
  <c r="AC15" i="288"/>
  <c r="AB15" i="288"/>
  <c r="AA15" i="288"/>
  <c r="Z15" i="288"/>
  <c r="Y15" i="288"/>
  <c r="X15" i="288"/>
  <c r="W15" i="288"/>
  <c r="U15" i="288"/>
  <c r="S15" i="288"/>
  <c r="R15" i="288"/>
  <c r="Q15" i="288"/>
  <c r="P15" i="288"/>
  <c r="O15" i="288"/>
  <c r="N15" i="288"/>
  <c r="M15" i="288"/>
  <c r="L15" i="288"/>
  <c r="J15" i="288"/>
  <c r="I15" i="288"/>
  <c r="H15" i="288"/>
  <c r="G15" i="288"/>
  <c r="AF14" i="288"/>
  <c r="AD14" i="288"/>
  <c r="AC14" i="288"/>
  <c r="AB14" i="288"/>
  <c r="AA14" i="288"/>
  <c r="Z14" i="288"/>
  <c r="Y14" i="288"/>
  <c r="X14" i="288"/>
  <c r="W14" i="288"/>
  <c r="U14" i="288"/>
  <c r="S14" i="288"/>
  <c r="R14" i="288"/>
  <c r="Q14" i="288"/>
  <c r="P14" i="288"/>
  <c r="O14" i="288"/>
  <c r="N14" i="288"/>
  <c r="M14" i="288"/>
  <c r="L14" i="288"/>
  <c r="J14" i="288"/>
  <c r="I14" i="288"/>
  <c r="H14" i="288"/>
  <c r="G14" i="288"/>
  <c r="AF13" i="288"/>
  <c r="AD13" i="288"/>
  <c r="AC13" i="288"/>
  <c r="AB13" i="288"/>
  <c r="AA13" i="288"/>
  <c r="Z13" i="288"/>
  <c r="Y13" i="288"/>
  <c r="X13" i="288"/>
  <c r="W13" i="288"/>
  <c r="U13" i="288"/>
  <c r="S13" i="288"/>
  <c r="R13" i="288"/>
  <c r="Q13" i="288"/>
  <c r="P13" i="288"/>
  <c r="O13" i="288"/>
  <c r="N13" i="288"/>
  <c r="M13" i="288"/>
  <c r="L13" i="288"/>
  <c r="J13" i="288"/>
  <c r="I13" i="288"/>
  <c r="H13" i="288"/>
  <c r="G13" i="288"/>
  <c r="AF12" i="288"/>
  <c r="AD12" i="288"/>
  <c r="AC12" i="288"/>
  <c r="AB12" i="288"/>
  <c r="AA12" i="288"/>
  <c r="Z12" i="288"/>
  <c r="Y12" i="288"/>
  <c r="X12" i="288"/>
  <c r="W12" i="288"/>
  <c r="U12" i="288"/>
  <c r="S12" i="288"/>
  <c r="R12" i="288"/>
  <c r="Q12" i="288"/>
  <c r="P12" i="288"/>
  <c r="O12" i="288"/>
  <c r="N12" i="288"/>
  <c r="M12" i="288"/>
  <c r="L12" i="288"/>
  <c r="J12" i="288"/>
  <c r="I12" i="288"/>
  <c r="H12" i="288"/>
  <c r="G12" i="288"/>
  <c r="AF11" i="288"/>
  <c r="AC11" i="288"/>
  <c r="AB11" i="288"/>
  <c r="AA11" i="288"/>
  <c r="Z11" i="288"/>
  <c r="Y11" i="288"/>
  <c r="X11" i="288"/>
  <c r="W11" i="288"/>
  <c r="U11" i="288"/>
  <c r="R11" i="288"/>
  <c r="Q11" i="288"/>
  <c r="P11" i="288"/>
  <c r="O11" i="288"/>
  <c r="N11" i="288"/>
  <c r="M11" i="288"/>
  <c r="L11" i="288"/>
  <c r="J11" i="288"/>
  <c r="I11" i="288"/>
  <c r="H11" i="288"/>
  <c r="G11" i="288"/>
  <c r="AF9" i="288"/>
  <c r="AC9" i="288"/>
  <c r="AB9" i="288"/>
  <c r="AA9" i="288"/>
  <c r="Z9" i="288"/>
  <c r="Y9" i="288"/>
  <c r="X9" i="288"/>
  <c r="W9" i="288"/>
  <c r="U9" i="288"/>
  <c r="R9" i="288"/>
  <c r="Q9" i="288"/>
  <c r="P9" i="288"/>
  <c r="O9" i="288"/>
  <c r="N9" i="288"/>
  <c r="M9" i="288"/>
  <c r="L9" i="288"/>
  <c r="J9" i="288"/>
  <c r="I9" i="288"/>
  <c r="H9" i="288"/>
  <c r="G9" i="288"/>
  <c r="AF8" i="288"/>
  <c r="AC8" i="288"/>
  <c r="AB8" i="288"/>
  <c r="AA8" i="288"/>
  <c r="Z8" i="288"/>
  <c r="Y8" i="288"/>
  <c r="X8" i="288"/>
  <c r="W8" i="288"/>
  <c r="U8" i="288"/>
  <c r="R8" i="288"/>
  <c r="Q8" i="288"/>
  <c r="P8" i="288"/>
  <c r="O8" i="288"/>
  <c r="N8" i="288"/>
  <c r="M8" i="288"/>
  <c r="L8" i="288"/>
  <c r="J8" i="288"/>
  <c r="I8" i="288"/>
  <c r="H8" i="288"/>
  <c r="G8" i="288"/>
  <c r="Z7" i="288"/>
  <c r="O7" i="288"/>
  <c r="J7" i="288"/>
  <c r="I7" i="288"/>
  <c r="H7" i="288"/>
  <c r="G7" i="288"/>
  <c r="Y7" i="288" s="1"/>
  <c r="J6" i="288"/>
  <c r="I6" i="288"/>
  <c r="H6" i="288"/>
  <c r="G6" i="288"/>
  <c r="Y6" i="288" s="1"/>
  <c r="AF21" i="287"/>
  <c r="AD21" i="287"/>
  <c r="AC21" i="287"/>
  <c r="AB21" i="287"/>
  <c r="AA21" i="287"/>
  <c r="Z21" i="287"/>
  <c r="Y21" i="287"/>
  <c r="X21" i="287"/>
  <c r="W21" i="287"/>
  <c r="U21" i="287"/>
  <c r="S21" i="287"/>
  <c r="R21" i="287"/>
  <c r="Q21" i="287"/>
  <c r="P21" i="287"/>
  <c r="O21" i="287"/>
  <c r="N21" i="287"/>
  <c r="M21" i="287"/>
  <c r="L21" i="287"/>
  <c r="J21" i="287"/>
  <c r="I21" i="287"/>
  <c r="H21" i="287"/>
  <c r="G21" i="287"/>
  <c r="AF20" i="287"/>
  <c r="AC20" i="287"/>
  <c r="AB20" i="287"/>
  <c r="AA20" i="287"/>
  <c r="Z20" i="287"/>
  <c r="Y20" i="287"/>
  <c r="X20" i="287"/>
  <c r="W20" i="287"/>
  <c r="U20" i="287"/>
  <c r="R20" i="287"/>
  <c r="Q20" i="287"/>
  <c r="P20" i="287"/>
  <c r="O20" i="287"/>
  <c r="N20" i="287"/>
  <c r="M20" i="287"/>
  <c r="L20" i="287"/>
  <c r="J20" i="287"/>
  <c r="I20" i="287"/>
  <c r="H20" i="287"/>
  <c r="G20" i="287"/>
  <c r="AF19" i="287"/>
  <c r="AD19" i="287"/>
  <c r="AC19" i="287"/>
  <c r="AB19" i="287"/>
  <c r="AA19" i="287"/>
  <c r="Z19" i="287"/>
  <c r="Y19" i="287"/>
  <c r="X19" i="287"/>
  <c r="W19" i="287"/>
  <c r="U19" i="287"/>
  <c r="S19" i="287"/>
  <c r="R19" i="287"/>
  <c r="Q19" i="287"/>
  <c r="P19" i="287"/>
  <c r="O19" i="287"/>
  <c r="N19" i="287"/>
  <c r="M19" i="287"/>
  <c r="L19" i="287"/>
  <c r="J19" i="287"/>
  <c r="I19" i="287"/>
  <c r="H19" i="287"/>
  <c r="G19" i="287"/>
  <c r="AF17" i="287"/>
  <c r="AD17" i="287"/>
  <c r="AC17" i="287"/>
  <c r="AB17" i="287"/>
  <c r="AA17" i="287"/>
  <c r="Z17" i="287"/>
  <c r="Y17" i="287"/>
  <c r="X17" i="287"/>
  <c r="W17" i="287"/>
  <c r="U17" i="287"/>
  <c r="S17" i="287"/>
  <c r="R17" i="287"/>
  <c r="Q17" i="287"/>
  <c r="P17" i="287"/>
  <c r="O17" i="287"/>
  <c r="N17" i="287"/>
  <c r="M17" i="287"/>
  <c r="L17" i="287"/>
  <c r="J17" i="287"/>
  <c r="I17" i="287"/>
  <c r="H17" i="287"/>
  <c r="G17" i="287"/>
  <c r="AF16" i="287"/>
  <c r="AD16" i="287"/>
  <c r="AC16" i="287"/>
  <c r="AB16" i="287"/>
  <c r="AA16" i="287"/>
  <c r="Z16" i="287"/>
  <c r="Y16" i="287"/>
  <c r="X16" i="287"/>
  <c r="W16" i="287"/>
  <c r="U16" i="287"/>
  <c r="S16" i="287"/>
  <c r="R16" i="287"/>
  <c r="Q16" i="287"/>
  <c r="P16" i="287"/>
  <c r="O16" i="287"/>
  <c r="N16" i="287"/>
  <c r="M16" i="287"/>
  <c r="L16" i="287"/>
  <c r="J16" i="287"/>
  <c r="I16" i="287"/>
  <c r="H16" i="287"/>
  <c r="G16" i="287"/>
  <c r="AF15" i="287"/>
  <c r="AD15" i="287"/>
  <c r="AC15" i="287"/>
  <c r="AB15" i="287"/>
  <c r="AA15" i="287"/>
  <c r="Z15" i="287"/>
  <c r="Y15" i="287"/>
  <c r="X15" i="287"/>
  <c r="W15" i="287"/>
  <c r="U15" i="287"/>
  <c r="S15" i="287"/>
  <c r="R15" i="287"/>
  <c r="Q15" i="287"/>
  <c r="P15" i="287"/>
  <c r="O15" i="287"/>
  <c r="N15" i="287"/>
  <c r="M15" i="287"/>
  <c r="L15" i="287"/>
  <c r="J15" i="287"/>
  <c r="I15" i="287"/>
  <c r="H15" i="287"/>
  <c r="G15" i="287"/>
  <c r="AF14" i="287"/>
  <c r="AD14" i="287"/>
  <c r="AC14" i="287"/>
  <c r="AB14" i="287"/>
  <c r="AA14" i="287"/>
  <c r="Z14" i="287"/>
  <c r="Y14" i="287"/>
  <c r="X14" i="287"/>
  <c r="W14" i="287"/>
  <c r="U14" i="287"/>
  <c r="S14" i="287"/>
  <c r="R14" i="287"/>
  <c r="Q14" i="287"/>
  <c r="P14" i="287"/>
  <c r="O14" i="287"/>
  <c r="N14" i="287"/>
  <c r="M14" i="287"/>
  <c r="L14" i="287"/>
  <c r="J14" i="287"/>
  <c r="I14" i="287"/>
  <c r="H14" i="287"/>
  <c r="G14" i="287"/>
  <c r="AF13" i="287"/>
  <c r="AD13" i="287"/>
  <c r="AC13" i="287"/>
  <c r="AB13" i="287"/>
  <c r="AA13" i="287"/>
  <c r="Z13" i="287"/>
  <c r="Y13" i="287"/>
  <c r="X13" i="287"/>
  <c r="W13" i="287"/>
  <c r="U13" i="287"/>
  <c r="S13" i="287"/>
  <c r="R13" i="287"/>
  <c r="Q13" i="287"/>
  <c r="P13" i="287"/>
  <c r="O13" i="287"/>
  <c r="N13" i="287"/>
  <c r="M13" i="287"/>
  <c r="L13" i="287"/>
  <c r="J13" i="287"/>
  <c r="I13" i="287"/>
  <c r="H13" i="287"/>
  <c r="G13" i="287"/>
  <c r="AF12" i="287"/>
  <c r="AD12" i="287"/>
  <c r="AC12" i="287"/>
  <c r="AB12" i="287"/>
  <c r="AA12" i="287"/>
  <c r="Z12" i="287"/>
  <c r="Y12" i="287"/>
  <c r="X12" i="287"/>
  <c r="W12" i="287"/>
  <c r="U12" i="287"/>
  <c r="S12" i="287"/>
  <c r="R12" i="287"/>
  <c r="Q12" i="287"/>
  <c r="P12" i="287"/>
  <c r="O12" i="287"/>
  <c r="N12" i="287"/>
  <c r="M12" i="287"/>
  <c r="L12" i="287"/>
  <c r="J12" i="287"/>
  <c r="I12" i="287"/>
  <c r="H12" i="287"/>
  <c r="G12" i="287"/>
  <c r="AF11" i="287"/>
  <c r="AD11" i="287"/>
  <c r="AC11" i="287"/>
  <c r="AB11" i="287"/>
  <c r="AA11" i="287"/>
  <c r="Z11" i="287"/>
  <c r="Y11" i="287"/>
  <c r="X11" i="287"/>
  <c r="W11" i="287"/>
  <c r="U11" i="287"/>
  <c r="S11" i="287"/>
  <c r="R11" i="287"/>
  <c r="Q11" i="287"/>
  <c r="P11" i="287"/>
  <c r="O11" i="287"/>
  <c r="N11" i="287"/>
  <c r="M11" i="287"/>
  <c r="L11" i="287"/>
  <c r="J11" i="287"/>
  <c r="I11" i="287"/>
  <c r="H11" i="287"/>
  <c r="G11" i="287"/>
  <c r="AF10" i="287"/>
  <c r="AC10" i="287"/>
  <c r="AB10" i="287"/>
  <c r="AA10" i="287"/>
  <c r="Z10" i="287"/>
  <c r="Y10" i="287"/>
  <c r="X10" i="287"/>
  <c r="W10" i="287"/>
  <c r="U10" i="287"/>
  <c r="R10" i="287"/>
  <c r="Q10" i="287"/>
  <c r="P10" i="287"/>
  <c r="O10" i="287"/>
  <c r="N10" i="287"/>
  <c r="M10" i="287"/>
  <c r="L10" i="287"/>
  <c r="J10" i="287"/>
  <c r="I10" i="287"/>
  <c r="H10" i="287"/>
  <c r="G10" i="287"/>
  <c r="AF9" i="287"/>
  <c r="AC9" i="287"/>
  <c r="AB9" i="287"/>
  <c r="AA9" i="287"/>
  <c r="Z9" i="287"/>
  <c r="Y9" i="287"/>
  <c r="X9" i="287"/>
  <c r="W9" i="287"/>
  <c r="U9" i="287"/>
  <c r="R9" i="287"/>
  <c r="Q9" i="287"/>
  <c r="P9" i="287"/>
  <c r="O9" i="287"/>
  <c r="N9" i="287"/>
  <c r="M9" i="287"/>
  <c r="L9" i="287"/>
  <c r="J9" i="287"/>
  <c r="I9" i="287"/>
  <c r="H9" i="287"/>
  <c r="G9" i="287"/>
  <c r="AF8" i="287"/>
  <c r="AC8" i="287"/>
  <c r="AB8" i="287"/>
  <c r="AA8" i="287"/>
  <c r="Z8" i="287"/>
  <c r="Y8" i="287"/>
  <c r="X8" i="287"/>
  <c r="W8" i="287"/>
  <c r="U8" i="287"/>
  <c r="R8" i="287"/>
  <c r="Q8" i="287"/>
  <c r="P8" i="287"/>
  <c r="O8" i="287"/>
  <c r="N8" i="287"/>
  <c r="M8" i="287"/>
  <c r="L8" i="287"/>
  <c r="J8" i="287"/>
  <c r="I8" i="287"/>
  <c r="H8" i="287"/>
  <c r="G8" i="287"/>
  <c r="AF6" i="287"/>
  <c r="AD6" i="287"/>
  <c r="AC6" i="287"/>
  <c r="AB6" i="287"/>
  <c r="AA6" i="287"/>
  <c r="Z6" i="287"/>
  <c r="Y6" i="287"/>
  <c r="X6" i="287"/>
  <c r="W6" i="287"/>
  <c r="U6" i="287"/>
  <c r="S6" i="287"/>
  <c r="R6" i="287"/>
  <c r="Q6" i="287"/>
  <c r="P6" i="287"/>
  <c r="O6" i="287"/>
  <c r="N6" i="287"/>
  <c r="M6" i="287"/>
  <c r="L6" i="287"/>
  <c r="J6" i="287"/>
  <c r="I6" i="287"/>
  <c r="H6" i="287"/>
  <c r="G6" i="287"/>
  <c r="AF21" i="286"/>
  <c r="AD21" i="286"/>
  <c r="AC21" i="286"/>
  <c r="AB21" i="286"/>
  <c r="AA21" i="286"/>
  <c r="Z21" i="286"/>
  <c r="Y21" i="286"/>
  <c r="X21" i="286"/>
  <c r="W21" i="286"/>
  <c r="U21" i="286"/>
  <c r="S21" i="286"/>
  <c r="R21" i="286"/>
  <c r="Q21" i="286"/>
  <c r="P21" i="286"/>
  <c r="O21" i="286"/>
  <c r="N21" i="286"/>
  <c r="M21" i="286"/>
  <c r="L21" i="286"/>
  <c r="J21" i="286"/>
  <c r="I21" i="286"/>
  <c r="H21" i="286"/>
  <c r="G21" i="286"/>
  <c r="AF20" i="286"/>
  <c r="AC20" i="286"/>
  <c r="AB20" i="286"/>
  <c r="AA20" i="286"/>
  <c r="Z20" i="286"/>
  <c r="Y20" i="286"/>
  <c r="X20" i="286"/>
  <c r="W20" i="286"/>
  <c r="U20" i="286"/>
  <c r="R20" i="286"/>
  <c r="Q20" i="286"/>
  <c r="P20" i="286"/>
  <c r="O20" i="286"/>
  <c r="N20" i="286"/>
  <c r="M20" i="286"/>
  <c r="L20" i="286"/>
  <c r="J20" i="286"/>
  <c r="I20" i="286"/>
  <c r="H20" i="286"/>
  <c r="G20" i="286"/>
  <c r="AF19" i="286"/>
  <c r="AD19" i="286"/>
  <c r="AC19" i="286"/>
  <c r="AB19" i="286"/>
  <c r="AA19" i="286"/>
  <c r="Z19" i="286"/>
  <c r="Y19" i="286"/>
  <c r="X19" i="286"/>
  <c r="W19" i="286"/>
  <c r="U19" i="286"/>
  <c r="S19" i="286"/>
  <c r="R19" i="286"/>
  <c r="Q19" i="286"/>
  <c r="P19" i="286"/>
  <c r="O19" i="286"/>
  <c r="N19" i="286"/>
  <c r="M19" i="286"/>
  <c r="L19" i="286"/>
  <c r="J19" i="286"/>
  <c r="I19" i="286"/>
  <c r="H19" i="286"/>
  <c r="G19" i="286"/>
  <c r="AF17" i="286"/>
  <c r="AD17" i="286"/>
  <c r="AC17" i="286"/>
  <c r="AB17" i="286"/>
  <c r="AA17" i="286"/>
  <c r="Z17" i="286"/>
  <c r="Y17" i="286"/>
  <c r="X17" i="286"/>
  <c r="W17" i="286"/>
  <c r="U17" i="286"/>
  <c r="S17" i="286"/>
  <c r="R17" i="286"/>
  <c r="Q17" i="286"/>
  <c r="P17" i="286"/>
  <c r="O17" i="286"/>
  <c r="N17" i="286"/>
  <c r="M17" i="286"/>
  <c r="L17" i="286"/>
  <c r="J17" i="286"/>
  <c r="I17" i="286"/>
  <c r="H17" i="286"/>
  <c r="G17" i="286"/>
  <c r="AF16" i="286"/>
  <c r="AD16" i="286"/>
  <c r="AC16" i="286"/>
  <c r="AB16" i="286"/>
  <c r="AA16" i="286"/>
  <c r="Z16" i="286"/>
  <c r="Y16" i="286"/>
  <c r="X16" i="286"/>
  <c r="W16" i="286"/>
  <c r="U16" i="286"/>
  <c r="S16" i="286"/>
  <c r="R16" i="286"/>
  <c r="Q16" i="286"/>
  <c r="P16" i="286"/>
  <c r="O16" i="286"/>
  <c r="N16" i="286"/>
  <c r="M16" i="286"/>
  <c r="L16" i="286"/>
  <c r="J16" i="286"/>
  <c r="I16" i="286"/>
  <c r="H16" i="286"/>
  <c r="G16" i="286"/>
  <c r="AF15" i="286"/>
  <c r="AD15" i="286"/>
  <c r="AC15" i="286"/>
  <c r="AB15" i="286"/>
  <c r="AA15" i="286"/>
  <c r="Z15" i="286"/>
  <c r="Y15" i="286"/>
  <c r="X15" i="286"/>
  <c r="W15" i="286"/>
  <c r="U15" i="286"/>
  <c r="S15" i="286"/>
  <c r="R15" i="286"/>
  <c r="Q15" i="286"/>
  <c r="P15" i="286"/>
  <c r="O15" i="286"/>
  <c r="N15" i="286"/>
  <c r="M15" i="286"/>
  <c r="L15" i="286"/>
  <c r="J15" i="286"/>
  <c r="I15" i="286"/>
  <c r="H15" i="286"/>
  <c r="G15" i="286"/>
  <c r="AF14" i="286"/>
  <c r="AD14" i="286"/>
  <c r="AC14" i="286"/>
  <c r="AB14" i="286"/>
  <c r="AA14" i="286"/>
  <c r="Z14" i="286"/>
  <c r="Y14" i="286"/>
  <c r="X14" i="286"/>
  <c r="W14" i="286"/>
  <c r="U14" i="286"/>
  <c r="S14" i="286"/>
  <c r="R14" i="286"/>
  <c r="Q14" i="286"/>
  <c r="P14" i="286"/>
  <c r="O14" i="286"/>
  <c r="N14" i="286"/>
  <c r="M14" i="286"/>
  <c r="L14" i="286"/>
  <c r="J14" i="286"/>
  <c r="I14" i="286"/>
  <c r="H14" i="286"/>
  <c r="G14" i="286"/>
  <c r="AF13" i="286"/>
  <c r="AD13" i="286"/>
  <c r="AC13" i="286"/>
  <c r="AB13" i="286"/>
  <c r="AA13" i="286"/>
  <c r="Z13" i="286"/>
  <c r="Y13" i="286"/>
  <c r="X13" i="286"/>
  <c r="W13" i="286"/>
  <c r="U13" i="286"/>
  <c r="S13" i="286"/>
  <c r="R13" i="286"/>
  <c r="Q13" i="286"/>
  <c r="P13" i="286"/>
  <c r="O13" i="286"/>
  <c r="N13" i="286"/>
  <c r="M13" i="286"/>
  <c r="L13" i="286"/>
  <c r="J13" i="286"/>
  <c r="I13" i="286"/>
  <c r="H13" i="286"/>
  <c r="G13" i="286"/>
  <c r="AF12" i="286"/>
  <c r="AD12" i="286"/>
  <c r="AC12" i="286"/>
  <c r="AB12" i="286"/>
  <c r="AA12" i="286"/>
  <c r="Z12" i="286"/>
  <c r="Y12" i="286"/>
  <c r="X12" i="286"/>
  <c r="W12" i="286"/>
  <c r="U12" i="286"/>
  <c r="S12" i="286"/>
  <c r="R12" i="286"/>
  <c r="Q12" i="286"/>
  <c r="P12" i="286"/>
  <c r="O12" i="286"/>
  <c r="N12" i="286"/>
  <c r="M12" i="286"/>
  <c r="L12" i="286"/>
  <c r="J12" i="286"/>
  <c r="I12" i="286"/>
  <c r="H12" i="286"/>
  <c r="G12" i="286"/>
  <c r="AF11" i="286"/>
  <c r="AC11" i="286"/>
  <c r="AB11" i="286"/>
  <c r="AA11" i="286"/>
  <c r="Z11" i="286"/>
  <c r="Y11" i="286"/>
  <c r="X11" i="286"/>
  <c r="W11" i="286"/>
  <c r="U11" i="286"/>
  <c r="R11" i="286"/>
  <c r="Q11" i="286"/>
  <c r="P11" i="286"/>
  <c r="O11" i="286"/>
  <c r="N11" i="286"/>
  <c r="M11" i="286"/>
  <c r="L11" i="286"/>
  <c r="J11" i="286"/>
  <c r="I11" i="286"/>
  <c r="H11" i="286"/>
  <c r="G11" i="286"/>
  <c r="AF10" i="286"/>
  <c r="AD10" i="286"/>
  <c r="AC10" i="286"/>
  <c r="AB10" i="286"/>
  <c r="AA10" i="286"/>
  <c r="Z10" i="286"/>
  <c r="Y10" i="286"/>
  <c r="X10" i="286"/>
  <c r="W10" i="286"/>
  <c r="U10" i="286"/>
  <c r="S10" i="286"/>
  <c r="R10" i="286"/>
  <c r="Q10" i="286"/>
  <c r="P10" i="286"/>
  <c r="O10" i="286"/>
  <c r="N10" i="286"/>
  <c r="M10" i="286"/>
  <c r="L10" i="286"/>
  <c r="J10" i="286"/>
  <c r="I10" i="286"/>
  <c r="H10" i="286"/>
  <c r="G10" i="286"/>
  <c r="AF9" i="286"/>
  <c r="AD9" i="286"/>
  <c r="AC9" i="286"/>
  <c r="AB9" i="286"/>
  <c r="AA9" i="286"/>
  <c r="Z9" i="286"/>
  <c r="Y9" i="286"/>
  <c r="X9" i="286"/>
  <c r="W9" i="286"/>
  <c r="U9" i="286"/>
  <c r="S9" i="286"/>
  <c r="R9" i="286"/>
  <c r="Q9" i="286"/>
  <c r="P9" i="286"/>
  <c r="O9" i="286"/>
  <c r="N9" i="286"/>
  <c r="M9" i="286"/>
  <c r="L9" i="286"/>
  <c r="J9" i="286"/>
  <c r="I9" i="286"/>
  <c r="H9" i="286"/>
  <c r="G9" i="286"/>
  <c r="AF8" i="286"/>
  <c r="AD8" i="286"/>
  <c r="AC8" i="286"/>
  <c r="AB8" i="286"/>
  <c r="AA8" i="286"/>
  <c r="Z8" i="286"/>
  <c r="Y8" i="286"/>
  <c r="X8" i="286"/>
  <c r="W8" i="286"/>
  <c r="U8" i="286"/>
  <c r="S8" i="286"/>
  <c r="R8" i="286"/>
  <c r="Q8" i="286"/>
  <c r="P8" i="286"/>
  <c r="O8" i="286"/>
  <c r="N8" i="286"/>
  <c r="M8" i="286"/>
  <c r="L8" i="286"/>
  <c r="J8" i="286"/>
  <c r="I8" i="286"/>
  <c r="H8" i="286"/>
  <c r="G8" i="286"/>
  <c r="J6" i="286"/>
  <c r="I6" i="286"/>
  <c r="H6" i="286"/>
  <c r="G6" i="286"/>
  <c r="W6" i="286" s="1"/>
  <c r="AF21" i="285"/>
  <c r="AD21" i="285"/>
  <c r="AC21" i="285"/>
  <c r="AB21" i="285"/>
  <c r="AA21" i="285"/>
  <c r="Z21" i="285"/>
  <c r="Y21" i="285"/>
  <c r="X21" i="285"/>
  <c r="W21" i="285"/>
  <c r="U21" i="285"/>
  <c r="S21" i="285"/>
  <c r="R21" i="285"/>
  <c r="Q21" i="285"/>
  <c r="P21" i="285"/>
  <c r="O21" i="285"/>
  <c r="N21" i="285"/>
  <c r="M21" i="285"/>
  <c r="L21" i="285"/>
  <c r="J21" i="285"/>
  <c r="I21" i="285"/>
  <c r="H21" i="285"/>
  <c r="G21" i="285"/>
  <c r="AF20" i="285"/>
  <c r="AC20" i="285"/>
  <c r="AB20" i="285"/>
  <c r="AA20" i="285"/>
  <c r="Z20" i="285"/>
  <c r="Y20" i="285"/>
  <c r="X20" i="285"/>
  <c r="W20" i="285"/>
  <c r="U20" i="285"/>
  <c r="R20" i="285"/>
  <c r="Q20" i="285"/>
  <c r="P20" i="285"/>
  <c r="O20" i="285"/>
  <c r="N20" i="285"/>
  <c r="M20" i="285"/>
  <c r="L20" i="285"/>
  <c r="J20" i="285"/>
  <c r="I20" i="285"/>
  <c r="H20" i="285"/>
  <c r="G20" i="285"/>
  <c r="AF19" i="285"/>
  <c r="AD19" i="285"/>
  <c r="AC19" i="285"/>
  <c r="AB19" i="285"/>
  <c r="AA19" i="285"/>
  <c r="Z19" i="285"/>
  <c r="Y19" i="285"/>
  <c r="X19" i="285"/>
  <c r="W19" i="285"/>
  <c r="U19" i="285"/>
  <c r="S19" i="285"/>
  <c r="R19" i="285"/>
  <c r="Q19" i="285"/>
  <c r="P19" i="285"/>
  <c r="O19" i="285"/>
  <c r="N19" i="285"/>
  <c r="M19" i="285"/>
  <c r="L19" i="285"/>
  <c r="J19" i="285"/>
  <c r="I19" i="285"/>
  <c r="H19" i="285"/>
  <c r="G19" i="285"/>
  <c r="AF17" i="285"/>
  <c r="AD17" i="285"/>
  <c r="AC17" i="285"/>
  <c r="AB17" i="285"/>
  <c r="AA17" i="285"/>
  <c r="Z17" i="285"/>
  <c r="Y17" i="285"/>
  <c r="X17" i="285"/>
  <c r="W17" i="285"/>
  <c r="U17" i="285"/>
  <c r="S17" i="285"/>
  <c r="R17" i="285"/>
  <c r="Q17" i="285"/>
  <c r="P17" i="285"/>
  <c r="O17" i="285"/>
  <c r="N17" i="285"/>
  <c r="M17" i="285"/>
  <c r="L17" i="285"/>
  <c r="J17" i="285"/>
  <c r="I17" i="285"/>
  <c r="H17" i="285"/>
  <c r="G17" i="285"/>
  <c r="AF16" i="285"/>
  <c r="AD16" i="285"/>
  <c r="AC16" i="285"/>
  <c r="AB16" i="285"/>
  <c r="AA16" i="285"/>
  <c r="Z16" i="285"/>
  <c r="Y16" i="285"/>
  <c r="X16" i="285"/>
  <c r="W16" i="285"/>
  <c r="U16" i="285"/>
  <c r="S16" i="285"/>
  <c r="R16" i="285"/>
  <c r="Q16" i="285"/>
  <c r="P16" i="285"/>
  <c r="O16" i="285"/>
  <c r="N16" i="285"/>
  <c r="M16" i="285"/>
  <c r="L16" i="285"/>
  <c r="J16" i="285"/>
  <c r="I16" i="285"/>
  <c r="H16" i="285"/>
  <c r="G16" i="285"/>
  <c r="AF15" i="285"/>
  <c r="AD15" i="285"/>
  <c r="AC15" i="285"/>
  <c r="AB15" i="285"/>
  <c r="AA15" i="285"/>
  <c r="Z15" i="285"/>
  <c r="Y15" i="285"/>
  <c r="X15" i="285"/>
  <c r="W15" i="285"/>
  <c r="U15" i="285"/>
  <c r="S15" i="285"/>
  <c r="R15" i="285"/>
  <c r="Q15" i="285"/>
  <c r="P15" i="285"/>
  <c r="O15" i="285"/>
  <c r="N15" i="285"/>
  <c r="M15" i="285"/>
  <c r="L15" i="285"/>
  <c r="J15" i="285"/>
  <c r="I15" i="285"/>
  <c r="H15" i="285"/>
  <c r="G15" i="285"/>
  <c r="AF14" i="285"/>
  <c r="AD14" i="285"/>
  <c r="AC14" i="285"/>
  <c r="AB14" i="285"/>
  <c r="AA14" i="285"/>
  <c r="Z14" i="285"/>
  <c r="Y14" i="285"/>
  <c r="X14" i="285"/>
  <c r="W14" i="285"/>
  <c r="U14" i="285"/>
  <c r="S14" i="285"/>
  <c r="R14" i="285"/>
  <c r="Q14" i="285"/>
  <c r="P14" i="285"/>
  <c r="O14" i="285"/>
  <c r="N14" i="285"/>
  <c r="M14" i="285"/>
  <c r="L14" i="285"/>
  <c r="J14" i="285"/>
  <c r="I14" i="285"/>
  <c r="H14" i="285"/>
  <c r="G14" i="285"/>
  <c r="AF13" i="285"/>
  <c r="AD13" i="285"/>
  <c r="AC13" i="285"/>
  <c r="AB13" i="285"/>
  <c r="AA13" i="285"/>
  <c r="Z13" i="285"/>
  <c r="Y13" i="285"/>
  <c r="X13" i="285"/>
  <c r="W13" i="285"/>
  <c r="U13" i="285"/>
  <c r="S13" i="285"/>
  <c r="R13" i="285"/>
  <c r="Q13" i="285"/>
  <c r="P13" i="285"/>
  <c r="O13" i="285"/>
  <c r="N13" i="285"/>
  <c r="M13" i="285"/>
  <c r="L13" i="285"/>
  <c r="J13" i="285"/>
  <c r="I13" i="285"/>
  <c r="H13" i="285"/>
  <c r="G13" i="285"/>
  <c r="AF12" i="285"/>
  <c r="AC12" i="285"/>
  <c r="AB12" i="285"/>
  <c r="AA12" i="285"/>
  <c r="Z12" i="285"/>
  <c r="Y12" i="285"/>
  <c r="X12" i="285"/>
  <c r="W12" i="285"/>
  <c r="U12" i="285"/>
  <c r="R12" i="285"/>
  <c r="Q12" i="285"/>
  <c r="P12" i="285"/>
  <c r="O12" i="285"/>
  <c r="N12" i="285"/>
  <c r="M12" i="285"/>
  <c r="L12" i="285"/>
  <c r="J12" i="285"/>
  <c r="I12" i="285"/>
  <c r="H12" i="285"/>
  <c r="G12" i="285"/>
  <c r="AF11" i="285"/>
  <c r="AD11" i="285"/>
  <c r="AC11" i="285"/>
  <c r="AB11" i="285"/>
  <c r="AA11" i="285"/>
  <c r="Z11" i="285"/>
  <c r="Y11" i="285"/>
  <c r="X11" i="285"/>
  <c r="W11" i="285"/>
  <c r="U11" i="285"/>
  <c r="S11" i="285"/>
  <c r="R11" i="285"/>
  <c r="Q11" i="285"/>
  <c r="P11" i="285"/>
  <c r="O11" i="285"/>
  <c r="N11" i="285"/>
  <c r="M11" i="285"/>
  <c r="L11" i="285"/>
  <c r="J11" i="285"/>
  <c r="I11" i="285"/>
  <c r="H11" i="285"/>
  <c r="G11" i="285"/>
  <c r="AF10" i="285"/>
  <c r="AC10" i="285"/>
  <c r="AB10" i="285"/>
  <c r="AA10" i="285"/>
  <c r="Z10" i="285"/>
  <c r="Y10" i="285"/>
  <c r="X10" i="285"/>
  <c r="W10" i="285"/>
  <c r="U10" i="285"/>
  <c r="R10" i="285"/>
  <c r="Q10" i="285"/>
  <c r="P10" i="285"/>
  <c r="O10" i="285"/>
  <c r="N10" i="285"/>
  <c r="M10" i="285"/>
  <c r="L10" i="285"/>
  <c r="J10" i="285"/>
  <c r="I10" i="285"/>
  <c r="H10" i="285"/>
  <c r="G10" i="285"/>
  <c r="AF9" i="285"/>
  <c r="AC9" i="285"/>
  <c r="AB9" i="285"/>
  <c r="AA9" i="285"/>
  <c r="Z9" i="285"/>
  <c r="Y9" i="285"/>
  <c r="X9" i="285"/>
  <c r="W9" i="285"/>
  <c r="U9" i="285"/>
  <c r="R9" i="285"/>
  <c r="Q9" i="285"/>
  <c r="P9" i="285"/>
  <c r="O9" i="285"/>
  <c r="N9" i="285"/>
  <c r="M9" i="285"/>
  <c r="L9" i="285"/>
  <c r="J9" i="285"/>
  <c r="I9" i="285"/>
  <c r="H9" i="285"/>
  <c r="G9" i="285"/>
  <c r="AF8" i="285"/>
  <c r="AD8" i="285"/>
  <c r="AC8" i="285"/>
  <c r="AB8" i="285"/>
  <c r="AA8" i="285"/>
  <c r="Z8" i="285"/>
  <c r="Y8" i="285"/>
  <c r="X8" i="285"/>
  <c r="W8" i="285"/>
  <c r="U8" i="285"/>
  <c r="S8" i="285"/>
  <c r="R8" i="285"/>
  <c r="Q8" i="285"/>
  <c r="P8" i="285"/>
  <c r="O8" i="285"/>
  <c r="N8" i="285"/>
  <c r="M8" i="285"/>
  <c r="L8" i="285"/>
  <c r="J8" i="285"/>
  <c r="I8" i="285"/>
  <c r="H8" i="285"/>
  <c r="G8" i="285"/>
  <c r="AF6" i="285"/>
  <c r="AD6" i="285"/>
  <c r="AC6" i="285"/>
  <c r="AB6" i="285"/>
  <c r="AA6" i="285"/>
  <c r="Z6" i="285"/>
  <c r="Y6" i="285"/>
  <c r="X6" i="285"/>
  <c r="W6" i="285"/>
  <c r="U6" i="285"/>
  <c r="S6" i="285"/>
  <c r="R6" i="285"/>
  <c r="Q6" i="285"/>
  <c r="P6" i="285"/>
  <c r="O6" i="285"/>
  <c r="N6" i="285"/>
  <c r="M6" i="285"/>
  <c r="L6" i="285"/>
  <c r="J6" i="285"/>
  <c r="I6" i="285"/>
  <c r="H6" i="285"/>
  <c r="G6" i="285"/>
  <c r="AF20" i="284"/>
  <c r="AD20" i="284"/>
  <c r="AC20" i="284"/>
  <c r="AB20" i="284"/>
  <c r="AA20" i="284"/>
  <c r="Z20" i="284"/>
  <c r="Y20" i="284"/>
  <c r="X20" i="284"/>
  <c r="W20" i="284"/>
  <c r="U20" i="284"/>
  <c r="S20" i="284"/>
  <c r="R20" i="284"/>
  <c r="Q20" i="284"/>
  <c r="P20" i="284"/>
  <c r="O20" i="284"/>
  <c r="N20" i="284"/>
  <c r="M20" i="284"/>
  <c r="L20" i="284"/>
  <c r="J20" i="284"/>
  <c r="I20" i="284"/>
  <c r="H20" i="284"/>
  <c r="G20" i="284"/>
  <c r="AF19" i="284"/>
  <c r="AC19" i="284"/>
  <c r="AB19" i="284"/>
  <c r="AA19" i="284"/>
  <c r="Z19" i="284"/>
  <c r="Y19" i="284"/>
  <c r="X19" i="284"/>
  <c r="W19" i="284"/>
  <c r="U19" i="284"/>
  <c r="R19" i="284"/>
  <c r="Q19" i="284"/>
  <c r="P19" i="284"/>
  <c r="O19" i="284"/>
  <c r="N19" i="284"/>
  <c r="M19" i="284"/>
  <c r="L19" i="284"/>
  <c r="J19" i="284"/>
  <c r="I19" i="284"/>
  <c r="H19" i="284"/>
  <c r="G19" i="284"/>
  <c r="AF18" i="284"/>
  <c r="AD18" i="284"/>
  <c r="AC18" i="284"/>
  <c r="AB18" i="284"/>
  <c r="AA18" i="284"/>
  <c r="Z18" i="284"/>
  <c r="Y18" i="284"/>
  <c r="X18" i="284"/>
  <c r="W18" i="284"/>
  <c r="U18" i="284"/>
  <c r="S18" i="284"/>
  <c r="R18" i="284"/>
  <c r="Q18" i="284"/>
  <c r="P18" i="284"/>
  <c r="O18" i="284"/>
  <c r="N18" i="284"/>
  <c r="M18" i="284"/>
  <c r="L18" i="284"/>
  <c r="J18" i="284"/>
  <c r="I18" i="284"/>
  <c r="H18" i="284"/>
  <c r="G18" i="284"/>
  <c r="AF16" i="284"/>
  <c r="AD16" i="284"/>
  <c r="AC16" i="284"/>
  <c r="AB16" i="284"/>
  <c r="AA16" i="284"/>
  <c r="Z16" i="284"/>
  <c r="Y16" i="284"/>
  <c r="X16" i="284"/>
  <c r="W16" i="284"/>
  <c r="U16" i="284"/>
  <c r="S16" i="284"/>
  <c r="R16" i="284"/>
  <c r="Q16" i="284"/>
  <c r="P16" i="284"/>
  <c r="O16" i="284"/>
  <c r="N16" i="284"/>
  <c r="M16" i="284"/>
  <c r="L16" i="284"/>
  <c r="J16" i="284"/>
  <c r="I16" i="284"/>
  <c r="H16" i="284"/>
  <c r="G16" i="284"/>
  <c r="AF15" i="284"/>
  <c r="AD15" i="284"/>
  <c r="AC15" i="284"/>
  <c r="AB15" i="284"/>
  <c r="AA15" i="284"/>
  <c r="Z15" i="284"/>
  <c r="Y15" i="284"/>
  <c r="X15" i="284"/>
  <c r="W15" i="284"/>
  <c r="U15" i="284"/>
  <c r="S15" i="284"/>
  <c r="R15" i="284"/>
  <c r="Q15" i="284"/>
  <c r="P15" i="284"/>
  <c r="O15" i="284"/>
  <c r="N15" i="284"/>
  <c r="M15" i="284"/>
  <c r="L15" i="284"/>
  <c r="J15" i="284"/>
  <c r="I15" i="284"/>
  <c r="H15" i="284"/>
  <c r="G15" i="284"/>
  <c r="AF14" i="284"/>
  <c r="AD14" i="284"/>
  <c r="AC14" i="284"/>
  <c r="AB14" i="284"/>
  <c r="AA14" i="284"/>
  <c r="Z14" i="284"/>
  <c r="Y14" i="284"/>
  <c r="X14" i="284"/>
  <c r="W14" i="284"/>
  <c r="U14" i="284"/>
  <c r="S14" i="284"/>
  <c r="R14" i="284"/>
  <c r="Q14" i="284"/>
  <c r="P14" i="284"/>
  <c r="O14" i="284"/>
  <c r="N14" i="284"/>
  <c r="M14" i="284"/>
  <c r="L14" i="284"/>
  <c r="J14" i="284"/>
  <c r="I14" i="284"/>
  <c r="H14" i="284"/>
  <c r="G14" i="284"/>
  <c r="AF13" i="284"/>
  <c r="AD13" i="284"/>
  <c r="AC13" i="284"/>
  <c r="AB13" i="284"/>
  <c r="AA13" i="284"/>
  <c r="Z13" i="284"/>
  <c r="Y13" i="284"/>
  <c r="X13" i="284"/>
  <c r="W13" i="284"/>
  <c r="U13" i="284"/>
  <c r="S13" i="284"/>
  <c r="R13" i="284"/>
  <c r="Q13" i="284"/>
  <c r="P13" i="284"/>
  <c r="O13" i="284"/>
  <c r="N13" i="284"/>
  <c r="M13" i="284"/>
  <c r="L13" i="284"/>
  <c r="J13" i="284"/>
  <c r="I13" i="284"/>
  <c r="H13" i="284"/>
  <c r="G13" i="284"/>
  <c r="AF12" i="284"/>
  <c r="AD12" i="284"/>
  <c r="AC12" i="284"/>
  <c r="AB12" i="284"/>
  <c r="AA12" i="284"/>
  <c r="Z12" i="284"/>
  <c r="Y12" i="284"/>
  <c r="X12" i="284"/>
  <c r="W12" i="284"/>
  <c r="U12" i="284"/>
  <c r="S12" i="284"/>
  <c r="R12" i="284"/>
  <c r="Q12" i="284"/>
  <c r="P12" i="284"/>
  <c r="O12" i="284"/>
  <c r="N12" i="284"/>
  <c r="M12" i="284"/>
  <c r="L12" i="284"/>
  <c r="J12" i="284"/>
  <c r="I12" i="284"/>
  <c r="H12" i="284"/>
  <c r="G12" i="284"/>
  <c r="AF11" i="284"/>
  <c r="AC11" i="284"/>
  <c r="AB11" i="284"/>
  <c r="AA11" i="284"/>
  <c r="Z11" i="284"/>
  <c r="Y11" i="284"/>
  <c r="X11" i="284"/>
  <c r="W11" i="284"/>
  <c r="U11" i="284"/>
  <c r="R11" i="284"/>
  <c r="Q11" i="284"/>
  <c r="P11" i="284"/>
  <c r="O11" i="284"/>
  <c r="N11" i="284"/>
  <c r="M11" i="284"/>
  <c r="L11" i="284"/>
  <c r="J11" i="284"/>
  <c r="I11" i="284"/>
  <c r="H11" i="284"/>
  <c r="G11" i="284"/>
  <c r="AF10" i="284"/>
  <c r="AD10" i="284"/>
  <c r="AC10" i="284"/>
  <c r="AB10" i="284"/>
  <c r="AA10" i="284"/>
  <c r="Z10" i="284"/>
  <c r="Y10" i="284"/>
  <c r="X10" i="284"/>
  <c r="W10" i="284"/>
  <c r="U10" i="284"/>
  <c r="S10" i="284"/>
  <c r="R10" i="284"/>
  <c r="Q10" i="284"/>
  <c r="P10" i="284"/>
  <c r="O10" i="284"/>
  <c r="N10" i="284"/>
  <c r="M10" i="284"/>
  <c r="L10" i="284"/>
  <c r="J10" i="284"/>
  <c r="I10" i="284"/>
  <c r="H10" i="284"/>
  <c r="G10" i="284"/>
  <c r="AF9" i="284"/>
  <c r="AC9" i="284"/>
  <c r="AB9" i="284"/>
  <c r="AA9" i="284"/>
  <c r="Z9" i="284"/>
  <c r="Y9" i="284"/>
  <c r="X9" i="284"/>
  <c r="W9" i="284"/>
  <c r="U9" i="284"/>
  <c r="R9" i="284"/>
  <c r="Q9" i="284"/>
  <c r="P9" i="284"/>
  <c r="O9" i="284"/>
  <c r="N9" i="284"/>
  <c r="M9" i="284"/>
  <c r="L9" i="284"/>
  <c r="J9" i="284"/>
  <c r="I9" i="284"/>
  <c r="H9" i="284"/>
  <c r="G9" i="284"/>
  <c r="AF8" i="284"/>
  <c r="AC8" i="284"/>
  <c r="AB8" i="284"/>
  <c r="AA8" i="284"/>
  <c r="Z8" i="284"/>
  <c r="Y8" i="284"/>
  <c r="X8" i="284"/>
  <c r="W8" i="284"/>
  <c r="U8" i="284"/>
  <c r="R8" i="284"/>
  <c r="Q8" i="284"/>
  <c r="P8" i="284"/>
  <c r="O8" i="284"/>
  <c r="N8" i="284"/>
  <c r="M8" i="284"/>
  <c r="L8" i="284"/>
  <c r="J8" i="284"/>
  <c r="I8" i="284"/>
  <c r="H8" i="284"/>
  <c r="G8" i="284"/>
  <c r="AF7" i="284"/>
  <c r="AD7" i="284"/>
  <c r="AC7" i="284"/>
  <c r="AB7" i="284"/>
  <c r="AA7" i="284"/>
  <c r="Z7" i="284"/>
  <c r="Y7" i="284"/>
  <c r="X7" i="284"/>
  <c r="W7" i="284"/>
  <c r="U7" i="284"/>
  <c r="S7" i="284"/>
  <c r="R7" i="284"/>
  <c r="Q7" i="284"/>
  <c r="P7" i="284"/>
  <c r="O7" i="284"/>
  <c r="N7" i="284"/>
  <c r="M7" i="284"/>
  <c r="L7" i="284"/>
  <c r="J7" i="284"/>
  <c r="I7" i="284"/>
  <c r="H7" i="284"/>
  <c r="G7" i="284"/>
  <c r="AF6" i="284"/>
  <c r="AD6" i="284"/>
  <c r="AC6" i="284"/>
  <c r="AB6" i="284"/>
  <c r="AA6" i="284"/>
  <c r="Z6" i="284"/>
  <c r="Y6" i="284"/>
  <c r="X6" i="284"/>
  <c r="W6" i="284"/>
  <c r="U6" i="284"/>
  <c r="S6" i="284"/>
  <c r="R6" i="284"/>
  <c r="Q6" i="284"/>
  <c r="P6" i="284"/>
  <c r="O6" i="284"/>
  <c r="N6" i="284"/>
  <c r="M6" i="284"/>
  <c r="L6" i="284"/>
  <c r="J6" i="284"/>
  <c r="I6" i="284"/>
  <c r="H6" i="284"/>
  <c r="G6" i="284"/>
  <c r="AF20" i="283"/>
  <c r="AD20" i="283"/>
  <c r="AC20" i="283"/>
  <c r="AB20" i="283"/>
  <c r="AA20" i="283"/>
  <c r="Z20" i="283"/>
  <c r="Y20" i="283"/>
  <c r="X20" i="283"/>
  <c r="W20" i="283"/>
  <c r="U20" i="283"/>
  <c r="S20" i="283"/>
  <c r="R20" i="283"/>
  <c r="Q20" i="283"/>
  <c r="P20" i="283"/>
  <c r="O20" i="283"/>
  <c r="N20" i="283"/>
  <c r="M20" i="283"/>
  <c r="L20" i="283"/>
  <c r="J20" i="283"/>
  <c r="I20" i="283"/>
  <c r="H20" i="283"/>
  <c r="G20" i="283"/>
  <c r="AF19" i="283"/>
  <c r="AC19" i="283"/>
  <c r="AB19" i="283"/>
  <c r="AA19" i="283"/>
  <c r="Z19" i="283"/>
  <c r="Y19" i="283"/>
  <c r="X19" i="283"/>
  <c r="W19" i="283"/>
  <c r="U19" i="283"/>
  <c r="R19" i="283"/>
  <c r="Q19" i="283"/>
  <c r="P19" i="283"/>
  <c r="O19" i="283"/>
  <c r="N19" i="283"/>
  <c r="M19" i="283"/>
  <c r="L19" i="283"/>
  <c r="J19" i="283"/>
  <c r="I19" i="283"/>
  <c r="H19" i="283"/>
  <c r="G19" i="283"/>
  <c r="J18" i="283"/>
  <c r="I18" i="283"/>
  <c r="H18" i="283"/>
  <c r="G18" i="283"/>
  <c r="Y18" i="283" s="1"/>
  <c r="AF16" i="283"/>
  <c r="AD16" i="283"/>
  <c r="AC16" i="283"/>
  <c r="AB16" i="283"/>
  <c r="AA16" i="283"/>
  <c r="Z16" i="283"/>
  <c r="Y16" i="283"/>
  <c r="X16" i="283"/>
  <c r="W16" i="283"/>
  <c r="U16" i="283"/>
  <c r="S16" i="283"/>
  <c r="R16" i="283"/>
  <c r="Q16" i="283"/>
  <c r="P16" i="283"/>
  <c r="O16" i="283"/>
  <c r="N16" i="283"/>
  <c r="M16" i="283"/>
  <c r="L16" i="283"/>
  <c r="J16" i="283"/>
  <c r="I16" i="283"/>
  <c r="H16" i="283"/>
  <c r="G16" i="283"/>
  <c r="AF15" i="283"/>
  <c r="AD15" i="283"/>
  <c r="AC15" i="283"/>
  <c r="AB15" i="283"/>
  <c r="AA15" i="283"/>
  <c r="Z15" i="283"/>
  <c r="Y15" i="283"/>
  <c r="X15" i="283"/>
  <c r="W15" i="283"/>
  <c r="U15" i="283"/>
  <c r="S15" i="283"/>
  <c r="R15" i="283"/>
  <c r="Q15" i="283"/>
  <c r="P15" i="283"/>
  <c r="O15" i="283"/>
  <c r="N15" i="283"/>
  <c r="M15" i="283"/>
  <c r="L15" i="283"/>
  <c r="J15" i="283"/>
  <c r="I15" i="283"/>
  <c r="H15" i="283"/>
  <c r="G15" i="283"/>
  <c r="AF14" i="283"/>
  <c r="AD14" i="283"/>
  <c r="AC14" i="283"/>
  <c r="AB14" i="283"/>
  <c r="AA14" i="283"/>
  <c r="Z14" i="283"/>
  <c r="Y14" i="283"/>
  <c r="X14" i="283"/>
  <c r="W14" i="283"/>
  <c r="U14" i="283"/>
  <c r="S14" i="283"/>
  <c r="R14" i="283"/>
  <c r="Q14" i="283"/>
  <c r="P14" i="283"/>
  <c r="O14" i="283"/>
  <c r="N14" i="283"/>
  <c r="M14" i="283"/>
  <c r="L14" i="283"/>
  <c r="J14" i="283"/>
  <c r="I14" i="283"/>
  <c r="H14" i="283"/>
  <c r="G14" i="283"/>
  <c r="AF13" i="283"/>
  <c r="AD13" i="283"/>
  <c r="AC13" i="283"/>
  <c r="AB13" i="283"/>
  <c r="AA13" i="283"/>
  <c r="Z13" i="283"/>
  <c r="Y13" i="283"/>
  <c r="X13" i="283"/>
  <c r="W13" i="283"/>
  <c r="U13" i="283"/>
  <c r="S13" i="283"/>
  <c r="R13" i="283"/>
  <c r="Q13" i="283"/>
  <c r="P13" i="283"/>
  <c r="O13" i="283"/>
  <c r="N13" i="283"/>
  <c r="M13" i="283"/>
  <c r="L13" i="283"/>
  <c r="J13" i="283"/>
  <c r="I13" i="283"/>
  <c r="H13" i="283"/>
  <c r="G13" i="283"/>
  <c r="AF12" i="283"/>
  <c r="AD12" i="283"/>
  <c r="AC12" i="283"/>
  <c r="AB12" i="283"/>
  <c r="AA12" i="283"/>
  <c r="Z12" i="283"/>
  <c r="Y12" i="283"/>
  <c r="X12" i="283"/>
  <c r="W12" i="283"/>
  <c r="U12" i="283"/>
  <c r="S12" i="283"/>
  <c r="R12" i="283"/>
  <c r="Q12" i="283"/>
  <c r="P12" i="283"/>
  <c r="O12" i="283"/>
  <c r="N12" i="283"/>
  <c r="M12" i="283"/>
  <c r="L12" i="283"/>
  <c r="J12" i="283"/>
  <c r="I12" i="283"/>
  <c r="H12" i="283"/>
  <c r="G12" i="283"/>
  <c r="AF11" i="283"/>
  <c r="AD11" i="283"/>
  <c r="AC11" i="283"/>
  <c r="AB11" i="283"/>
  <c r="AA11" i="283"/>
  <c r="Z11" i="283"/>
  <c r="Y11" i="283"/>
  <c r="X11" i="283"/>
  <c r="W11" i="283"/>
  <c r="U11" i="283"/>
  <c r="S11" i="283"/>
  <c r="R11" i="283"/>
  <c r="Q11" i="283"/>
  <c r="P11" i="283"/>
  <c r="O11" i="283"/>
  <c r="N11" i="283"/>
  <c r="M11" i="283"/>
  <c r="L11" i="283"/>
  <c r="J11" i="283"/>
  <c r="I11" i="283"/>
  <c r="H11" i="283"/>
  <c r="G11" i="283"/>
  <c r="AF10" i="283"/>
  <c r="AD10" i="283"/>
  <c r="AC10" i="283"/>
  <c r="AB10" i="283"/>
  <c r="AA10" i="283"/>
  <c r="Z10" i="283"/>
  <c r="Y10" i="283"/>
  <c r="X10" i="283"/>
  <c r="W10" i="283"/>
  <c r="U10" i="283"/>
  <c r="S10" i="283"/>
  <c r="R10" i="283"/>
  <c r="Q10" i="283"/>
  <c r="P10" i="283"/>
  <c r="O10" i="283"/>
  <c r="N10" i="283"/>
  <c r="M10" i="283"/>
  <c r="L10" i="283"/>
  <c r="J10" i="283"/>
  <c r="I10" i="283"/>
  <c r="H10" i="283"/>
  <c r="G10" i="283"/>
  <c r="AF9" i="283"/>
  <c r="AC9" i="283"/>
  <c r="AB9" i="283"/>
  <c r="AA9" i="283"/>
  <c r="Z9" i="283"/>
  <c r="Y9" i="283"/>
  <c r="X9" i="283"/>
  <c r="W9" i="283"/>
  <c r="U9" i="283"/>
  <c r="R9" i="283"/>
  <c r="Q9" i="283"/>
  <c r="P9" i="283"/>
  <c r="O9" i="283"/>
  <c r="N9" i="283"/>
  <c r="M9" i="283"/>
  <c r="L9" i="283"/>
  <c r="J9" i="283"/>
  <c r="I9" i="283"/>
  <c r="H9" i="283"/>
  <c r="G9" i="283"/>
  <c r="AF8" i="283"/>
  <c r="AC8" i="283"/>
  <c r="AB8" i="283"/>
  <c r="AA8" i="283"/>
  <c r="Z8" i="283"/>
  <c r="Y8" i="283"/>
  <c r="X8" i="283"/>
  <c r="W8" i="283"/>
  <c r="U8" i="283"/>
  <c r="R8" i="283"/>
  <c r="Q8" i="283"/>
  <c r="P8" i="283"/>
  <c r="O8" i="283"/>
  <c r="N8" i="283"/>
  <c r="M8" i="283"/>
  <c r="L8" i="283"/>
  <c r="J8" i="283"/>
  <c r="I8" i="283"/>
  <c r="H8" i="283"/>
  <c r="G8" i="283"/>
  <c r="AF7" i="283"/>
  <c r="AC7" i="283"/>
  <c r="AB7" i="283"/>
  <c r="AA7" i="283"/>
  <c r="Z7" i="283"/>
  <c r="Y7" i="283"/>
  <c r="X7" i="283"/>
  <c r="W7" i="283"/>
  <c r="U7" i="283"/>
  <c r="R7" i="283"/>
  <c r="Q7" i="283"/>
  <c r="P7" i="283"/>
  <c r="O7" i="283"/>
  <c r="N7" i="283"/>
  <c r="M7" i="283"/>
  <c r="L7" i="283"/>
  <c r="J7" i="283"/>
  <c r="I7" i="283"/>
  <c r="H7" i="283"/>
  <c r="G7" i="283"/>
  <c r="AF6" i="283"/>
  <c r="AD6" i="283"/>
  <c r="AC6" i="283"/>
  <c r="AB6" i="283"/>
  <c r="AA6" i="283"/>
  <c r="Z6" i="283"/>
  <c r="Y6" i="283"/>
  <c r="X6" i="283"/>
  <c r="W6" i="283"/>
  <c r="U6" i="283"/>
  <c r="S6" i="283"/>
  <c r="R6" i="283"/>
  <c r="Q6" i="283"/>
  <c r="P6" i="283"/>
  <c r="O6" i="283"/>
  <c r="N6" i="283"/>
  <c r="M6" i="283"/>
  <c r="L6" i="283"/>
  <c r="J6" i="283"/>
  <c r="I6" i="283"/>
  <c r="H6" i="283"/>
  <c r="G6" i="283"/>
  <c r="AF21" i="282"/>
  <c r="AD21" i="282"/>
  <c r="AC21" i="282"/>
  <c r="AB21" i="282"/>
  <c r="AA21" i="282"/>
  <c r="Z21" i="282"/>
  <c r="Y21" i="282"/>
  <c r="X21" i="282"/>
  <c r="W21" i="282"/>
  <c r="U21" i="282"/>
  <c r="S21" i="282"/>
  <c r="R21" i="282"/>
  <c r="Q21" i="282"/>
  <c r="P21" i="282"/>
  <c r="O21" i="282"/>
  <c r="N21" i="282"/>
  <c r="M21" i="282"/>
  <c r="L21" i="282"/>
  <c r="J21" i="282"/>
  <c r="I21" i="282"/>
  <c r="H21" i="282"/>
  <c r="G21" i="282"/>
  <c r="AF20" i="282"/>
  <c r="AC20" i="282"/>
  <c r="AB20" i="282"/>
  <c r="AA20" i="282"/>
  <c r="Z20" i="282"/>
  <c r="Y20" i="282"/>
  <c r="X20" i="282"/>
  <c r="W20" i="282"/>
  <c r="U20" i="282"/>
  <c r="R20" i="282"/>
  <c r="Q20" i="282"/>
  <c r="P20" i="282"/>
  <c r="O20" i="282"/>
  <c r="N20" i="282"/>
  <c r="M20" i="282"/>
  <c r="L20" i="282"/>
  <c r="J20" i="282"/>
  <c r="I20" i="282"/>
  <c r="H20" i="282"/>
  <c r="G20" i="282"/>
  <c r="J19" i="282"/>
  <c r="I19" i="282"/>
  <c r="H19" i="282"/>
  <c r="G19" i="282"/>
  <c r="AE19" i="282" s="1"/>
  <c r="AE22" i="282" s="1"/>
  <c r="AF17" i="282"/>
  <c r="AD17" i="282"/>
  <c r="AC17" i="282"/>
  <c r="AB17" i="282"/>
  <c r="AA17" i="282"/>
  <c r="Z17" i="282"/>
  <c r="Y17" i="282"/>
  <c r="X17" i="282"/>
  <c r="W17" i="282"/>
  <c r="U17" i="282"/>
  <c r="S17" i="282"/>
  <c r="R17" i="282"/>
  <c r="Q17" i="282"/>
  <c r="P17" i="282"/>
  <c r="O17" i="282"/>
  <c r="N17" i="282"/>
  <c r="M17" i="282"/>
  <c r="L17" i="282"/>
  <c r="J17" i="282"/>
  <c r="I17" i="282"/>
  <c r="H17" i="282"/>
  <c r="G17" i="282"/>
  <c r="AF16" i="282"/>
  <c r="AD16" i="282"/>
  <c r="AC16" i="282"/>
  <c r="AB16" i="282"/>
  <c r="AA16" i="282"/>
  <c r="Z16" i="282"/>
  <c r="Y16" i="282"/>
  <c r="X16" i="282"/>
  <c r="W16" i="282"/>
  <c r="U16" i="282"/>
  <c r="S16" i="282"/>
  <c r="R16" i="282"/>
  <c r="Q16" i="282"/>
  <c r="P16" i="282"/>
  <c r="O16" i="282"/>
  <c r="N16" i="282"/>
  <c r="M16" i="282"/>
  <c r="L16" i="282"/>
  <c r="J16" i="282"/>
  <c r="I16" i="282"/>
  <c r="H16" i="282"/>
  <c r="G16" i="282"/>
  <c r="AF15" i="282"/>
  <c r="AD15" i="282"/>
  <c r="AC15" i="282"/>
  <c r="AB15" i="282"/>
  <c r="AA15" i="282"/>
  <c r="Z15" i="282"/>
  <c r="Y15" i="282"/>
  <c r="X15" i="282"/>
  <c r="W15" i="282"/>
  <c r="U15" i="282"/>
  <c r="S15" i="282"/>
  <c r="R15" i="282"/>
  <c r="Q15" i="282"/>
  <c r="P15" i="282"/>
  <c r="O15" i="282"/>
  <c r="N15" i="282"/>
  <c r="M15" i="282"/>
  <c r="L15" i="282"/>
  <c r="J15" i="282"/>
  <c r="I15" i="282"/>
  <c r="H15" i="282"/>
  <c r="G15" i="282"/>
  <c r="AF14" i="282"/>
  <c r="AD14" i="282"/>
  <c r="AC14" i="282"/>
  <c r="AB14" i="282"/>
  <c r="AA14" i="282"/>
  <c r="Z14" i="282"/>
  <c r="Y14" i="282"/>
  <c r="X14" i="282"/>
  <c r="W14" i="282"/>
  <c r="U14" i="282"/>
  <c r="S14" i="282"/>
  <c r="R14" i="282"/>
  <c r="Q14" i="282"/>
  <c r="P14" i="282"/>
  <c r="O14" i="282"/>
  <c r="N14" i="282"/>
  <c r="M14" i="282"/>
  <c r="L14" i="282"/>
  <c r="J14" i="282"/>
  <c r="I14" i="282"/>
  <c r="H14" i="282"/>
  <c r="G14" i="282"/>
  <c r="AF13" i="282"/>
  <c r="AD13" i="282"/>
  <c r="AC13" i="282"/>
  <c r="AB13" i="282"/>
  <c r="AA13" i="282"/>
  <c r="Z13" i="282"/>
  <c r="Y13" i="282"/>
  <c r="X13" i="282"/>
  <c r="W13" i="282"/>
  <c r="U13" i="282"/>
  <c r="S13" i="282"/>
  <c r="R13" i="282"/>
  <c r="Q13" i="282"/>
  <c r="P13" i="282"/>
  <c r="O13" i="282"/>
  <c r="N13" i="282"/>
  <c r="M13" i="282"/>
  <c r="L13" i="282"/>
  <c r="J13" i="282"/>
  <c r="I13" i="282"/>
  <c r="H13" i="282"/>
  <c r="G13" i="282"/>
  <c r="AF12" i="282"/>
  <c r="AD12" i="282"/>
  <c r="AC12" i="282"/>
  <c r="AB12" i="282"/>
  <c r="AA12" i="282"/>
  <c r="Z12" i="282"/>
  <c r="Y12" i="282"/>
  <c r="X12" i="282"/>
  <c r="W12" i="282"/>
  <c r="U12" i="282"/>
  <c r="S12" i="282"/>
  <c r="R12" i="282"/>
  <c r="Q12" i="282"/>
  <c r="P12" i="282"/>
  <c r="O12" i="282"/>
  <c r="N12" i="282"/>
  <c r="M12" i="282"/>
  <c r="L12" i="282"/>
  <c r="J12" i="282"/>
  <c r="I12" i="282"/>
  <c r="H12" i="282"/>
  <c r="G12" i="282"/>
  <c r="AF11" i="282"/>
  <c r="AC11" i="282"/>
  <c r="AB11" i="282"/>
  <c r="AA11" i="282"/>
  <c r="Z11" i="282"/>
  <c r="Y11" i="282"/>
  <c r="X11" i="282"/>
  <c r="W11" i="282"/>
  <c r="U11" i="282"/>
  <c r="R11" i="282"/>
  <c r="Q11" i="282"/>
  <c r="P11" i="282"/>
  <c r="O11" i="282"/>
  <c r="N11" i="282"/>
  <c r="M11" i="282"/>
  <c r="L11" i="282"/>
  <c r="J11" i="282"/>
  <c r="I11" i="282"/>
  <c r="H11" i="282"/>
  <c r="G11" i="282"/>
  <c r="AF10" i="282"/>
  <c r="AD10" i="282"/>
  <c r="AC10" i="282"/>
  <c r="AB10" i="282"/>
  <c r="AA10" i="282"/>
  <c r="Z10" i="282"/>
  <c r="Y10" i="282"/>
  <c r="X10" i="282"/>
  <c r="W10" i="282"/>
  <c r="U10" i="282"/>
  <c r="S10" i="282"/>
  <c r="R10" i="282"/>
  <c r="Q10" i="282"/>
  <c r="P10" i="282"/>
  <c r="O10" i="282"/>
  <c r="N10" i="282"/>
  <c r="M10" i="282"/>
  <c r="L10" i="282"/>
  <c r="J10" i="282"/>
  <c r="I10" i="282"/>
  <c r="H10" i="282"/>
  <c r="G10" i="282"/>
  <c r="AF9" i="282"/>
  <c r="AD9" i="282"/>
  <c r="AC9" i="282"/>
  <c r="AB9" i="282"/>
  <c r="AA9" i="282"/>
  <c r="Z9" i="282"/>
  <c r="Y9" i="282"/>
  <c r="X9" i="282"/>
  <c r="W9" i="282"/>
  <c r="U9" i="282"/>
  <c r="S9" i="282"/>
  <c r="R9" i="282"/>
  <c r="Q9" i="282"/>
  <c r="P9" i="282"/>
  <c r="O9" i="282"/>
  <c r="N9" i="282"/>
  <c r="M9" i="282"/>
  <c r="L9" i="282"/>
  <c r="J9" i="282"/>
  <c r="I9" i="282"/>
  <c r="H9" i="282"/>
  <c r="G9" i="282"/>
  <c r="AF8" i="282"/>
  <c r="AD8" i="282"/>
  <c r="AC8" i="282"/>
  <c r="AB8" i="282"/>
  <c r="AA8" i="282"/>
  <c r="Z8" i="282"/>
  <c r="Y8" i="282"/>
  <c r="X8" i="282"/>
  <c r="W8" i="282"/>
  <c r="U8" i="282"/>
  <c r="S8" i="282"/>
  <c r="R8" i="282"/>
  <c r="Q8" i="282"/>
  <c r="P8" i="282"/>
  <c r="O8" i="282"/>
  <c r="N8" i="282"/>
  <c r="M8" i="282"/>
  <c r="L8" i="282"/>
  <c r="J8" i="282"/>
  <c r="I8" i="282"/>
  <c r="H8" i="282"/>
  <c r="G8" i="282"/>
  <c r="J6" i="282"/>
  <c r="I6" i="282"/>
  <c r="H6" i="282"/>
  <c r="G6" i="282"/>
  <c r="AF20" i="281"/>
  <c r="AD20" i="281"/>
  <c r="AC20" i="281"/>
  <c r="AB20" i="281"/>
  <c r="AA20" i="281"/>
  <c r="Z20" i="281"/>
  <c r="Y20" i="281"/>
  <c r="X20" i="281"/>
  <c r="W20" i="281"/>
  <c r="U20" i="281"/>
  <c r="S20" i="281"/>
  <c r="R20" i="281"/>
  <c r="Q20" i="281"/>
  <c r="P20" i="281"/>
  <c r="O20" i="281"/>
  <c r="N20" i="281"/>
  <c r="M20" i="281"/>
  <c r="L20" i="281"/>
  <c r="J20" i="281"/>
  <c r="I20" i="281"/>
  <c r="H20" i="281"/>
  <c r="G20" i="281"/>
  <c r="AF19" i="281"/>
  <c r="AC19" i="281"/>
  <c r="AB19" i="281"/>
  <c r="AA19" i="281"/>
  <c r="Z19" i="281"/>
  <c r="Y19" i="281"/>
  <c r="X19" i="281"/>
  <c r="W19" i="281"/>
  <c r="U19" i="281"/>
  <c r="R19" i="281"/>
  <c r="Q19" i="281"/>
  <c r="P19" i="281"/>
  <c r="O19" i="281"/>
  <c r="N19" i="281"/>
  <c r="M19" i="281"/>
  <c r="L19" i="281"/>
  <c r="J19" i="281"/>
  <c r="I19" i="281"/>
  <c r="H19" i="281"/>
  <c r="G19" i="281"/>
  <c r="J18" i="281"/>
  <c r="I18" i="281"/>
  <c r="H18" i="281"/>
  <c r="G18" i="281"/>
  <c r="AF16" i="281"/>
  <c r="AD16" i="281"/>
  <c r="AC16" i="281"/>
  <c r="AB16" i="281"/>
  <c r="AA16" i="281"/>
  <c r="Z16" i="281"/>
  <c r="Y16" i="281"/>
  <c r="X16" i="281"/>
  <c r="W16" i="281"/>
  <c r="U16" i="281"/>
  <c r="S16" i="281"/>
  <c r="R16" i="281"/>
  <c r="Q16" i="281"/>
  <c r="P16" i="281"/>
  <c r="O16" i="281"/>
  <c r="N16" i="281"/>
  <c r="M16" i="281"/>
  <c r="L16" i="281"/>
  <c r="J16" i="281"/>
  <c r="I16" i="281"/>
  <c r="H16" i="281"/>
  <c r="G16" i="281"/>
  <c r="AF15" i="281"/>
  <c r="AD15" i="281"/>
  <c r="AC15" i="281"/>
  <c r="AB15" i="281"/>
  <c r="AA15" i="281"/>
  <c r="Z15" i="281"/>
  <c r="Y15" i="281"/>
  <c r="X15" i="281"/>
  <c r="W15" i="281"/>
  <c r="U15" i="281"/>
  <c r="S15" i="281"/>
  <c r="R15" i="281"/>
  <c r="Q15" i="281"/>
  <c r="P15" i="281"/>
  <c r="O15" i="281"/>
  <c r="N15" i="281"/>
  <c r="M15" i="281"/>
  <c r="L15" i="281"/>
  <c r="J15" i="281"/>
  <c r="I15" i="281"/>
  <c r="H15" i="281"/>
  <c r="G15" i="281"/>
  <c r="AF14" i="281"/>
  <c r="AD14" i="281"/>
  <c r="AC14" i="281"/>
  <c r="AB14" i="281"/>
  <c r="AA14" i="281"/>
  <c r="Z14" i="281"/>
  <c r="Y14" i="281"/>
  <c r="X14" i="281"/>
  <c r="W14" i="281"/>
  <c r="U14" i="281"/>
  <c r="S14" i="281"/>
  <c r="R14" i="281"/>
  <c r="Q14" i="281"/>
  <c r="P14" i="281"/>
  <c r="O14" i="281"/>
  <c r="N14" i="281"/>
  <c r="M14" i="281"/>
  <c r="L14" i="281"/>
  <c r="J14" i="281"/>
  <c r="I14" i="281"/>
  <c r="H14" i="281"/>
  <c r="G14" i="281"/>
  <c r="AF13" i="281"/>
  <c r="AD13" i="281"/>
  <c r="AC13" i="281"/>
  <c r="AB13" i="281"/>
  <c r="AA13" i="281"/>
  <c r="Z13" i="281"/>
  <c r="Y13" i="281"/>
  <c r="X13" i="281"/>
  <c r="W13" i="281"/>
  <c r="U13" i="281"/>
  <c r="S13" i="281"/>
  <c r="R13" i="281"/>
  <c r="Q13" i="281"/>
  <c r="P13" i="281"/>
  <c r="O13" i="281"/>
  <c r="N13" i="281"/>
  <c r="M13" i="281"/>
  <c r="L13" i="281"/>
  <c r="J13" i="281"/>
  <c r="I13" i="281"/>
  <c r="H13" i="281"/>
  <c r="G13" i="281"/>
  <c r="AF12" i="281"/>
  <c r="AD12" i="281"/>
  <c r="AC12" i="281"/>
  <c r="AB12" i="281"/>
  <c r="AA12" i="281"/>
  <c r="Z12" i="281"/>
  <c r="Y12" i="281"/>
  <c r="X12" i="281"/>
  <c r="W12" i="281"/>
  <c r="U12" i="281"/>
  <c r="S12" i="281"/>
  <c r="R12" i="281"/>
  <c r="Q12" i="281"/>
  <c r="P12" i="281"/>
  <c r="O12" i="281"/>
  <c r="N12" i="281"/>
  <c r="M12" i="281"/>
  <c r="L12" i="281"/>
  <c r="J12" i="281"/>
  <c r="I12" i="281"/>
  <c r="H12" i="281"/>
  <c r="G12" i="281"/>
  <c r="AF11" i="281"/>
  <c r="AD11" i="281"/>
  <c r="AC11" i="281"/>
  <c r="AB11" i="281"/>
  <c r="AA11" i="281"/>
  <c r="Z11" i="281"/>
  <c r="Y11" i="281"/>
  <c r="X11" i="281"/>
  <c r="W11" i="281"/>
  <c r="U11" i="281"/>
  <c r="S11" i="281"/>
  <c r="R11" i="281"/>
  <c r="Q11" i="281"/>
  <c r="P11" i="281"/>
  <c r="O11" i="281"/>
  <c r="N11" i="281"/>
  <c r="M11" i="281"/>
  <c r="L11" i="281"/>
  <c r="J11" i="281"/>
  <c r="I11" i="281"/>
  <c r="H11" i="281"/>
  <c r="G11" i="281"/>
  <c r="AF10" i="281"/>
  <c r="AC10" i="281"/>
  <c r="AB10" i="281"/>
  <c r="AA10" i="281"/>
  <c r="Z10" i="281"/>
  <c r="Y10" i="281"/>
  <c r="X10" i="281"/>
  <c r="W10" i="281"/>
  <c r="U10" i="281"/>
  <c r="R10" i="281"/>
  <c r="Q10" i="281"/>
  <c r="P10" i="281"/>
  <c r="O10" i="281"/>
  <c r="N10" i="281"/>
  <c r="M10" i="281"/>
  <c r="L10" i="281"/>
  <c r="J10" i="281"/>
  <c r="I10" i="281"/>
  <c r="H10" i="281"/>
  <c r="G10" i="281"/>
  <c r="AF9" i="281"/>
  <c r="AC9" i="281"/>
  <c r="AB9" i="281"/>
  <c r="AA9" i="281"/>
  <c r="Z9" i="281"/>
  <c r="Y9" i="281"/>
  <c r="X9" i="281"/>
  <c r="W9" i="281"/>
  <c r="U9" i="281"/>
  <c r="R9" i="281"/>
  <c r="Q9" i="281"/>
  <c r="P9" i="281"/>
  <c r="O9" i="281"/>
  <c r="N9" i="281"/>
  <c r="M9" i="281"/>
  <c r="L9" i="281"/>
  <c r="J9" i="281"/>
  <c r="I9" i="281"/>
  <c r="H9" i="281"/>
  <c r="G9" i="281"/>
  <c r="AF8" i="281"/>
  <c r="AD8" i="281"/>
  <c r="AC8" i="281"/>
  <c r="AB8" i="281"/>
  <c r="AA8" i="281"/>
  <c r="Z8" i="281"/>
  <c r="Y8" i="281"/>
  <c r="X8" i="281"/>
  <c r="W8" i="281"/>
  <c r="U8" i="281"/>
  <c r="S8" i="281"/>
  <c r="R8" i="281"/>
  <c r="Q8" i="281"/>
  <c r="P8" i="281"/>
  <c r="O8" i="281"/>
  <c r="N8" i="281"/>
  <c r="M8" i="281"/>
  <c r="L8" i="281"/>
  <c r="J8" i="281"/>
  <c r="I8" i="281"/>
  <c r="H8" i="281"/>
  <c r="G8" i="281"/>
  <c r="AF7" i="281"/>
  <c r="AD7" i="281"/>
  <c r="AC7" i="281"/>
  <c r="AB7" i="281"/>
  <c r="AA7" i="281"/>
  <c r="Z7" i="281"/>
  <c r="Y7" i="281"/>
  <c r="X7" i="281"/>
  <c r="W7" i="281"/>
  <c r="U7" i="281"/>
  <c r="S7" i="281"/>
  <c r="R7" i="281"/>
  <c r="Q7" i="281"/>
  <c r="P7" i="281"/>
  <c r="O7" i="281"/>
  <c r="N7" i="281"/>
  <c r="M7" i="281"/>
  <c r="L7" i="281"/>
  <c r="J7" i="281"/>
  <c r="I7" i="281"/>
  <c r="H7" i="281"/>
  <c r="G7" i="281"/>
  <c r="AF6" i="281"/>
  <c r="AD6" i="281"/>
  <c r="AC6" i="281"/>
  <c r="AB6" i="281"/>
  <c r="AA6" i="281"/>
  <c r="Z6" i="281"/>
  <c r="Y6" i="281"/>
  <c r="X6" i="281"/>
  <c r="W6" i="281"/>
  <c r="U6" i="281"/>
  <c r="S6" i="281"/>
  <c r="R6" i="281"/>
  <c r="Q6" i="281"/>
  <c r="P6" i="281"/>
  <c r="O6" i="281"/>
  <c r="N6" i="281"/>
  <c r="M6" i="281"/>
  <c r="L6" i="281"/>
  <c r="J6" i="281"/>
  <c r="I6" i="281"/>
  <c r="H6" i="281"/>
  <c r="G6" i="281"/>
  <c r="AF17" i="280"/>
  <c r="AC17" i="280"/>
  <c r="AB17" i="280"/>
  <c r="AA17" i="280"/>
  <c r="Z17" i="280"/>
  <c r="Y17" i="280"/>
  <c r="X17" i="280"/>
  <c r="W17" i="280"/>
  <c r="U17" i="280"/>
  <c r="R17" i="280"/>
  <c r="Q17" i="280"/>
  <c r="P17" i="280"/>
  <c r="O17" i="280"/>
  <c r="N17" i="280"/>
  <c r="M17" i="280"/>
  <c r="L17" i="280"/>
  <c r="J17" i="280"/>
  <c r="I17" i="280"/>
  <c r="H17" i="280"/>
  <c r="G17" i="280"/>
  <c r="J16" i="280"/>
  <c r="I16" i="280"/>
  <c r="H16" i="280"/>
  <c r="G16" i="280"/>
  <c r="AA16" i="280" s="1"/>
  <c r="AF14" i="280"/>
  <c r="AD14" i="280"/>
  <c r="AC14" i="280"/>
  <c r="AB14" i="280"/>
  <c r="AA14" i="280"/>
  <c r="Z14" i="280"/>
  <c r="Y14" i="280"/>
  <c r="X14" i="280"/>
  <c r="W14" i="280"/>
  <c r="U14" i="280"/>
  <c r="S14" i="280"/>
  <c r="R14" i="280"/>
  <c r="Q14" i="280"/>
  <c r="P14" i="280"/>
  <c r="O14" i="280"/>
  <c r="N14" i="280"/>
  <c r="M14" i="280"/>
  <c r="L14" i="280"/>
  <c r="J14" i="280"/>
  <c r="I14" i="280"/>
  <c r="H14" i="280"/>
  <c r="G14" i="280"/>
  <c r="AF13" i="280"/>
  <c r="AD13" i="280"/>
  <c r="AC13" i="280"/>
  <c r="AB13" i="280"/>
  <c r="AA13" i="280"/>
  <c r="Z13" i="280"/>
  <c r="Y13" i="280"/>
  <c r="X13" i="280"/>
  <c r="W13" i="280"/>
  <c r="U13" i="280"/>
  <c r="S13" i="280"/>
  <c r="R13" i="280"/>
  <c r="Q13" i="280"/>
  <c r="P13" i="280"/>
  <c r="O13" i="280"/>
  <c r="N13" i="280"/>
  <c r="M13" i="280"/>
  <c r="L13" i="280"/>
  <c r="J13" i="280"/>
  <c r="I13" i="280"/>
  <c r="H13" i="280"/>
  <c r="G13" i="280"/>
  <c r="AF12" i="280"/>
  <c r="AD12" i="280"/>
  <c r="AC12" i="280"/>
  <c r="AB12" i="280"/>
  <c r="AA12" i="280"/>
  <c r="Z12" i="280"/>
  <c r="Y12" i="280"/>
  <c r="X12" i="280"/>
  <c r="W12" i="280"/>
  <c r="U12" i="280"/>
  <c r="S12" i="280"/>
  <c r="R12" i="280"/>
  <c r="Q12" i="280"/>
  <c r="P12" i="280"/>
  <c r="O12" i="280"/>
  <c r="N12" i="280"/>
  <c r="M12" i="280"/>
  <c r="L12" i="280"/>
  <c r="J12" i="280"/>
  <c r="I12" i="280"/>
  <c r="H12" i="280"/>
  <c r="G12" i="280"/>
  <c r="AF11" i="280"/>
  <c r="AD11" i="280"/>
  <c r="AC11" i="280"/>
  <c r="AB11" i="280"/>
  <c r="AA11" i="280"/>
  <c r="Z11" i="280"/>
  <c r="Y11" i="280"/>
  <c r="X11" i="280"/>
  <c r="W11" i="280"/>
  <c r="U11" i="280"/>
  <c r="S11" i="280"/>
  <c r="R11" i="280"/>
  <c r="Q11" i="280"/>
  <c r="P11" i="280"/>
  <c r="O11" i="280"/>
  <c r="N11" i="280"/>
  <c r="M11" i="280"/>
  <c r="L11" i="280"/>
  <c r="J11" i="280"/>
  <c r="I11" i="280"/>
  <c r="H11" i="280"/>
  <c r="G11" i="280"/>
  <c r="AF10" i="280"/>
  <c r="AC10" i="280"/>
  <c r="AB10" i="280"/>
  <c r="AA10" i="280"/>
  <c r="Z10" i="280"/>
  <c r="Y10" i="280"/>
  <c r="X10" i="280"/>
  <c r="W10" i="280"/>
  <c r="U10" i="280"/>
  <c r="R10" i="280"/>
  <c r="Q10" i="280"/>
  <c r="P10" i="280"/>
  <c r="O10" i="280"/>
  <c r="N10" i="280"/>
  <c r="M10" i="280"/>
  <c r="L10" i="280"/>
  <c r="J10" i="280"/>
  <c r="I10" i="280"/>
  <c r="H10" i="280"/>
  <c r="G10" i="280"/>
  <c r="AF9" i="280"/>
  <c r="AC9" i="280"/>
  <c r="AB9" i="280"/>
  <c r="AA9" i="280"/>
  <c r="Z9" i="280"/>
  <c r="Y9" i="280"/>
  <c r="X9" i="280"/>
  <c r="W9" i="280"/>
  <c r="U9" i="280"/>
  <c r="R9" i="280"/>
  <c r="Q9" i="280"/>
  <c r="P9" i="280"/>
  <c r="O9" i="280"/>
  <c r="N9" i="280"/>
  <c r="M9" i="280"/>
  <c r="L9" i="280"/>
  <c r="J9" i="280"/>
  <c r="I9" i="280"/>
  <c r="H9" i="280"/>
  <c r="G9" i="280"/>
  <c r="AF8" i="280"/>
  <c r="AD8" i="280"/>
  <c r="AC8" i="280"/>
  <c r="AB8" i="280"/>
  <c r="AA8" i="280"/>
  <c r="Z8" i="280"/>
  <c r="Y8" i="280"/>
  <c r="X8" i="280"/>
  <c r="W8" i="280"/>
  <c r="U8" i="280"/>
  <c r="S8" i="280"/>
  <c r="R8" i="280"/>
  <c r="Q8" i="280"/>
  <c r="P8" i="280"/>
  <c r="O8" i="280"/>
  <c r="N8" i="280"/>
  <c r="M8" i="280"/>
  <c r="L8" i="280"/>
  <c r="J8" i="280"/>
  <c r="I8" i="280"/>
  <c r="H8" i="280"/>
  <c r="G8" i="280"/>
  <c r="AF7" i="280"/>
  <c r="AD7" i="280"/>
  <c r="AC7" i="280"/>
  <c r="AB7" i="280"/>
  <c r="AA7" i="280"/>
  <c r="Z7" i="280"/>
  <c r="Y7" i="280"/>
  <c r="X7" i="280"/>
  <c r="W7" i="280"/>
  <c r="U7" i="280"/>
  <c r="S7" i="280"/>
  <c r="R7" i="280"/>
  <c r="Q7" i="280"/>
  <c r="P7" i="280"/>
  <c r="O7" i="280"/>
  <c r="N7" i="280"/>
  <c r="M7" i="280"/>
  <c r="L7" i="280"/>
  <c r="J7" i="280"/>
  <c r="I7" i="280"/>
  <c r="H7" i="280"/>
  <c r="G7" i="280"/>
  <c r="AF6" i="280"/>
  <c r="AD6" i="280"/>
  <c r="AC6" i="280"/>
  <c r="AB6" i="280"/>
  <c r="AA6" i="280"/>
  <c r="Z6" i="280"/>
  <c r="Y6" i="280"/>
  <c r="X6" i="280"/>
  <c r="W6" i="280"/>
  <c r="U6" i="280"/>
  <c r="S6" i="280"/>
  <c r="R6" i="280"/>
  <c r="Q6" i="280"/>
  <c r="P6" i="280"/>
  <c r="O6" i="280"/>
  <c r="N6" i="280"/>
  <c r="M6" i="280"/>
  <c r="L6" i="280"/>
  <c r="J6" i="280"/>
  <c r="I6" i="280"/>
  <c r="H6" i="280"/>
  <c r="G6" i="280"/>
  <c r="AF21" i="278"/>
  <c r="AD21" i="278"/>
  <c r="AC21" i="278"/>
  <c r="AB21" i="278"/>
  <c r="AA21" i="278"/>
  <c r="Z21" i="278"/>
  <c r="Y21" i="278"/>
  <c r="X21" i="278"/>
  <c r="W21" i="278"/>
  <c r="U21" i="278"/>
  <c r="S21" i="278"/>
  <c r="R21" i="278"/>
  <c r="Q21" i="278"/>
  <c r="P21" i="278"/>
  <c r="O21" i="278"/>
  <c r="N21" i="278"/>
  <c r="M21" i="278"/>
  <c r="L21" i="278"/>
  <c r="J21" i="278"/>
  <c r="I21" i="278"/>
  <c r="H21" i="278"/>
  <c r="G21" i="278"/>
  <c r="AF20" i="278"/>
  <c r="AC20" i="278"/>
  <c r="AB20" i="278"/>
  <c r="AA20" i="278"/>
  <c r="Z20" i="278"/>
  <c r="Y20" i="278"/>
  <c r="X20" i="278"/>
  <c r="W20" i="278"/>
  <c r="U20" i="278"/>
  <c r="R20" i="278"/>
  <c r="Q20" i="278"/>
  <c r="P20" i="278"/>
  <c r="O20" i="278"/>
  <c r="N20" i="278"/>
  <c r="M20" i="278"/>
  <c r="L20" i="278"/>
  <c r="J20" i="278"/>
  <c r="I20" i="278"/>
  <c r="H20" i="278"/>
  <c r="G20" i="278"/>
  <c r="AF19" i="278"/>
  <c r="AD19" i="278"/>
  <c r="AC19" i="278"/>
  <c r="AB19" i="278"/>
  <c r="AA19" i="278"/>
  <c r="Z19" i="278"/>
  <c r="Y19" i="278"/>
  <c r="X19" i="278"/>
  <c r="W19" i="278"/>
  <c r="U19" i="278"/>
  <c r="S19" i="278"/>
  <c r="R19" i="278"/>
  <c r="Q19" i="278"/>
  <c r="P19" i="278"/>
  <c r="O19" i="278"/>
  <c r="N19" i="278"/>
  <c r="M19" i="278"/>
  <c r="L19" i="278"/>
  <c r="J19" i="278"/>
  <c r="I19" i="278"/>
  <c r="H19" i="278"/>
  <c r="G19" i="278"/>
  <c r="AF17" i="278"/>
  <c r="AD17" i="278"/>
  <c r="AC17" i="278"/>
  <c r="AB17" i="278"/>
  <c r="AA17" i="278"/>
  <c r="Z17" i="278"/>
  <c r="Y17" i="278"/>
  <c r="X17" i="278"/>
  <c r="W17" i="278"/>
  <c r="U17" i="278"/>
  <c r="S17" i="278"/>
  <c r="R17" i="278"/>
  <c r="Q17" i="278"/>
  <c r="P17" i="278"/>
  <c r="O17" i="278"/>
  <c r="N17" i="278"/>
  <c r="M17" i="278"/>
  <c r="L17" i="278"/>
  <c r="J17" i="278"/>
  <c r="I17" i="278"/>
  <c r="H17" i="278"/>
  <c r="G17" i="278"/>
  <c r="AF16" i="278"/>
  <c r="AD16" i="278"/>
  <c r="AC16" i="278"/>
  <c r="AB16" i="278"/>
  <c r="AA16" i="278"/>
  <c r="Z16" i="278"/>
  <c r="Y16" i="278"/>
  <c r="X16" i="278"/>
  <c r="W16" i="278"/>
  <c r="U16" i="278"/>
  <c r="S16" i="278"/>
  <c r="R16" i="278"/>
  <c r="Q16" i="278"/>
  <c r="P16" i="278"/>
  <c r="O16" i="278"/>
  <c r="N16" i="278"/>
  <c r="M16" i="278"/>
  <c r="L16" i="278"/>
  <c r="J16" i="278"/>
  <c r="I16" i="278"/>
  <c r="H16" i="278"/>
  <c r="G16" i="278"/>
  <c r="AF15" i="278"/>
  <c r="AD15" i="278"/>
  <c r="AC15" i="278"/>
  <c r="AB15" i="278"/>
  <c r="AA15" i="278"/>
  <c r="Z15" i="278"/>
  <c r="Y15" i="278"/>
  <c r="X15" i="278"/>
  <c r="W15" i="278"/>
  <c r="U15" i="278"/>
  <c r="S15" i="278"/>
  <c r="R15" i="278"/>
  <c r="Q15" i="278"/>
  <c r="P15" i="278"/>
  <c r="O15" i="278"/>
  <c r="N15" i="278"/>
  <c r="M15" i="278"/>
  <c r="L15" i="278"/>
  <c r="J15" i="278"/>
  <c r="I15" i="278"/>
  <c r="H15" i="278"/>
  <c r="G15" i="278"/>
  <c r="AF14" i="278"/>
  <c r="AD14" i="278"/>
  <c r="AC14" i="278"/>
  <c r="AB14" i="278"/>
  <c r="AA14" i="278"/>
  <c r="Z14" i="278"/>
  <c r="Y14" i="278"/>
  <c r="X14" i="278"/>
  <c r="W14" i="278"/>
  <c r="U14" i="278"/>
  <c r="S14" i="278"/>
  <c r="R14" i="278"/>
  <c r="Q14" i="278"/>
  <c r="P14" i="278"/>
  <c r="O14" i="278"/>
  <c r="N14" i="278"/>
  <c r="M14" i="278"/>
  <c r="L14" i="278"/>
  <c r="J14" i="278"/>
  <c r="I14" i="278"/>
  <c r="H14" i="278"/>
  <c r="G14" i="278"/>
  <c r="AF13" i="278"/>
  <c r="AD13" i="278"/>
  <c r="AC13" i="278"/>
  <c r="AB13" i="278"/>
  <c r="AA13" i="278"/>
  <c r="Z13" i="278"/>
  <c r="Y13" i="278"/>
  <c r="X13" i="278"/>
  <c r="W13" i="278"/>
  <c r="U13" i="278"/>
  <c r="S13" i="278"/>
  <c r="R13" i="278"/>
  <c r="Q13" i="278"/>
  <c r="P13" i="278"/>
  <c r="O13" i="278"/>
  <c r="N13" i="278"/>
  <c r="M13" i="278"/>
  <c r="L13" i="278"/>
  <c r="J13" i="278"/>
  <c r="I13" i="278"/>
  <c r="H13" i="278"/>
  <c r="G13" i="278"/>
  <c r="AF12" i="278"/>
  <c r="AD12" i="278"/>
  <c r="AC12" i="278"/>
  <c r="AB12" i="278"/>
  <c r="AA12" i="278"/>
  <c r="Z12" i="278"/>
  <c r="Y12" i="278"/>
  <c r="X12" i="278"/>
  <c r="W12" i="278"/>
  <c r="U12" i="278"/>
  <c r="S12" i="278"/>
  <c r="R12" i="278"/>
  <c r="Q12" i="278"/>
  <c r="P12" i="278"/>
  <c r="O12" i="278"/>
  <c r="N12" i="278"/>
  <c r="M12" i="278"/>
  <c r="L12" i="278"/>
  <c r="J12" i="278"/>
  <c r="I12" i="278"/>
  <c r="H12" i="278"/>
  <c r="G12" i="278"/>
  <c r="AF11" i="278"/>
  <c r="AD11" i="278"/>
  <c r="AC11" i="278"/>
  <c r="AB11" i="278"/>
  <c r="AA11" i="278"/>
  <c r="Z11" i="278"/>
  <c r="Y11" i="278"/>
  <c r="X11" i="278"/>
  <c r="W11" i="278"/>
  <c r="U11" i="278"/>
  <c r="S11" i="278"/>
  <c r="R11" i="278"/>
  <c r="Q11" i="278"/>
  <c r="P11" i="278"/>
  <c r="O11" i="278"/>
  <c r="N11" i="278"/>
  <c r="M11" i="278"/>
  <c r="L11" i="278"/>
  <c r="J11" i="278"/>
  <c r="I11" i="278"/>
  <c r="H11" i="278"/>
  <c r="G11" i="278"/>
  <c r="AF10" i="278"/>
  <c r="AC10" i="278"/>
  <c r="AB10" i="278"/>
  <c r="AA10" i="278"/>
  <c r="Z10" i="278"/>
  <c r="Y10" i="278"/>
  <c r="X10" i="278"/>
  <c r="W10" i="278"/>
  <c r="U10" i="278"/>
  <c r="R10" i="278"/>
  <c r="Q10" i="278"/>
  <c r="P10" i="278"/>
  <c r="O10" i="278"/>
  <c r="N10" i="278"/>
  <c r="M10" i="278"/>
  <c r="L10" i="278"/>
  <c r="J10" i="278"/>
  <c r="I10" i="278"/>
  <c r="H10" i="278"/>
  <c r="G10" i="278"/>
  <c r="AF9" i="278"/>
  <c r="AD9" i="278"/>
  <c r="AC9" i="278"/>
  <c r="AB9" i="278"/>
  <c r="AA9" i="278"/>
  <c r="Z9" i="278"/>
  <c r="Y9" i="278"/>
  <c r="X9" i="278"/>
  <c r="W9" i="278"/>
  <c r="U9" i="278"/>
  <c r="S9" i="278"/>
  <c r="R9" i="278"/>
  <c r="Q9" i="278"/>
  <c r="P9" i="278"/>
  <c r="O9" i="278"/>
  <c r="N9" i="278"/>
  <c r="M9" i="278"/>
  <c r="L9" i="278"/>
  <c r="J9" i="278"/>
  <c r="I9" i="278"/>
  <c r="H9" i="278"/>
  <c r="G9" i="278"/>
  <c r="J8" i="278"/>
  <c r="I8" i="278"/>
  <c r="H8" i="278"/>
  <c r="G8" i="278"/>
  <c r="AF8" i="278" s="1"/>
  <c r="J6" i="278"/>
  <c r="I6" i="278"/>
  <c r="H6" i="278"/>
  <c r="G6" i="278"/>
  <c r="R6" i="278" s="1"/>
  <c r="AF20" i="277"/>
  <c r="AD20" i="277"/>
  <c r="AC20" i="277"/>
  <c r="AB20" i="277"/>
  <c r="AA20" i="277"/>
  <c r="Z20" i="277"/>
  <c r="Y20" i="277"/>
  <c r="X20" i="277"/>
  <c r="W20" i="277"/>
  <c r="U20" i="277"/>
  <c r="S20" i="277"/>
  <c r="R20" i="277"/>
  <c r="Q20" i="277"/>
  <c r="P20" i="277"/>
  <c r="O20" i="277"/>
  <c r="N20" i="277"/>
  <c r="M20" i="277"/>
  <c r="L20" i="277"/>
  <c r="J20" i="277"/>
  <c r="I20" i="277"/>
  <c r="H20" i="277"/>
  <c r="G20" i="277"/>
  <c r="AF19" i="277"/>
  <c r="AC19" i="277"/>
  <c r="AB19" i="277"/>
  <c r="AA19" i="277"/>
  <c r="Z19" i="277"/>
  <c r="Y19" i="277"/>
  <c r="X19" i="277"/>
  <c r="W19" i="277"/>
  <c r="U19" i="277"/>
  <c r="R19" i="277"/>
  <c r="Q19" i="277"/>
  <c r="P19" i="277"/>
  <c r="O19" i="277"/>
  <c r="N19" i="277"/>
  <c r="M19" i="277"/>
  <c r="L19" i="277"/>
  <c r="J19" i="277"/>
  <c r="I19" i="277"/>
  <c r="H19" i="277"/>
  <c r="G19" i="277"/>
  <c r="AF18" i="277"/>
  <c r="AD18" i="277"/>
  <c r="AC18" i="277"/>
  <c r="AB18" i="277"/>
  <c r="AA18" i="277"/>
  <c r="Z18" i="277"/>
  <c r="Y18" i="277"/>
  <c r="X18" i="277"/>
  <c r="W18" i="277"/>
  <c r="U18" i="277"/>
  <c r="S18" i="277"/>
  <c r="R18" i="277"/>
  <c r="Q18" i="277"/>
  <c r="P18" i="277"/>
  <c r="O18" i="277"/>
  <c r="N18" i="277"/>
  <c r="M18" i="277"/>
  <c r="L18" i="277"/>
  <c r="J18" i="277"/>
  <c r="I18" i="277"/>
  <c r="H18" i="277"/>
  <c r="G18" i="277"/>
  <c r="AF16" i="277"/>
  <c r="AD16" i="277"/>
  <c r="AC16" i="277"/>
  <c r="AB16" i="277"/>
  <c r="AA16" i="277"/>
  <c r="Z16" i="277"/>
  <c r="Y16" i="277"/>
  <c r="X16" i="277"/>
  <c r="W16" i="277"/>
  <c r="U16" i="277"/>
  <c r="S16" i="277"/>
  <c r="R16" i="277"/>
  <c r="Q16" i="277"/>
  <c r="P16" i="277"/>
  <c r="O16" i="277"/>
  <c r="N16" i="277"/>
  <c r="M16" i="277"/>
  <c r="L16" i="277"/>
  <c r="J16" i="277"/>
  <c r="I16" i="277"/>
  <c r="H16" i="277"/>
  <c r="G16" i="277"/>
  <c r="AF15" i="277"/>
  <c r="AD15" i="277"/>
  <c r="AC15" i="277"/>
  <c r="AB15" i="277"/>
  <c r="AA15" i="277"/>
  <c r="Z15" i="277"/>
  <c r="Y15" i="277"/>
  <c r="X15" i="277"/>
  <c r="W15" i="277"/>
  <c r="U15" i="277"/>
  <c r="S15" i="277"/>
  <c r="R15" i="277"/>
  <c r="Q15" i="277"/>
  <c r="P15" i="277"/>
  <c r="O15" i="277"/>
  <c r="N15" i="277"/>
  <c r="M15" i="277"/>
  <c r="L15" i="277"/>
  <c r="J15" i="277"/>
  <c r="I15" i="277"/>
  <c r="H15" i="277"/>
  <c r="G15" i="277"/>
  <c r="AF14" i="277"/>
  <c r="AD14" i="277"/>
  <c r="AC14" i="277"/>
  <c r="AB14" i="277"/>
  <c r="AA14" i="277"/>
  <c r="Z14" i="277"/>
  <c r="Y14" i="277"/>
  <c r="X14" i="277"/>
  <c r="W14" i="277"/>
  <c r="U14" i="277"/>
  <c r="S14" i="277"/>
  <c r="R14" i="277"/>
  <c r="Q14" i="277"/>
  <c r="P14" i="277"/>
  <c r="O14" i="277"/>
  <c r="N14" i="277"/>
  <c r="M14" i="277"/>
  <c r="L14" i="277"/>
  <c r="J14" i="277"/>
  <c r="I14" i="277"/>
  <c r="H14" i="277"/>
  <c r="G14" i="277"/>
  <c r="AF13" i="277"/>
  <c r="AD13" i="277"/>
  <c r="AC13" i="277"/>
  <c r="AB13" i="277"/>
  <c r="AA13" i="277"/>
  <c r="Z13" i="277"/>
  <c r="Y13" i="277"/>
  <c r="X13" i="277"/>
  <c r="W13" i="277"/>
  <c r="U13" i="277"/>
  <c r="S13" i="277"/>
  <c r="R13" i="277"/>
  <c r="Q13" i="277"/>
  <c r="P13" i="277"/>
  <c r="O13" i="277"/>
  <c r="N13" i="277"/>
  <c r="M13" i="277"/>
  <c r="L13" i="277"/>
  <c r="J13" i="277"/>
  <c r="I13" i="277"/>
  <c r="H13" i="277"/>
  <c r="G13" i="277"/>
  <c r="AF12" i="277"/>
  <c r="AD12" i="277"/>
  <c r="AC12" i="277"/>
  <c r="AB12" i="277"/>
  <c r="AA12" i="277"/>
  <c r="Z12" i="277"/>
  <c r="Y12" i="277"/>
  <c r="X12" i="277"/>
  <c r="W12" i="277"/>
  <c r="U12" i="277"/>
  <c r="S12" i="277"/>
  <c r="R12" i="277"/>
  <c r="Q12" i="277"/>
  <c r="P12" i="277"/>
  <c r="O12" i="277"/>
  <c r="N12" i="277"/>
  <c r="M12" i="277"/>
  <c r="L12" i="277"/>
  <c r="J12" i="277"/>
  <c r="I12" i="277"/>
  <c r="H12" i="277"/>
  <c r="G12" i="277"/>
  <c r="AF11" i="277"/>
  <c r="AD11" i="277"/>
  <c r="AC11" i="277"/>
  <c r="AB11" i="277"/>
  <c r="AA11" i="277"/>
  <c r="Z11" i="277"/>
  <c r="Y11" i="277"/>
  <c r="X11" i="277"/>
  <c r="W11" i="277"/>
  <c r="U11" i="277"/>
  <c r="S11" i="277"/>
  <c r="R11" i="277"/>
  <c r="Q11" i="277"/>
  <c r="P11" i="277"/>
  <c r="O11" i="277"/>
  <c r="N11" i="277"/>
  <c r="M11" i="277"/>
  <c r="L11" i="277"/>
  <c r="J11" i="277"/>
  <c r="I11" i="277"/>
  <c r="H11" i="277"/>
  <c r="G11" i="277"/>
  <c r="AF10" i="277"/>
  <c r="AD10" i="277"/>
  <c r="AC10" i="277"/>
  <c r="AB10" i="277"/>
  <c r="AA10" i="277"/>
  <c r="Z10" i="277"/>
  <c r="Y10" i="277"/>
  <c r="X10" i="277"/>
  <c r="W10" i="277"/>
  <c r="U10" i="277"/>
  <c r="S10" i="277"/>
  <c r="R10" i="277"/>
  <c r="Q10" i="277"/>
  <c r="P10" i="277"/>
  <c r="O10" i="277"/>
  <c r="N10" i="277"/>
  <c r="M10" i="277"/>
  <c r="L10" i="277"/>
  <c r="J10" i="277"/>
  <c r="I10" i="277"/>
  <c r="H10" i="277"/>
  <c r="G10" i="277"/>
  <c r="AF9" i="277"/>
  <c r="AC9" i="277"/>
  <c r="AB9" i="277"/>
  <c r="AA9" i="277"/>
  <c r="Z9" i="277"/>
  <c r="Y9" i="277"/>
  <c r="X9" i="277"/>
  <c r="W9" i="277"/>
  <c r="U9" i="277"/>
  <c r="R9" i="277"/>
  <c r="Q9" i="277"/>
  <c r="P9" i="277"/>
  <c r="O9" i="277"/>
  <c r="N9" i="277"/>
  <c r="M9" i="277"/>
  <c r="L9" i="277"/>
  <c r="J9" i="277"/>
  <c r="I9" i="277"/>
  <c r="H9" i="277"/>
  <c r="G9" i="277"/>
  <c r="AF8" i="277"/>
  <c r="AC8" i="277"/>
  <c r="AB8" i="277"/>
  <c r="AA8" i="277"/>
  <c r="Z8" i="277"/>
  <c r="Y8" i="277"/>
  <c r="X8" i="277"/>
  <c r="W8" i="277"/>
  <c r="U8" i="277"/>
  <c r="R8" i="277"/>
  <c r="Q8" i="277"/>
  <c r="P8" i="277"/>
  <c r="O8" i="277"/>
  <c r="N8" i="277"/>
  <c r="M8" i="277"/>
  <c r="L8" i="277"/>
  <c r="J8" i="277"/>
  <c r="I8" i="277"/>
  <c r="H8" i="277"/>
  <c r="G8" i="277"/>
  <c r="AF7" i="277"/>
  <c r="AC7" i="277"/>
  <c r="AB7" i="277"/>
  <c r="AA7" i="277"/>
  <c r="Z7" i="277"/>
  <c r="Y7" i="277"/>
  <c r="X7" i="277"/>
  <c r="W7" i="277"/>
  <c r="U7" i="277"/>
  <c r="R7" i="277"/>
  <c r="Q7" i="277"/>
  <c r="P7" i="277"/>
  <c r="O7" i="277"/>
  <c r="N7" i="277"/>
  <c r="M7" i="277"/>
  <c r="L7" i="277"/>
  <c r="J7" i="277"/>
  <c r="I7" i="277"/>
  <c r="H7" i="277"/>
  <c r="G7" i="277"/>
  <c r="AF6" i="277"/>
  <c r="AD6" i="277"/>
  <c r="AC6" i="277"/>
  <c r="AB6" i="277"/>
  <c r="AA6" i="277"/>
  <c r="Z6" i="277"/>
  <c r="Y6" i="277"/>
  <c r="X6" i="277"/>
  <c r="W6" i="277"/>
  <c r="U6" i="277"/>
  <c r="S6" i="277"/>
  <c r="R6" i="277"/>
  <c r="Q6" i="277"/>
  <c r="P6" i="277"/>
  <c r="O6" i="277"/>
  <c r="N6" i="277"/>
  <c r="M6" i="277"/>
  <c r="L6" i="277"/>
  <c r="J6" i="277"/>
  <c r="I6" i="277"/>
  <c r="H6" i="277"/>
  <c r="G6" i="277"/>
  <c r="AF21" i="276"/>
  <c r="AD21" i="276"/>
  <c r="AC21" i="276"/>
  <c r="AB21" i="276"/>
  <c r="AA21" i="276"/>
  <c r="Z21" i="276"/>
  <c r="Y21" i="276"/>
  <c r="X21" i="276"/>
  <c r="W21" i="276"/>
  <c r="U21" i="276"/>
  <c r="S21" i="276"/>
  <c r="R21" i="276"/>
  <c r="Q21" i="276"/>
  <c r="P21" i="276"/>
  <c r="O21" i="276"/>
  <c r="N21" i="276"/>
  <c r="M21" i="276"/>
  <c r="L21" i="276"/>
  <c r="J21" i="276"/>
  <c r="I21" i="276"/>
  <c r="H21" i="276"/>
  <c r="G21" i="276"/>
  <c r="AF20" i="276"/>
  <c r="AC20" i="276"/>
  <c r="AB20" i="276"/>
  <c r="AA20" i="276"/>
  <c r="Z20" i="276"/>
  <c r="Y20" i="276"/>
  <c r="X20" i="276"/>
  <c r="W20" i="276"/>
  <c r="U20" i="276"/>
  <c r="R20" i="276"/>
  <c r="Q20" i="276"/>
  <c r="P20" i="276"/>
  <c r="O20" i="276"/>
  <c r="N20" i="276"/>
  <c r="M20" i="276"/>
  <c r="L20" i="276"/>
  <c r="J20" i="276"/>
  <c r="I20" i="276"/>
  <c r="H20" i="276"/>
  <c r="G20" i="276"/>
  <c r="AF19" i="276"/>
  <c r="AD19" i="276"/>
  <c r="AC19" i="276"/>
  <c r="AB19" i="276"/>
  <c r="AA19" i="276"/>
  <c r="Z19" i="276"/>
  <c r="Y19" i="276"/>
  <c r="X19" i="276"/>
  <c r="W19" i="276"/>
  <c r="U19" i="276"/>
  <c r="S19" i="276"/>
  <c r="R19" i="276"/>
  <c r="Q19" i="276"/>
  <c r="P19" i="276"/>
  <c r="O19" i="276"/>
  <c r="N19" i="276"/>
  <c r="M19" i="276"/>
  <c r="L19" i="276"/>
  <c r="J19" i="276"/>
  <c r="I19" i="276"/>
  <c r="H19" i="276"/>
  <c r="G19" i="276"/>
  <c r="AF17" i="276"/>
  <c r="AD17" i="276"/>
  <c r="AC17" i="276"/>
  <c r="AB17" i="276"/>
  <c r="AA17" i="276"/>
  <c r="Z17" i="276"/>
  <c r="Y17" i="276"/>
  <c r="X17" i="276"/>
  <c r="W17" i="276"/>
  <c r="U17" i="276"/>
  <c r="S17" i="276"/>
  <c r="R17" i="276"/>
  <c r="Q17" i="276"/>
  <c r="P17" i="276"/>
  <c r="O17" i="276"/>
  <c r="N17" i="276"/>
  <c r="M17" i="276"/>
  <c r="L17" i="276"/>
  <c r="J17" i="276"/>
  <c r="I17" i="276"/>
  <c r="H17" i="276"/>
  <c r="G17" i="276"/>
  <c r="AF16" i="276"/>
  <c r="AD16" i="276"/>
  <c r="AC16" i="276"/>
  <c r="AB16" i="276"/>
  <c r="AA16" i="276"/>
  <c r="Z16" i="276"/>
  <c r="Y16" i="276"/>
  <c r="X16" i="276"/>
  <c r="W16" i="276"/>
  <c r="U16" i="276"/>
  <c r="S16" i="276"/>
  <c r="R16" i="276"/>
  <c r="Q16" i="276"/>
  <c r="P16" i="276"/>
  <c r="O16" i="276"/>
  <c r="N16" i="276"/>
  <c r="M16" i="276"/>
  <c r="L16" i="276"/>
  <c r="J16" i="276"/>
  <c r="I16" i="276"/>
  <c r="H16" i="276"/>
  <c r="G16" i="276"/>
  <c r="AF15" i="276"/>
  <c r="AD15" i="276"/>
  <c r="AC15" i="276"/>
  <c r="AB15" i="276"/>
  <c r="AA15" i="276"/>
  <c r="Z15" i="276"/>
  <c r="Y15" i="276"/>
  <c r="X15" i="276"/>
  <c r="W15" i="276"/>
  <c r="U15" i="276"/>
  <c r="S15" i="276"/>
  <c r="R15" i="276"/>
  <c r="Q15" i="276"/>
  <c r="P15" i="276"/>
  <c r="O15" i="276"/>
  <c r="N15" i="276"/>
  <c r="M15" i="276"/>
  <c r="L15" i="276"/>
  <c r="J15" i="276"/>
  <c r="I15" i="276"/>
  <c r="H15" i="276"/>
  <c r="G15" i="276"/>
  <c r="AF14" i="276"/>
  <c r="AD14" i="276"/>
  <c r="AC14" i="276"/>
  <c r="AB14" i="276"/>
  <c r="AA14" i="276"/>
  <c r="Z14" i="276"/>
  <c r="Y14" i="276"/>
  <c r="X14" i="276"/>
  <c r="W14" i="276"/>
  <c r="U14" i="276"/>
  <c r="S14" i="276"/>
  <c r="R14" i="276"/>
  <c r="Q14" i="276"/>
  <c r="P14" i="276"/>
  <c r="O14" i="276"/>
  <c r="N14" i="276"/>
  <c r="M14" i="276"/>
  <c r="L14" i="276"/>
  <c r="J14" i="276"/>
  <c r="I14" i="276"/>
  <c r="H14" i="276"/>
  <c r="G14" i="276"/>
  <c r="AF13" i="276"/>
  <c r="AD13" i="276"/>
  <c r="AC13" i="276"/>
  <c r="AB13" i="276"/>
  <c r="AA13" i="276"/>
  <c r="Z13" i="276"/>
  <c r="Y13" i="276"/>
  <c r="X13" i="276"/>
  <c r="W13" i="276"/>
  <c r="U13" i="276"/>
  <c r="S13" i="276"/>
  <c r="R13" i="276"/>
  <c r="Q13" i="276"/>
  <c r="P13" i="276"/>
  <c r="O13" i="276"/>
  <c r="N13" i="276"/>
  <c r="M13" i="276"/>
  <c r="L13" i="276"/>
  <c r="J13" i="276"/>
  <c r="I13" i="276"/>
  <c r="H13" i="276"/>
  <c r="G13" i="276"/>
  <c r="AF12" i="276"/>
  <c r="AD12" i="276"/>
  <c r="AC12" i="276"/>
  <c r="AB12" i="276"/>
  <c r="AA12" i="276"/>
  <c r="Z12" i="276"/>
  <c r="Y12" i="276"/>
  <c r="X12" i="276"/>
  <c r="W12" i="276"/>
  <c r="U12" i="276"/>
  <c r="S12" i="276"/>
  <c r="R12" i="276"/>
  <c r="Q12" i="276"/>
  <c r="P12" i="276"/>
  <c r="O12" i="276"/>
  <c r="N12" i="276"/>
  <c r="M12" i="276"/>
  <c r="L12" i="276"/>
  <c r="J12" i="276"/>
  <c r="I12" i="276"/>
  <c r="H12" i="276"/>
  <c r="G12" i="276"/>
  <c r="AA11" i="276"/>
  <c r="Z11" i="276"/>
  <c r="Y11" i="276"/>
  <c r="X11" i="276"/>
  <c r="W11" i="276"/>
  <c r="U11" i="276"/>
  <c r="S11" i="276"/>
  <c r="M11" i="276"/>
  <c r="L11" i="276"/>
  <c r="J11" i="276"/>
  <c r="I11" i="276"/>
  <c r="H11" i="276"/>
  <c r="G11" i="276"/>
  <c r="R11" i="276" s="1"/>
  <c r="AF10" i="276"/>
  <c r="AD10" i="276"/>
  <c r="AC10" i="276"/>
  <c r="AB10" i="276"/>
  <c r="AA10" i="276"/>
  <c r="Z10" i="276"/>
  <c r="Y10" i="276"/>
  <c r="X10" i="276"/>
  <c r="W10" i="276"/>
  <c r="U10" i="276"/>
  <c r="S10" i="276"/>
  <c r="R10" i="276"/>
  <c r="Q10" i="276"/>
  <c r="P10" i="276"/>
  <c r="O10" i="276"/>
  <c r="N10" i="276"/>
  <c r="M10" i="276"/>
  <c r="L10" i="276"/>
  <c r="J10" i="276"/>
  <c r="I10" i="276"/>
  <c r="H10" i="276"/>
  <c r="G10" i="276"/>
  <c r="AF9" i="276"/>
  <c r="AD9" i="276"/>
  <c r="AC9" i="276"/>
  <c r="AB9" i="276"/>
  <c r="AA9" i="276"/>
  <c r="Z9" i="276"/>
  <c r="Y9" i="276"/>
  <c r="X9" i="276"/>
  <c r="W9" i="276"/>
  <c r="U9" i="276"/>
  <c r="S9" i="276"/>
  <c r="R9" i="276"/>
  <c r="Q9" i="276"/>
  <c r="P9" i="276"/>
  <c r="O9" i="276"/>
  <c r="N9" i="276"/>
  <c r="M9" i="276"/>
  <c r="L9" i="276"/>
  <c r="J9" i="276"/>
  <c r="I9" i="276"/>
  <c r="H9" i="276"/>
  <c r="G9" i="276"/>
  <c r="AF8" i="276"/>
  <c r="AD8" i="276"/>
  <c r="AC8" i="276"/>
  <c r="AB8" i="276"/>
  <c r="AA8" i="276"/>
  <c r="Z8" i="276"/>
  <c r="Y8" i="276"/>
  <c r="X8" i="276"/>
  <c r="W8" i="276"/>
  <c r="U8" i="276"/>
  <c r="S8" i="276"/>
  <c r="R8" i="276"/>
  <c r="Q8" i="276"/>
  <c r="P8" i="276"/>
  <c r="O8" i="276"/>
  <c r="N8" i="276"/>
  <c r="M8" i="276"/>
  <c r="L8" i="276"/>
  <c r="J8" i="276"/>
  <c r="I8" i="276"/>
  <c r="H8" i="276"/>
  <c r="G8" i="276"/>
  <c r="J6" i="276"/>
  <c r="I6" i="276"/>
  <c r="H6" i="276"/>
  <c r="G6" i="276"/>
  <c r="W6" i="276" s="1"/>
  <c r="J21" i="275"/>
  <c r="I21" i="275"/>
  <c r="H21" i="275"/>
  <c r="G21" i="275"/>
  <c r="AA21" i="275" s="1"/>
  <c r="AF20" i="275"/>
  <c r="AC20" i="275"/>
  <c r="AB20" i="275"/>
  <c r="AA20" i="275"/>
  <c r="Z20" i="275"/>
  <c r="Y20" i="275"/>
  <c r="X20" i="275"/>
  <c r="W20" i="275"/>
  <c r="U20" i="275"/>
  <c r="R20" i="275"/>
  <c r="Q20" i="275"/>
  <c r="P20" i="275"/>
  <c r="O20" i="275"/>
  <c r="N20" i="275"/>
  <c r="M20" i="275"/>
  <c r="L20" i="275"/>
  <c r="J20" i="275"/>
  <c r="I20" i="275"/>
  <c r="H20" i="275"/>
  <c r="G20" i="275"/>
  <c r="AF19" i="275"/>
  <c r="AC19" i="275"/>
  <c r="AB19" i="275"/>
  <c r="AA19" i="275"/>
  <c r="Z19" i="275"/>
  <c r="Y19" i="275"/>
  <c r="X19" i="275"/>
  <c r="W19" i="275"/>
  <c r="U19" i="275"/>
  <c r="R19" i="275"/>
  <c r="Q19" i="275"/>
  <c r="P19" i="275"/>
  <c r="O19" i="275"/>
  <c r="N19" i="275"/>
  <c r="M19" i="275"/>
  <c r="L19" i="275"/>
  <c r="J19" i="275"/>
  <c r="I19" i="275"/>
  <c r="H19" i="275"/>
  <c r="G19" i="275"/>
  <c r="AF17" i="275"/>
  <c r="AD17" i="275"/>
  <c r="AC17" i="275"/>
  <c r="AB17" i="275"/>
  <c r="AA17" i="275"/>
  <c r="Z17" i="275"/>
  <c r="Y17" i="275"/>
  <c r="X17" i="275"/>
  <c r="W17" i="275"/>
  <c r="U17" i="275"/>
  <c r="S17" i="275"/>
  <c r="R17" i="275"/>
  <c r="Q17" i="275"/>
  <c r="P17" i="275"/>
  <c r="O17" i="275"/>
  <c r="N17" i="275"/>
  <c r="M17" i="275"/>
  <c r="L17" i="275"/>
  <c r="J17" i="275"/>
  <c r="I17" i="275"/>
  <c r="H17" i="275"/>
  <c r="G17" i="275"/>
  <c r="AF16" i="275"/>
  <c r="AD16" i="275"/>
  <c r="AC16" i="275"/>
  <c r="AB16" i="275"/>
  <c r="AA16" i="275"/>
  <c r="Z16" i="275"/>
  <c r="Y16" i="275"/>
  <c r="X16" i="275"/>
  <c r="W16" i="275"/>
  <c r="U16" i="275"/>
  <c r="S16" i="275"/>
  <c r="R16" i="275"/>
  <c r="Q16" i="275"/>
  <c r="P16" i="275"/>
  <c r="O16" i="275"/>
  <c r="N16" i="275"/>
  <c r="M16" i="275"/>
  <c r="L16" i="275"/>
  <c r="J16" i="275"/>
  <c r="I16" i="275"/>
  <c r="H16" i="275"/>
  <c r="G16" i="275"/>
  <c r="AF15" i="275"/>
  <c r="AD15" i="275"/>
  <c r="AC15" i="275"/>
  <c r="AB15" i="275"/>
  <c r="AA15" i="275"/>
  <c r="Z15" i="275"/>
  <c r="Y15" i="275"/>
  <c r="X15" i="275"/>
  <c r="W15" i="275"/>
  <c r="U15" i="275"/>
  <c r="S15" i="275"/>
  <c r="R15" i="275"/>
  <c r="Q15" i="275"/>
  <c r="P15" i="275"/>
  <c r="O15" i="275"/>
  <c r="N15" i="275"/>
  <c r="M15" i="275"/>
  <c r="L15" i="275"/>
  <c r="J15" i="275"/>
  <c r="I15" i="275"/>
  <c r="H15" i="275"/>
  <c r="G15" i="275"/>
  <c r="AF14" i="275"/>
  <c r="AD14" i="275"/>
  <c r="AC14" i="275"/>
  <c r="AB14" i="275"/>
  <c r="AA14" i="275"/>
  <c r="Z14" i="275"/>
  <c r="Y14" i="275"/>
  <c r="X14" i="275"/>
  <c r="W14" i="275"/>
  <c r="U14" i="275"/>
  <c r="S14" i="275"/>
  <c r="R14" i="275"/>
  <c r="Q14" i="275"/>
  <c r="P14" i="275"/>
  <c r="O14" i="275"/>
  <c r="N14" i="275"/>
  <c r="M14" i="275"/>
  <c r="L14" i="275"/>
  <c r="J14" i="275"/>
  <c r="I14" i="275"/>
  <c r="H14" i="275"/>
  <c r="G14" i="275"/>
  <c r="AF13" i="275"/>
  <c r="AD13" i="275"/>
  <c r="AC13" i="275"/>
  <c r="AB13" i="275"/>
  <c r="AA13" i="275"/>
  <c r="Z13" i="275"/>
  <c r="Y13" i="275"/>
  <c r="X13" i="275"/>
  <c r="W13" i="275"/>
  <c r="U13" i="275"/>
  <c r="S13" i="275"/>
  <c r="R13" i="275"/>
  <c r="Q13" i="275"/>
  <c r="P13" i="275"/>
  <c r="O13" i="275"/>
  <c r="N13" i="275"/>
  <c r="M13" i="275"/>
  <c r="L13" i="275"/>
  <c r="J13" i="275"/>
  <c r="I13" i="275"/>
  <c r="H13" i="275"/>
  <c r="G13" i="275"/>
  <c r="AF12" i="275"/>
  <c r="AD12" i="275"/>
  <c r="AC12" i="275"/>
  <c r="AB12" i="275"/>
  <c r="AA12" i="275"/>
  <c r="Z12" i="275"/>
  <c r="Y12" i="275"/>
  <c r="X12" i="275"/>
  <c r="W12" i="275"/>
  <c r="U12" i="275"/>
  <c r="S12" i="275"/>
  <c r="R12" i="275"/>
  <c r="Q12" i="275"/>
  <c r="P12" i="275"/>
  <c r="O12" i="275"/>
  <c r="N12" i="275"/>
  <c r="M12" i="275"/>
  <c r="L12" i="275"/>
  <c r="J12" i="275"/>
  <c r="I12" i="275"/>
  <c r="H12" i="275"/>
  <c r="G12" i="275"/>
  <c r="AF11" i="275"/>
  <c r="AD11" i="275"/>
  <c r="AC11" i="275"/>
  <c r="AB11" i="275"/>
  <c r="AA11" i="275"/>
  <c r="Z11" i="275"/>
  <c r="Y11" i="275"/>
  <c r="X11" i="275"/>
  <c r="W11" i="275"/>
  <c r="U11" i="275"/>
  <c r="S11" i="275"/>
  <c r="R11" i="275"/>
  <c r="Q11" i="275"/>
  <c r="P11" i="275"/>
  <c r="O11" i="275"/>
  <c r="N11" i="275"/>
  <c r="M11" i="275"/>
  <c r="L11" i="275"/>
  <c r="J11" i="275"/>
  <c r="I11" i="275"/>
  <c r="H11" i="275"/>
  <c r="G11" i="275"/>
  <c r="AF10" i="275"/>
  <c r="AC10" i="275"/>
  <c r="AB10" i="275"/>
  <c r="AA10" i="275"/>
  <c r="Z10" i="275"/>
  <c r="Y10" i="275"/>
  <c r="X10" i="275"/>
  <c r="W10" i="275"/>
  <c r="U10" i="275"/>
  <c r="R10" i="275"/>
  <c r="Q10" i="275"/>
  <c r="P10" i="275"/>
  <c r="O10" i="275"/>
  <c r="N10" i="275"/>
  <c r="M10" i="275"/>
  <c r="L10" i="275"/>
  <c r="J10" i="275"/>
  <c r="I10" i="275"/>
  <c r="H10" i="275"/>
  <c r="G10" i="275"/>
  <c r="AF9" i="275"/>
  <c r="AC9" i="275"/>
  <c r="AB9" i="275"/>
  <c r="AA9" i="275"/>
  <c r="Z9" i="275"/>
  <c r="Y9" i="275"/>
  <c r="X9" i="275"/>
  <c r="W9" i="275"/>
  <c r="U9" i="275"/>
  <c r="R9" i="275"/>
  <c r="Q9" i="275"/>
  <c r="P9" i="275"/>
  <c r="O9" i="275"/>
  <c r="N9" i="275"/>
  <c r="M9" i="275"/>
  <c r="L9" i="275"/>
  <c r="J9" i="275"/>
  <c r="I9" i="275"/>
  <c r="H9" i="275"/>
  <c r="G9" i="275"/>
  <c r="AF8" i="275"/>
  <c r="AC8" i="275"/>
  <c r="AB8" i="275"/>
  <c r="AA8" i="275"/>
  <c r="Z8" i="275"/>
  <c r="Y8" i="275"/>
  <c r="X8" i="275"/>
  <c r="W8" i="275"/>
  <c r="U8" i="275"/>
  <c r="R8" i="275"/>
  <c r="Q8" i="275"/>
  <c r="P8" i="275"/>
  <c r="O8" i="275"/>
  <c r="N8" i="275"/>
  <c r="M8" i="275"/>
  <c r="L8" i="275"/>
  <c r="J8" i="275"/>
  <c r="I8" i="275"/>
  <c r="H8" i="275"/>
  <c r="G8" i="275"/>
  <c r="AF6" i="275"/>
  <c r="AD6" i="275"/>
  <c r="AC6" i="275"/>
  <c r="AB6" i="275"/>
  <c r="AA6" i="275"/>
  <c r="Z6" i="275"/>
  <c r="Y6" i="275"/>
  <c r="X6" i="275"/>
  <c r="W6" i="275"/>
  <c r="U6" i="275"/>
  <c r="S6" i="275"/>
  <c r="R6" i="275"/>
  <c r="Q6" i="275"/>
  <c r="P6" i="275"/>
  <c r="O6" i="275"/>
  <c r="N6" i="275"/>
  <c r="M6" i="275"/>
  <c r="L6" i="275"/>
  <c r="J6" i="275"/>
  <c r="I6" i="275"/>
  <c r="H6" i="275"/>
  <c r="G6" i="275"/>
  <c r="J21" i="274"/>
  <c r="I21" i="274"/>
  <c r="H21" i="274"/>
  <c r="G21" i="274"/>
  <c r="AF20" i="274"/>
  <c r="AC20" i="274"/>
  <c r="AB20" i="274"/>
  <c r="AA20" i="274"/>
  <c r="Z20" i="274"/>
  <c r="Y20" i="274"/>
  <c r="X20" i="274"/>
  <c r="W20" i="274"/>
  <c r="U20" i="274"/>
  <c r="R20" i="274"/>
  <c r="Q20" i="274"/>
  <c r="P20" i="274"/>
  <c r="O20" i="274"/>
  <c r="N20" i="274"/>
  <c r="M20" i="274"/>
  <c r="L20" i="274"/>
  <c r="J20" i="274"/>
  <c r="I20" i="274"/>
  <c r="H20" i="274"/>
  <c r="G20" i="274"/>
  <c r="AF19" i="274"/>
  <c r="AC19" i="274"/>
  <c r="AB19" i="274"/>
  <c r="AA19" i="274"/>
  <c r="Z19" i="274"/>
  <c r="Y19" i="274"/>
  <c r="X19" i="274"/>
  <c r="W19" i="274"/>
  <c r="U19" i="274"/>
  <c r="R19" i="274"/>
  <c r="Q19" i="274"/>
  <c r="P19" i="274"/>
  <c r="O19" i="274"/>
  <c r="N19" i="274"/>
  <c r="M19" i="274"/>
  <c r="L19" i="274"/>
  <c r="J19" i="274"/>
  <c r="I19" i="274"/>
  <c r="H19" i="274"/>
  <c r="G19" i="274"/>
  <c r="AF17" i="274"/>
  <c r="AD17" i="274"/>
  <c r="AC17" i="274"/>
  <c r="AB17" i="274"/>
  <c r="AA17" i="274"/>
  <c r="Z17" i="274"/>
  <c r="Y17" i="274"/>
  <c r="X17" i="274"/>
  <c r="W17" i="274"/>
  <c r="U17" i="274"/>
  <c r="S17" i="274"/>
  <c r="R17" i="274"/>
  <c r="Q17" i="274"/>
  <c r="P17" i="274"/>
  <c r="O17" i="274"/>
  <c r="N17" i="274"/>
  <c r="M17" i="274"/>
  <c r="L17" i="274"/>
  <c r="J17" i="274"/>
  <c r="I17" i="274"/>
  <c r="H17" i="274"/>
  <c r="G17" i="274"/>
  <c r="AF16" i="274"/>
  <c r="AD16" i="274"/>
  <c r="AC16" i="274"/>
  <c r="AB16" i="274"/>
  <c r="AA16" i="274"/>
  <c r="Z16" i="274"/>
  <c r="Y16" i="274"/>
  <c r="X16" i="274"/>
  <c r="W16" i="274"/>
  <c r="U16" i="274"/>
  <c r="S16" i="274"/>
  <c r="R16" i="274"/>
  <c r="Q16" i="274"/>
  <c r="P16" i="274"/>
  <c r="O16" i="274"/>
  <c r="N16" i="274"/>
  <c r="M16" i="274"/>
  <c r="L16" i="274"/>
  <c r="J16" i="274"/>
  <c r="I16" i="274"/>
  <c r="H16" i="274"/>
  <c r="G16" i="274"/>
  <c r="AF15" i="274"/>
  <c r="AD15" i="274"/>
  <c r="AC15" i="274"/>
  <c r="AB15" i="274"/>
  <c r="AA15" i="274"/>
  <c r="Z15" i="274"/>
  <c r="Y15" i="274"/>
  <c r="X15" i="274"/>
  <c r="W15" i="274"/>
  <c r="U15" i="274"/>
  <c r="S15" i="274"/>
  <c r="R15" i="274"/>
  <c r="Q15" i="274"/>
  <c r="P15" i="274"/>
  <c r="O15" i="274"/>
  <c r="N15" i="274"/>
  <c r="M15" i="274"/>
  <c r="L15" i="274"/>
  <c r="J15" i="274"/>
  <c r="I15" i="274"/>
  <c r="H15" i="274"/>
  <c r="G15" i="274"/>
  <c r="AF14" i="274"/>
  <c r="AD14" i="274"/>
  <c r="AC14" i="274"/>
  <c r="AB14" i="274"/>
  <c r="AA14" i="274"/>
  <c r="Z14" i="274"/>
  <c r="Y14" i="274"/>
  <c r="X14" i="274"/>
  <c r="W14" i="274"/>
  <c r="U14" i="274"/>
  <c r="S14" i="274"/>
  <c r="R14" i="274"/>
  <c r="Q14" i="274"/>
  <c r="P14" i="274"/>
  <c r="O14" i="274"/>
  <c r="N14" i="274"/>
  <c r="M14" i="274"/>
  <c r="L14" i="274"/>
  <c r="J14" i="274"/>
  <c r="I14" i="274"/>
  <c r="H14" i="274"/>
  <c r="G14" i="274"/>
  <c r="AF13" i="274"/>
  <c r="AD13" i="274"/>
  <c r="AC13" i="274"/>
  <c r="AB13" i="274"/>
  <c r="AA13" i="274"/>
  <c r="Z13" i="274"/>
  <c r="Y13" i="274"/>
  <c r="X13" i="274"/>
  <c r="W13" i="274"/>
  <c r="U13" i="274"/>
  <c r="S13" i="274"/>
  <c r="R13" i="274"/>
  <c r="Q13" i="274"/>
  <c r="P13" i="274"/>
  <c r="O13" i="274"/>
  <c r="N13" i="274"/>
  <c r="M13" i="274"/>
  <c r="L13" i="274"/>
  <c r="J13" i="274"/>
  <c r="I13" i="274"/>
  <c r="H13" i="274"/>
  <c r="G13" i="274"/>
  <c r="AF12" i="274"/>
  <c r="AD12" i="274"/>
  <c r="AC12" i="274"/>
  <c r="AB12" i="274"/>
  <c r="AA12" i="274"/>
  <c r="Z12" i="274"/>
  <c r="Y12" i="274"/>
  <c r="X12" i="274"/>
  <c r="W12" i="274"/>
  <c r="U12" i="274"/>
  <c r="S12" i="274"/>
  <c r="R12" i="274"/>
  <c r="Q12" i="274"/>
  <c r="P12" i="274"/>
  <c r="O12" i="274"/>
  <c r="N12" i="274"/>
  <c r="M12" i="274"/>
  <c r="L12" i="274"/>
  <c r="J12" i="274"/>
  <c r="I12" i="274"/>
  <c r="H12" i="274"/>
  <c r="G12" i="274"/>
  <c r="AF11" i="274"/>
  <c r="AD11" i="274"/>
  <c r="AC11" i="274"/>
  <c r="AB11" i="274"/>
  <c r="AA11" i="274"/>
  <c r="Z11" i="274"/>
  <c r="Y11" i="274"/>
  <c r="X11" i="274"/>
  <c r="W11" i="274"/>
  <c r="U11" i="274"/>
  <c r="S11" i="274"/>
  <c r="R11" i="274"/>
  <c r="Q11" i="274"/>
  <c r="P11" i="274"/>
  <c r="O11" i="274"/>
  <c r="N11" i="274"/>
  <c r="M11" i="274"/>
  <c r="L11" i="274"/>
  <c r="J11" i="274"/>
  <c r="I11" i="274"/>
  <c r="H11" i="274"/>
  <c r="G11" i="274"/>
  <c r="AF10" i="274"/>
  <c r="AC10" i="274"/>
  <c r="AB10" i="274"/>
  <c r="AA10" i="274"/>
  <c r="Z10" i="274"/>
  <c r="Y10" i="274"/>
  <c r="X10" i="274"/>
  <c r="W10" i="274"/>
  <c r="U10" i="274"/>
  <c r="R10" i="274"/>
  <c r="Q10" i="274"/>
  <c r="P10" i="274"/>
  <c r="O10" i="274"/>
  <c r="N10" i="274"/>
  <c r="M10" i="274"/>
  <c r="L10" i="274"/>
  <c r="J10" i="274"/>
  <c r="I10" i="274"/>
  <c r="H10" i="274"/>
  <c r="G10" i="274"/>
  <c r="AF9" i="274"/>
  <c r="AD9" i="274"/>
  <c r="AC9" i="274"/>
  <c r="AB9" i="274"/>
  <c r="AA9" i="274"/>
  <c r="Z9" i="274"/>
  <c r="Y9" i="274"/>
  <c r="X9" i="274"/>
  <c r="W9" i="274"/>
  <c r="U9" i="274"/>
  <c r="S9" i="274"/>
  <c r="R9" i="274"/>
  <c r="Q9" i="274"/>
  <c r="P9" i="274"/>
  <c r="O9" i="274"/>
  <c r="N9" i="274"/>
  <c r="M9" i="274"/>
  <c r="L9" i="274"/>
  <c r="J9" i="274"/>
  <c r="I9" i="274"/>
  <c r="H9" i="274"/>
  <c r="G9" i="274"/>
  <c r="J8" i="274"/>
  <c r="I8" i="274"/>
  <c r="H8" i="274"/>
  <c r="G8" i="274"/>
  <c r="AF8" i="274" s="1"/>
  <c r="J6" i="274"/>
  <c r="I6" i="274"/>
  <c r="H6" i="274"/>
  <c r="G6" i="274"/>
  <c r="AA6" i="274" s="1"/>
  <c r="AF20" i="273"/>
  <c r="AD20" i="273"/>
  <c r="AC20" i="273"/>
  <c r="AB20" i="273"/>
  <c r="AA20" i="273"/>
  <c r="Z20" i="273"/>
  <c r="Y20" i="273"/>
  <c r="X20" i="273"/>
  <c r="W20" i="273"/>
  <c r="U20" i="273"/>
  <c r="S20" i="273"/>
  <c r="R20" i="273"/>
  <c r="Q20" i="273"/>
  <c r="P20" i="273"/>
  <c r="O20" i="273"/>
  <c r="N20" i="273"/>
  <c r="M20" i="273"/>
  <c r="L20" i="273"/>
  <c r="J20" i="273"/>
  <c r="I20" i="273"/>
  <c r="H20" i="273"/>
  <c r="G20" i="273"/>
  <c r="AF19" i="273"/>
  <c r="AD19" i="273"/>
  <c r="AC19" i="273"/>
  <c r="AB19" i="273"/>
  <c r="AA19" i="273"/>
  <c r="Z19" i="273"/>
  <c r="Y19" i="273"/>
  <c r="X19" i="273"/>
  <c r="W19" i="273"/>
  <c r="U19" i="273"/>
  <c r="S19" i="273"/>
  <c r="R19" i="273"/>
  <c r="Q19" i="273"/>
  <c r="P19" i="273"/>
  <c r="O19" i="273"/>
  <c r="N19" i="273"/>
  <c r="M19" i="273"/>
  <c r="L19" i="273"/>
  <c r="J19" i="273"/>
  <c r="I19" i="273"/>
  <c r="H19" i="273"/>
  <c r="G19" i="273"/>
  <c r="J18" i="273"/>
  <c r="I18" i="273"/>
  <c r="H18" i="273"/>
  <c r="G18" i="273"/>
  <c r="W18" i="273" s="1"/>
  <c r="AF16" i="273"/>
  <c r="AD16" i="273"/>
  <c r="AC16" i="273"/>
  <c r="AB16" i="273"/>
  <c r="AA16" i="273"/>
  <c r="Z16" i="273"/>
  <c r="Y16" i="273"/>
  <c r="X16" i="273"/>
  <c r="W16" i="273"/>
  <c r="U16" i="273"/>
  <c r="S16" i="273"/>
  <c r="R16" i="273"/>
  <c r="Q16" i="273"/>
  <c r="P16" i="273"/>
  <c r="O16" i="273"/>
  <c r="N16" i="273"/>
  <c r="M16" i="273"/>
  <c r="L16" i="273"/>
  <c r="J16" i="273"/>
  <c r="I16" i="273"/>
  <c r="H16" i="273"/>
  <c r="G16" i="273"/>
  <c r="AF15" i="273"/>
  <c r="AD15" i="273"/>
  <c r="AC15" i="273"/>
  <c r="AB15" i="273"/>
  <c r="AA15" i="273"/>
  <c r="Z15" i="273"/>
  <c r="Y15" i="273"/>
  <c r="X15" i="273"/>
  <c r="W15" i="273"/>
  <c r="U15" i="273"/>
  <c r="S15" i="273"/>
  <c r="R15" i="273"/>
  <c r="Q15" i="273"/>
  <c r="P15" i="273"/>
  <c r="O15" i="273"/>
  <c r="N15" i="273"/>
  <c r="M15" i="273"/>
  <c r="L15" i="273"/>
  <c r="J15" i="273"/>
  <c r="I15" i="273"/>
  <c r="H15" i="273"/>
  <c r="G15" i="273"/>
  <c r="AF14" i="273"/>
  <c r="AD14" i="273"/>
  <c r="AC14" i="273"/>
  <c r="AB14" i="273"/>
  <c r="AA14" i="273"/>
  <c r="Z14" i="273"/>
  <c r="Y14" i="273"/>
  <c r="X14" i="273"/>
  <c r="W14" i="273"/>
  <c r="U14" i="273"/>
  <c r="S14" i="273"/>
  <c r="R14" i="273"/>
  <c r="Q14" i="273"/>
  <c r="P14" i="273"/>
  <c r="O14" i="273"/>
  <c r="N14" i="273"/>
  <c r="M14" i="273"/>
  <c r="L14" i="273"/>
  <c r="J14" i="273"/>
  <c r="I14" i="273"/>
  <c r="H14" i="273"/>
  <c r="G14" i="273"/>
  <c r="AF13" i="273"/>
  <c r="AD13" i="273"/>
  <c r="AC13" i="273"/>
  <c r="AB13" i="273"/>
  <c r="AA13" i="273"/>
  <c r="Z13" i="273"/>
  <c r="Y13" i="273"/>
  <c r="X13" i="273"/>
  <c r="W13" i="273"/>
  <c r="U13" i="273"/>
  <c r="S13" i="273"/>
  <c r="R13" i="273"/>
  <c r="Q13" i="273"/>
  <c r="P13" i="273"/>
  <c r="O13" i="273"/>
  <c r="N13" i="273"/>
  <c r="M13" i="273"/>
  <c r="L13" i="273"/>
  <c r="J13" i="273"/>
  <c r="I13" i="273"/>
  <c r="H13" i="273"/>
  <c r="G13" i="273"/>
  <c r="AF12" i="273"/>
  <c r="AD12" i="273"/>
  <c r="AC12" i="273"/>
  <c r="AB12" i="273"/>
  <c r="AA12" i="273"/>
  <c r="Z12" i="273"/>
  <c r="Y12" i="273"/>
  <c r="X12" i="273"/>
  <c r="W12" i="273"/>
  <c r="U12" i="273"/>
  <c r="S12" i="273"/>
  <c r="R12" i="273"/>
  <c r="Q12" i="273"/>
  <c r="P12" i="273"/>
  <c r="O12" i="273"/>
  <c r="N12" i="273"/>
  <c r="M12" i="273"/>
  <c r="L12" i="273"/>
  <c r="J12" i="273"/>
  <c r="I12" i="273"/>
  <c r="H12" i="273"/>
  <c r="G12" i="273"/>
  <c r="AF11" i="273"/>
  <c r="AD11" i="273"/>
  <c r="AC11" i="273"/>
  <c r="AB11" i="273"/>
  <c r="AA11" i="273"/>
  <c r="Z11" i="273"/>
  <c r="Y11" i="273"/>
  <c r="X11" i="273"/>
  <c r="W11" i="273"/>
  <c r="U11" i="273"/>
  <c r="S11" i="273"/>
  <c r="R11" i="273"/>
  <c r="Q11" i="273"/>
  <c r="P11" i="273"/>
  <c r="O11" i="273"/>
  <c r="N11" i="273"/>
  <c r="M11" i="273"/>
  <c r="L11" i="273"/>
  <c r="J11" i="273"/>
  <c r="I11" i="273"/>
  <c r="H11" i="273"/>
  <c r="G11" i="273"/>
  <c r="AF10" i="273"/>
  <c r="AD10" i="273"/>
  <c r="AC10" i="273"/>
  <c r="AB10" i="273"/>
  <c r="AA10" i="273"/>
  <c r="Z10" i="273"/>
  <c r="Y10" i="273"/>
  <c r="X10" i="273"/>
  <c r="W10" i="273"/>
  <c r="U10" i="273"/>
  <c r="S10" i="273"/>
  <c r="R10" i="273"/>
  <c r="Q10" i="273"/>
  <c r="P10" i="273"/>
  <c r="O10" i="273"/>
  <c r="N10" i="273"/>
  <c r="M10" i="273"/>
  <c r="L10" i="273"/>
  <c r="J10" i="273"/>
  <c r="I10" i="273"/>
  <c r="H10" i="273"/>
  <c r="G10" i="273"/>
  <c r="AF9" i="273"/>
  <c r="AD9" i="273"/>
  <c r="AC9" i="273"/>
  <c r="AB9" i="273"/>
  <c r="AA9" i="273"/>
  <c r="Z9" i="273"/>
  <c r="Y9" i="273"/>
  <c r="X9" i="273"/>
  <c r="W9" i="273"/>
  <c r="U9" i="273"/>
  <c r="S9" i="273"/>
  <c r="R9" i="273"/>
  <c r="Q9" i="273"/>
  <c r="P9" i="273"/>
  <c r="O9" i="273"/>
  <c r="N9" i="273"/>
  <c r="M9" i="273"/>
  <c r="L9" i="273"/>
  <c r="J9" i="273"/>
  <c r="I9" i="273"/>
  <c r="H9" i="273"/>
  <c r="G9" i="273"/>
  <c r="AF8" i="273"/>
  <c r="AC8" i="273"/>
  <c r="AB8" i="273"/>
  <c r="AA8" i="273"/>
  <c r="Z8" i="273"/>
  <c r="Y8" i="273"/>
  <c r="X8" i="273"/>
  <c r="W8" i="273"/>
  <c r="U8" i="273"/>
  <c r="R8" i="273"/>
  <c r="Q8" i="273"/>
  <c r="P8" i="273"/>
  <c r="O8" i="273"/>
  <c r="N8" i="273"/>
  <c r="M8" i="273"/>
  <c r="L8" i="273"/>
  <c r="J8" i="273"/>
  <c r="I8" i="273"/>
  <c r="H8" i="273"/>
  <c r="G8" i="273"/>
  <c r="AF7" i="273"/>
  <c r="AD7" i="273"/>
  <c r="AC7" i="273"/>
  <c r="AB7" i="273"/>
  <c r="AA7" i="273"/>
  <c r="Z7" i="273"/>
  <c r="Y7" i="273"/>
  <c r="X7" i="273"/>
  <c r="W7" i="273"/>
  <c r="U7" i="273"/>
  <c r="R7" i="273"/>
  <c r="Q7" i="273"/>
  <c r="P7" i="273"/>
  <c r="O7" i="273"/>
  <c r="N7" i="273"/>
  <c r="M7" i="273"/>
  <c r="L7" i="273"/>
  <c r="J7" i="273"/>
  <c r="I7" i="273"/>
  <c r="H7" i="273"/>
  <c r="G7" i="273"/>
  <c r="AF6" i="273"/>
  <c r="AD6" i="273"/>
  <c r="AC6" i="273"/>
  <c r="AB6" i="273"/>
  <c r="AA6" i="273"/>
  <c r="Z6" i="273"/>
  <c r="Y6" i="273"/>
  <c r="X6" i="273"/>
  <c r="W6" i="273"/>
  <c r="U6" i="273"/>
  <c r="S6" i="273"/>
  <c r="R6" i="273"/>
  <c r="Q6" i="273"/>
  <c r="P6" i="273"/>
  <c r="O6" i="273"/>
  <c r="N6" i="273"/>
  <c r="M6" i="273"/>
  <c r="L6" i="273"/>
  <c r="J6" i="273"/>
  <c r="I6" i="273"/>
  <c r="H6" i="273"/>
  <c r="G6" i="273"/>
  <c r="AF21" i="272"/>
  <c r="AD21" i="272"/>
  <c r="AC21" i="272"/>
  <c r="AB21" i="272"/>
  <c r="AA21" i="272"/>
  <c r="Z21" i="272"/>
  <c r="Y21" i="272"/>
  <c r="X21" i="272"/>
  <c r="W21" i="272"/>
  <c r="U21" i="272"/>
  <c r="S21" i="272"/>
  <c r="R21" i="272"/>
  <c r="Q21" i="272"/>
  <c r="P21" i="272"/>
  <c r="O21" i="272"/>
  <c r="N21" i="272"/>
  <c r="M21" i="272"/>
  <c r="L21" i="272"/>
  <c r="J21" i="272"/>
  <c r="I21" i="272"/>
  <c r="H21" i="272"/>
  <c r="G21" i="272"/>
  <c r="AF20" i="272"/>
  <c r="AD20" i="272"/>
  <c r="AC20" i="272"/>
  <c r="AB20" i="272"/>
  <c r="AA20" i="272"/>
  <c r="Z20" i="272"/>
  <c r="Y20" i="272"/>
  <c r="X20" i="272"/>
  <c r="W20" i="272"/>
  <c r="U20" i="272"/>
  <c r="S20" i="272"/>
  <c r="R20" i="272"/>
  <c r="Q20" i="272"/>
  <c r="P20" i="272"/>
  <c r="O20" i="272"/>
  <c r="N20" i="272"/>
  <c r="M20" i="272"/>
  <c r="L20" i="272"/>
  <c r="J20" i="272"/>
  <c r="I20" i="272"/>
  <c r="H20" i="272"/>
  <c r="G20" i="272"/>
  <c r="J19" i="272"/>
  <c r="I19" i="272"/>
  <c r="H19" i="272"/>
  <c r="G19" i="272"/>
  <c r="W19" i="272" s="1"/>
  <c r="AF17" i="272"/>
  <c r="AD17" i="272"/>
  <c r="AC17" i="272"/>
  <c r="AB17" i="272"/>
  <c r="AA17" i="272"/>
  <c r="Z17" i="272"/>
  <c r="Y17" i="272"/>
  <c r="X17" i="272"/>
  <c r="W17" i="272"/>
  <c r="U17" i="272"/>
  <c r="S17" i="272"/>
  <c r="R17" i="272"/>
  <c r="Q17" i="272"/>
  <c r="P17" i="272"/>
  <c r="O17" i="272"/>
  <c r="N17" i="272"/>
  <c r="M17" i="272"/>
  <c r="L17" i="272"/>
  <c r="J17" i="272"/>
  <c r="I17" i="272"/>
  <c r="H17" i="272"/>
  <c r="G17" i="272"/>
  <c r="AF16" i="272"/>
  <c r="AD16" i="272"/>
  <c r="AC16" i="272"/>
  <c r="AB16" i="272"/>
  <c r="AA16" i="272"/>
  <c r="Z16" i="272"/>
  <c r="Y16" i="272"/>
  <c r="X16" i="272"/>
  <c r="W16" i="272"/>
  <c r="U16" i="272"/>
  <c r="S16" i="272"/>
  <c r="R16" i="272"/>
  <c r="Q16" i="272"/>
  <c r="P16" i="272"/>
  <c r="O16" i="272"/>
  <c r="N16" i="272"/>
  <c r="M16" i="272"/>
  <c r="L16" i="272"/>
  <c r="J16" i="272"/>
  <c r="I16" i="272"/>
  <c r="H16" i="272"/>
  <c r="G16" i="272"/>
  <c r="AF15" i="272"/>
  <c r="AD15" i="272"/>
  <c r="AC15" i="272"/>
  <c r="AB15" i="272"/>
  <c r="AA15" i="272"/>
  <c r="Z15" i="272"/>
  <c r="Y15" i="272"/>
  <c r="X15" i="272"/>
  <c r="W15" i="272"/>
  <c r="U15" i="272"/>
  <c r="S15" i="272"/>
  <c r="R15" i="272"/>
  <c r="Q15" i="272"/>
  <c r="P15" i="272"/>
  <c r="O15" i="272"/>
  <c r="N15" i="272"/>
  <c r="M15" i="272"/>
  <c r="L15" i="272"/>
  <c r="J15" i="272"/>
  <c r="I15" i="272"/>
  <c r="H15" i="272"/>
  <c r="G15" i="272"/>
  <c r="AF14" i="272"/>
  <c r="AD14" i="272"/>
  <c r="AC14" i="272"/>
  <c r="AB14" i="272"/>
  <c r="AA14" i="272"/>
  <c r="Z14" i="272"/>
  <c r="Y14" i="272"/>
  <c r="X14" i="272"/>
  <c r="W14" i="272"/>
  <c r="U14" i="272"/>
  <c r="S14" i="272"/>
  <c r="R14" i="272"/>
  <c r="Q14" i="272"/>
  <c r="P14" i="272"/>
  <c r="O14" i="272"/>
  <c r="N14" i="272"/>
  <c r="M14" i="272"/>
  <c r="L14" i="272"/>
  <c r="J14" i="272"/>
  <c r="I14" i="272"/>
  <c r="H14" i="272"/>
  <c r="G14" i="272"/>
  <c r="AF13" i="272"/>
  <c r="AD13" i="272"/>
  <c r="AC13" i="272"/>
  <c r="AB13" i="272"/>
  <c r="AA13" i="272"/>
  <c r="Z13" i="272"/>
  <c r="Y13" i="272"/>
  <c r="X13" i="272"/>
  <c r="W13" i="272"/>
  <c r="U13" i="272"/>
  <c r="S13" i="272"/>
  <c r="R13" i="272"/>
  <c r="Q13" i="272"/>
  <c r="P13" i="272"/>
  <c r="O13" i="272"/>
  <c r="N13" i="272"/>
  <c r="M13" i="272"/>
  <c r="L13" i="272"/>
  <c r="J13" i="272"/>
  <c r="I13" i="272"/>
  <c r="H13" i="272"/>
  <c r="G13" i="272"/>
  <c r="AF12" i="272"/>
  <c r="AD12" i="272"/>
  <c r="AC12" i="272"/>
  <c r="AB12" i="272"/>
  <c r="AA12" i="272"/>
  <c r="Z12" i="272"/>
  <c r="Y12" i="272"/>
  <c r="X12" i="272"/>
  <c r="W12" i="272"/>
  <c r="U12" i="272"/>
  <c r="S12" i="272"/>
  <c r="R12" i="272"/>
  <c r="Q12" i="272"/>
  <c r="P12" i="272"/>
  <c r="O12" i="272"/>
  <c r="N12" i="272"/>
  <c r="M12" i="272"/>
  <c r="L12" i="272"/>
  <c r="J12" i="272"/>
  <c r="I12" i="272"/>
  <c r="H12" i="272"/>
  <c r="G12" i="272"/>
  <c r="AF11" i="272"/>
  <c r="AC11" i="272"/>
  <c r="AB11" i="272"/>
  <c r="AA11" i="272"/>
  <c r="Z11" i="272"/>
  <c r="Y11" i="272"/>
  <c r="X11" i="272"/>
  <c r="W11" i="272"/>
  <c r="U11" i="272"/>
  <c r="R11" i="272"/>
  <c r="Q11" i="272"/>
  <c r="P11" i="272"/>
  <c r="O11" i="272"/>
  <c r="N11" i="272"/>
  <c r="M11" i="272"/>
  <c r="L11" i="272"/>
  <c r="J11" i="272"/>
  <c r="I11" i="272"/>
  <c r="H11" i="272"/>
  <c r="G11" i="272"/>
  <c r="AF10" i="272"/>
  <c r="AD10" i="272"/>
  <c r="AC10" i="272"/>
  <c r="AB10" i="272"/>
  <c r="AA10" i="272"/>
  <c r="Z10" i="272"/>
  <c r="Y10" i="272"/>
  <c r="X10" i="272"/>
  <c r="W10" i="272"/>
  <c r="U10" i="272"/>
  <c r="R10" i="272"/>
  <c r="Q10" i="272"/>
  <c r="P10" i="272"/>
  <c r="O10" i="272"/>
  <c r="N10" i="272"/>
  <c r="M10" i="272"/>
  <c r="L10" i="272"/>
  <c r="J10" i="272"/>
  <c r="I10" i="272"/>
  <c r="H10" i="272"/>
  <c r="G10" i="272"/>
  <c r="AF9" i="272"/>
  <c r="AD9" i="272"/>
  <c r="AC9" i="272"/>
  <c r="AB9" i="272"/>
  <c r="AA9" i="272"/>
  <c r="Z9" i="272"/>
  <c r="Y9" i="272"/>
  <c r="X9" i="272"/>
  <c r="W9" i="272"/>
  <c r="U9" i="272"/>
  <c r="S9" i="272"/>
  <c r="R9" i="272"/>
  <c r="Q9" i="272"/>
  <c r="P9" i="272"/>
  <c r="O9" i="272"/>
  <c r="N9" i="272"/>
  <c r="M9" i="272"/>
  <c r="L9" i="272"/>
  <c r="J9" i="272"/>
  <c r="I9" i="272"/>
  <c r="H9" i="272"/>
  <c r="G9" i="272"/>
  <c r="J8" i="272"/>
  <c r="I8" i="272"/>
  <c r="H8" i="272"/>
  <c r="G8" i="272"/>
  <c r="Y8" i="272" s="1"/>
  <c r="J6" i="272"/>
  <c r="I6" i="272"/>
  <c r="H6" i="272"/>
  <c r="G6" i="272"/>
  <c r="Z6" i="272" s="1"/>
  <c r="AF20" i="271"/>
  <c r="AD20" i="271"/>
  <c r="AC20" i="271"/>
  <c r="AB20" i="271"/>
  <c r="AA20" i="271"/>
  <c r="Z20" i="271"/>
  <c r="Y20" i="271"/>
  <c r="X20" i="271"/>
  <c r="W20" i="271"/>
  <c r="U20" i="271"/>
  <c r="S20" i="271"/>
  <c r="R20" i="271"/>
  <c r="Q20" i="271"/>
  <c r="P20" i="271"/>
  <c r="O20" i="271"/>
  <c r="N20" i="271"/>
  <c r="M20" i="271"/>
  <c r="L20" i="271"/>
  <c r="J20" i="271"/>
  <c r="I20" i="271"/>
  <c r="H20" i="271"/>
  <c r="G20" i="271"/>
  <c r="AF19" i="271"/>
  <c r="AD19" i="271"/>
  <c r="AC19" i="271"/>
  <c r="AB19" i="271"/>
  <c r="AA19" i="271"/>
  <c r="Z19" i="271"/>
  <c r="Y19" i="271"/>
  <c r="X19" i="271"/>
  <c r="W19" i="271"/>
  <c r="U19" i="271"/>
  <c r="S19" i="271"/>
  <c r="R19" i="271"/>
  <c r="Q19" i="271"/>
  <c r="P19" i="271"/>
  <c r="O19" i="271"/>
  <c r="N19" i="271"/>
  <c r="M19" i="271"/>
  <c r="L19" i="271"/>
  <c r="J19" i="271"/>
  <c r="I19" i="271"/>
  <c r="H19" i="271"/>
  <c r="G19" i="271"/>
  <c r="J18" i="271"/>
  <c r="I18" i="271"/>
  <c r="H18" i="271"/>
  <c r="G18" i="271"/>
  <c r="Y18" i="271" s="1"/>
  <c r="AF16" i="271"/>
  <c r="AD16" i="271"/>
  <c r="AC16" i="271"/>
  <c r="AB16" i="271"/>
  <c r="AA16" i="271"/>
  <c r="Z16" i="271"/>
  <c r="Y16" i="271"/>
  <c r="X16" i="271"/>
  <c r="W16" i="271"/>
  <c r="U16" i="271"/>
  <c r="S16" i="271"/>
  <c r="R16" i="271"/>
  <c r="Q16" i="271"/>
  <c r="P16" i="271"/>
  <c r="O16" i="271"/>
  <c r="N16" i="271"/>
  <c r="M16" i="271"/>
  <c r="L16" i="271"/>
  <c r="J16" i="271"/>
  <c r="I16" i="271"/>
  <c r="H16" i="271"/>
  <c r="G16" i="271"/>
  <c r="AF15" i="271"/>
  <c r="AD15" i="271"/>
  <c r="AC15" i="271"/>
  <c r="AB15" i="271"/>
  <c r="AA15" i="271"/>
  <c r="Z15" i="271"/>
  <c r="Y15" i="271"/>
  <c r="X15" i="271"/>
  <c r="W15" i="271"/>
  <c r="U15" i="271"/>
  <c r="S15" i="271"/>
  <c r="R15" i="271"/>
  <c r="Q15" i="271"/>
  <c r="P15" i="271"/>
  <c r="O15" i="271"/>
  <c r="N15" i="271"/>
  <c r="M15" i="271"/>
  <c r="L15" i="271"/>
  <c r="J15" i="271"/>
  <c r="I15" i="271"/>
  <c r="H15" i="271"/>
  <c r="G15" i="271"/>
  <c r="AF14" i="271"/>
  <c r="AD14" i="271"/>
  <c r="AC14" i="271"/>
  <c r="AB14" i="271"/>
  <c r="AA14" i="271"/>
  <c r="Z14" i="271"/>
  <c r="Y14" i="271"/>
  <c r="X14" i="271"/>
  <c r="W14" i="271"/>
  <c r="U14" i="271"/>
  <c r="S14" i="271"/>
  <c r="R14" i="271"/>
  <c r="Q14" i="271"/>
  <c r="P14" i="271"/>
  <c r="O14" i="271"/>
  <c r="N14" i="271"/>
  <c r="M14" i="271"/>
  <c r="L14" i="271"/>
  <c r="J14" i="271"/>
  <c r="I14" i="271"/>
  <c r="H14" i="271"/>
  <c r="G14" i="271"/>
  <c r="AF13" i="271"/>
  <c r="AD13" i="271"/>
  <c r="AC13" i="271"/>
  <c r="AB13" i="271"/>
  <c r="AA13" i="271"/>
  <c r="Z13" i="271"/>
  <c r="Y13" i="271"/>
  <c r="X13" i="271"/>
  <c r="W13" i="271"/>
  <c r="U13" i="271"/>
  <c r="S13" i="271"/>
  <c r="R13" i="271"/>
  <c r="Q13" i="271"/>
  <c r="P13" i="271"/>
  <c r="O13" i="271"/>
  <c r="N13" i="271"/>
  <c r="M13" i="271"/>
  <c r="L13" i="271"/>
  <c r="J13" i="271"/>
  <c r="I13" i="271"/>
  <c r="H13" i="271"/>
  <c r="G13" i="271"/>
  <c r="AF12" i="271"/>
  <c r="AD12" i="271"/>
  <c r="AC12" i="271"/>
  <c r="AB12" i="271"/>
  <c r="AA12" i="271"/>
  <c r="Z12" i="271"/>
  <c r="Y12" i="271"/>
  <c r="X12" i="271"/>
  <c r="W12" i="271"/>
  <c r="U12" i="271"/>
  <c r="S12" i="271"/>
  <c r="R12" i="271"/>
  <c r="Q12" i="271"/>
  <c r="P12" i="271"/>
  <c r="O12" i="271"/>
  <c r="N12" i="271"/>
  <c r="M12" i="271"/>
  <c r="L12" i="271"/>
  <c r="J12" i="271"/>
  <c r="I12" i="271"/>
  <c r="H12" i="271"/>
  <c r="G12" i="271"/>
  <c r="AF11" i="271"/>
  <c r="AD11" i="271"/>
  <c r="AC11" i="271"/>
  <c r="AB11" i="271"/>
  <c r="AA11" i="271"/>
  <c r="Z11" i="271"/>
  <c r="Y11" i="271"/>
  <c r="X11" i="271"/>
  <c r="W11" i="271"/>
  <c r="U11" i="271"/>
  <c r="S11" i="271"/>
  <c r="R11" i="271"/>
  <c r="Q11" i="271"/>
  <c r="P11" i="271"/>
  <c r="O11" i="271"/>
  <c r="N11" i="271"/>
  <c r="M11" i="271"/>
  <c r="L11" i="271"/>
  <c r="J11" i="271"/>
  <c r="I11" i="271"/>
  <c r="H11" i="271"/>
  <c r="G11" i="271"/>
  <c r="AF10" i="271"/>
  <c r="AD10" i="271"/>
  <c r="AC10" i="271"/>
  <c r="AB10" i="271"/>
  <c r="AA10" i="271"/>
  <c r="Z10" i="271"/>
  <c r="Y10" i="271"/>
  <c r="X10" i="271"/>
  <c r="W10" i="271"/>
  <c r="U10" i="271"/>
  <c r="S10" i="271"/>
  <c r="R10" i="271"/>
  <c r="Q10" i="271"/>
  <c r="P10" i="271"/>
  <c r="O10" i="271"/>
  <c r="N10" i="271"/>
  <c r="M10" i="271"/>
  <c r="L10" i="271"/>
  <c r="J10" i="271"/>
  <c r="I10" i="271"/>
  <c r="H10" i="271"/>
  <c r="G10" i="271"/>
  <c r="AF9" i="271"/>
  <c r="AD9" i="271"/>
  <c r="AC9" i="271"/>
  <c r="AB9" i="271"/>
  <c r="AA9" i="271"/>
  <c r="Z9" i="271"/>
  <c r="Y9" i="271"/>
  <c r="X9" i="271"/>
  <c r="W9" i="271"/>
  <c r="U9" i="271"/>
  <c r="S9" i="271"/>
  <c r="R9" i="271"/>
  <c r="Q9" i="271"/>
  <c r="P9" i="271"/>
  <c r="O9" i="271"/>
  <c r="N9" i="271"/>
  <c r="M9" i="271"/>
  <c r="L9" i="271"/>
  <c r="J9" i="271"/>
  <c r="I9" i="271"/>
  <c r="H9" i="271"/>
  <c r="G9" i="271"/>
  <c r="AF8" i="271"/>
  <c r="AC8" i="271"/>
  <c r="AB8" i="271"/>
  <c r="AA8" i="271"/>
  <c r="Z8" i="271"/>
  <c r="Y8" i="271"/>
  <c r="X8" i="271"/>
  <c r="W8" i="271"/>
  <c r="U8" i="271"/>
  <c r="R8" i="271"/>
  <c r="Q8" i="271"/>
  <c r="P8" i="271"/>
  <c r="O8" i="271"/>
  <c r="N8" i="271"/>
  <c r="M8" i="271"/>
  <c r="L8" i="271"/>
  <c r="J8" i="271"/>
  <c r="I8" i="271"/>
  <c r="H8" i="271"/>
  <c r="G8" i="271"/>
  <c r="AF7" i="271"/>
  <c r="AD7" i="271"/>
  <c r="AC7" i="271"/>
  <c r="AB7" i="271"/>
  <c r="AA7" i="271"/>
  <c r="Z7" i="271"/>
  <c r="Y7" i="271"/>
  <c r="X7" i="271"/>
  <c r="W7" i="271"/>
  <c r="U7" i="271"/>
  <c r="S7" i="271"/>
  <c r="R7" i="271"/>
  <c r="Q7" i="271"/>
  <c r="P7" i="271"/>
  <c r="O7" i="271"/>
  <c r="N7" i="271"/>
  <c r="M7" i="271"/>
  <c r="L7" i="271"/>
  <c r="J7" i="271"/>
  <c r="I7" i="271"/>
  <c r="H7" i="271"/>
  <c r="G7" i="271"/>
  <c r="J6" i="271"/>
  <c r="I6" i="271"/>
  <c r="H6" i="271"/>
  <c r="G6" i="271"/>
  <c r="AF20" i="270"/>
  <c r="AD20" i="270"/>
  <c r="AC20" i="270"/>
  <c r="AB20" i="270"/>
  <c r="AA20" i="270"/>
  <c r="Z20" i="270"/>
  <c r="Y20" i="270"/>
  <c r="X20" i="270"/>
  <c r="W20" i="270"/>
  <c r="U20" i="270"/>
  <c r="S20" i="270"/>
  <c r="R20" i="270"/>
  <c r="Q20" i="270"/>
  <c r="P20" i="270"/>
  <c r="O20" i="270"/>
  <c r="N20" i="270"/>
  <c r="M20" i="270"/>
  <c r="L20" i="270"/>
  <c r="J20" i="270"/>
  <c r="I20" i="270"/>
  <c r="H20" i="270"/>
  <c r="G20" i="270"/>
  <c r="AF19" i="270"/>
  <c r="AD19" i="270"/>
  <c r="AC19" i="270"/>
  <c r="AB19" i="270"/>
  <c r="AA19" i="270"/>
  <c r="Z19" i="270"/>
  <c r="Y19" i="270"/>
  <c r="X19" i="270"/>
  <c r="W19" i="270"/>
  <c r="U19" i="270"/>
  <c r="S19" i="270"/>
  <c r="R19" i="270"/>
  <c r="Q19" i="270"/>
  <c r="P19" i="270"/>
  <c r="O19" i="270"/>
  <c r="N19" i="270"/>
  <c r="M19" i="270"/>
  <c r="L19" i="270"/>
  <c r="J19" i="270"/>
  <c r="I19" i="270"/>
  <c r="H19" i="270"/>
  <c r="G19" i="270"/>
  <c r="J18" i="270"/>
  <c r="I18" i="270"/>
  <c r="H18" i="270"/>
  <c r="G18" i="270"/>
  <c r="AF16" i="270"/>
  <c r="AD16" i="270"/>
  <c r="AC16" i="270"/>
  <c r="AB16" i="270"/>
  <c r="AA16" i="270"/>
  <c r="Z16" i="270"/>
  <c r="Y16" i="270"/>
  <c r="X16" i="270"/>
  <c r="W16" i="270"/>
  <c r="U16" i="270"/>
  <c r="S16" i="270"/>
  <c r="R16" i="270"/>
  <c r="Q16" i="270"/>
  <c r="P16" i="270"/>
  <c r="O16" i="270"/>
  <c r="N16" i="270"/>
  <c r="M16" i="270"/>
  <c r="L16" i="270"/>
  <c r="J16" i="270"/>
  <c r="I16" i="270"/>
  <c r="H16" i="270"/>
  <c r="G16" i="270"/>
  <c r="AF15" i="270"/>
  <c r="AD15" i="270"/>
  <c r="AC15" i="270"/>
  <c r="AB15" i="270"/>
  <c r="AA15" i="270"/>
  <c r="Z15" i="270"/>
  <c r="Y15" i="270"/>
  <c r="X15" i="270"/>
  <c r="W15" i="270"/>
  <c r="U15" i="270"/>
  <c r="S15" i="270"/>
  <c r="R15" i="270"/>
  <c r="Q15" i="270"/>
  <c r="P15" i="270"/>
  <c r="O15" i="270"/>
  <c r="N15" i="270"/>
  <c r="M15" i="270"/>
  <c r="L15" i="270"/>
  <c r="J15" i="270"/>
  <c r="I15" i="270"/>
  <c r="H15" i="270"/>
  <c r="G15" i="270"/>
  <c r="AF14" i="270"/>
  <c r="AD14" i="270"/>
  <c r="AC14" i="270"/>
  <c r="AB14" i="270"/>
  <c r="AA14" i="270"/>
  <c r="Z14" i="270"/>
  <c r="Y14" i="270"/>
  <c r="X14" i="270"/>
  <c r="W14" i="270"/>
  <c r="U14" i="270"/>
  <c r="S14" i="270"/>
  <c r="R14" i="270"/>
  <c r="Q14" i="270"/>
  <c r="P14" i="270"/>
  <c r="O14" i="270"/>
  <c r="N14" i="270"/>
  <c r="M14" i="270"/>
  <c r="L14" i="270"/>
  <c r="J14" i="270"/>
  <c r="I14" i="270"/>
  <c r="H14" i="270"/>
  <c r="G14" i="270"/>
  <c r="AF13" i="270"/>
  <c r="AD13" i="270"/>
  <c r="AC13" i="270"/>
  <c r="AB13" i="270"/>
  <c r="AA13" i="270"/>
  <c r="Z13" i="270"/>
  <c r="Y13" i="270"/>
  <c r="X13" i="270"/>
  <c r="W13" i="270"/>
  <c r="U13" i="270"/>
  <c r="S13" i="270"/>
  <c r="R13" i="270"/>
  <c r="Q13" i="270"/>
  <c r="P13" i="270"/>
  <c r="O13" i="270"/>
  <c r="N13" i="270"/>
  <c r="M13" i="270"/>
  <c r="L13" i="270"/>
  <c r="J13" i="270"/>
  <c r="I13" i="270"/>
  <c r="H13" i="270"/>
  <c r="G13" i="270"/>
  <c r="AF12" i="270"/>
  <c r="AD12" i="270"/>
  <c r="AC12" i="270"/>
  <c r="AB12" i="270"/>
  <c r="AA12" i="270"/>
  <c r="Z12" i="270"/>
  <c r="Y12" i="270"/>
  <c r="X12" i="270"/>
  <c r="W12" i="270"/>
  <c r="U12" i="270"/>
  <c r="S12" i="270"/>
  <c r="R12" i="270"/>
  <c r="Q12" i="270"/>
  <c r="P12" i="270"/>
  <c r="O12" i="270"/>
  <c r="N12" i="270"/>
  <c r="M12" i="270"/>
  <c r="L12" i="270"/>
  <c r="J12" i="270"/>
  <c r="I12" i="270"/>
  <c r="H12" i="270"/>
  <c r="G12" i="270"/>
  <c r="AF11" i="270"/>
  <c r="AD11" i="270"/>
  <c r="AC11" i="270"/>
  <c r="AB11" i="270"/>
  <c r="AA11" i="270"/>
  <c r="Z11" i="270"/>
  <c r="Y11" i="270"/>
  <c r="X11" i="270"/>
  <c r="W11" i="270"/>
  <c r="U11" i="270"/>
  <c r="S11" i="270"/>
  <c r="R11" i="270"/>
  <c r="Q11" i="270"/>
  <c r="P11" i="270"/>
  <c r="O11" i="270"/>
  <c r="N11" i="270"/>
  <c r="M11" i="270"/>
  <c r="L11" i="270"/>
  <c r="J11" i="270"/>
  <c r="I11" i="270"/>
  <c r="H11" i="270"/>
  <c r="G11" i="270"/>
  <c r="AF10" i="270"/>
  <c r="AD10" i="270"/>
  <c r="AC10" i="270"/>
  <c r="AB10" i="270"/>
  <c r="AA10" i="270"/>
  <c r="Z10" i="270"/>
  <c r="Y10" i="270"/>
  <c r="X10" i="270"/>
  <c r="W10" i="270"/>
  <c r="U10" i="270"/>
  <c r="S10" i="270"/>
  <c r="R10" i="270"/>
  <c r="Q10" i="270"/>
  <c r="P10" i="270"/>
  <c r="O10" i="270"/>
  <c r="N10" i="270"/>
  <c r="M10" i="270"/>
  <c r="L10" i="270"/>
  <c r="J10" i="270"/>
  <c r="I10" i="270"/>
  <c r="H10" i="270"/>
  <c r="G10" i="270"/>
  <c r="AF9" i="270"/>
  <c r="AD9" i="270"/>
  <c r="AC9" i="270"/>
  <c r="AB9" i="270"/>
  <c r="AA9" i="270"/>
  <c r="Z9" i="270"/>
  <c r="Y9" i="270"/>
  <c r="X9" i="270"/>
  <c r="W9" i="270"/>
  <c r="U9" i="270"/>
  <c r="S9" i="270"/>
  <c r="R9" i="270"/>
  <c r="Q9" i="270"/>
  <c r="P9" i="270"/>
  <c r="O9" i="270"/>
  <c r="N9" i="270"/>
  <c r="M9" i="270"/>
  <c r="L9" i="270"/>
  <c r="J9" i="270"/>
  <c r="I9" i="270"/>
  <c r="H9" i="270"/>
  <c r="G9" i="270"/>
  <c r="AF8" i="270"/>
  <c r="AD8" i="270"/>
  <c r="AC8" i="270"/>
  <c r="AB8" i="270"/>
  <c r="AA8" i="270"/>
  <c r="Z8" i="270"/>
  <c r="Y8" i="270"/>
  <c r="X8" i="270"/>
  <c r="W8" i="270"/>
  <c r="U8" i="270"/>
  <c r="S8" i="270"/>
  <c r="R8" i="270"/>
  <c r="Q8" i="270"/>
  <c r="P8" i="270"/>
  <c r="O8" i="270"/>
  <c r="N8" i="270"/>
  <c r="M8" i="270"/>
  <c r="L8" i="270"/>
  <c r="J8" i="270"/>
  <c r="I8" i="270"/>
  <c r="H8" i="270"/>
  <c r="G8" i="270"/>
  <c r="AF7" i="270"/>
  <c r="AD7" i="270"/>
  <c r="AC7" i="270"/>
  <c r="AB7" i="270"/>
  <c r="AA7" i="270"/>
  <c r="Z7" i="270"/>
  <c r="Y7" i="270"/>
  <c r="X7" i="270"/>
  <c r="W7" i="270"/>
  <c r="U7" i="270"/>
  <c r="S7" i="270"/>
  <c r="R7" i="270"/>
  <c r="Q7" i="270"/>
  <c r="P7" i="270"/>
  <c r="O7" i="270"/>
  <c r="N7" i="270"/>
  <c r="M7" i="270"/>
  <c r="L7" i="270"/>
  <c r="J7" i="270"/>
  <c r="I7" i="270"/>
  <c r="H7" i="270"/>
  <c r="G7" i="270"/>
  <c r="AF6" i="270"/>
  <c r="AD6" i="270"/>
  <c r="AC6" i="270"/>
  <c r="AB6" i="270"/>
  <c r="AA6" i="270"/>
  <c r="Z6" i="270"/>
  <c r="Y6" i="270"/>
  <c r="X6" i="270"/>
  <c r="W6" i="270"/>
  <c r="U6" i="270"/>
  <c r="S6" i="270"/>
  <c r="R6" i="270"/>
  <c r="Q6" i="270"/>
  <c r="P6" i="270"/>
  <c r="O6" i="270"/>
  <c r="N6" i="270"/>
  <c r="M6" i="270"/>
  <c r="L6" i="270"/>
  <c r="J6" i="270"/>
  <c r="I6" i="270"/>
  <c r="H6" i="270"/>
  <c r="G6" i="270"/>
  <c r="AF12" i="269"/>
  <c r="AC12" i="269"/>
  <c r="AB12" i="269"/>
  <c r="AA12" i="269"/>
  <c r="Z12" i="269"/>
  <c r="Y12" i="269"/>
  <c r="X12" i="269"/>
  <c r="W12" i="269"/>
  <c r="U12" i="269"/>
  <c r="R12" i="269"/>
  <c r="Q12" i="269"/>
  <c r="P12" i="269"/>
  <c r="O12" i="269"/>
  <c r="N12" i="269"/>
  <c r="M12" i="269"/>
  <c r="L12" i="269"/>
  <c r="J12" i="269"/>
  <c r="I12" i="269"/>
  <c r="H12" i="269"/>
  <c r="G12" i="269"/>
  <c r="J11" i="269"/>
  <c r="I11" i="269"/>
  <c r="H11" i="269"/>
  <c r="G11" i="269"/>
  <c r="AF9" i="269"/>
  <c r="AC9" i="269"/>
  <c r="AB9" i="269"/>
  <c r="AA9" i="269"/>
  <c r="Z9" i="269"/>
  <c r="Y9" i="269"/>
  <c r="X9" i="269"/>
  <c r="W9" i="269"/>
  <c r="U9" i="269"/>
  <c r="R9" i="269"/>
  <c r="Q9" i="269"/>
  <c r="P9" i="269"/>
  <c r="O9" i="269"/>
  <c r="N9" i="269"/>
  <c r="M9" i="269"/>
  <c r="L9" i="269"/>
  <c r="J9" i="269"/>
  <c r="I9" i="269"/>
  <c r="H9" i="269"/>
  <c r="G9" i="269"/>
  <c r="AF8" i="269"/>
  <c r="AC8" i="269"/>
  <c r="AB8" i="269"/>
  <c r="AA8" i="269"/>
  <c r="Z8" i="269"/>
  <c r="Y8" i="269"/>
  <c r="X8" i="269"/>
  <c r="W8" i="269"/>
  <c r="U8" i="269"/>
  <c r="R8" i="269"/>
  <c r="Q8" i="269"/>
  <c r="P8" i="269"/>
  <c r="O8" i="269"/>
  <c r="N8" i="269"/>
  <c r="M8" i="269"/>
  <c r="L8" i="269"/>
  <c r="J8" i="269"/>
  <c r="I8" i="269"/>
  <c r="H8" i="269"/>
  <c r="G8" i="269"/>
  <c r="AF7" i="269"/>
  <c r="AC7" i="269"/>
  <c r="AB7" i="269"/>
  <c r="AA7" i="269"/>
  <c r="Z7" i="269"/>
  <c r="Y7" i="269"/>
  <c r="X7" i="269"/>
  <c r="W7" i="269"/>
  <c r="U7" i="269"/>
  <c r="R7" i="269"/>
  <c r="Q7" i="269"/>
  <c r="P7" i="269"/>
  <c r="O7" i="269"/>
  <c r="N7" i="269"/>
  <c r="M7" i="269"/>
  <c r="L7" i="269"/>
  <c r="J7" i="269"/>
  <c r="I7" i="269"/>
  <c r="H7" i="269"/>
  <c r="G7" i="269"/>
  <c r="AF6" i="269"/>
  <c r="AD6" i="269"/>
  <c r="AC6" i="269"/>
  <c r="AB6" i="269"/>
  <c r="AA6" i="269"/>
  <c r="Z6" i="269"/>
  <c r="Y6" i="269"/>
  <c r="X6" i="269"/>
  <c r="W6" i="269"/>
  <c r="U6" i="269"/>
  <c r="S6" i="269"/>
  <c r="R6" i="269"/>
  <c r="Q6" i="269"/>
  <c r="P6" i="269"/>
  <c r="O6" i="269"/>
  <c r="N6" i="269"/>
  <c r="M6" i="269"/>
  <c r="L6" i="269"/>
  <c r="J6" i="269"/>
  <c r="I6" i="269"/>
  <c r="H6" i="269"/>
  <c r="G6" i="269"/>
  <c r="AF14" i="268"/>
  <c r="AC14" i="268"/>
  <c r="AB14" i="268"/>
  <c r="AA14" i="268"/>
  <c r="Z14" i="268"/>
  <c r="Y14" i="268"/>
  <c r="X14" i="268"/>
  <c r="W14" i="268"/>
  <c r="U14" i="268"/>
  <c r="R14" i="268"/>
  <c r="Q14" i="268"/>
  <c r="P14" i="268"/>
  <c r="O14" i="268"/>
  <c r="N14" i="268"/>
  <c r="M14" i="268"/>
  <c r="L14" i="268"/>
  <c r="J14" i="268"/>
  <c r="I14" i="268"/>
  <c r="H14" i="268"/>
  <c r="G14" i="268"/>
  <c r="J13" i="268"/>
  <c r="I13" i="268"/>
  <c r="H13" i="268"/>
  <c r="G13" i="268"/>
  <c r="AF11" i="268"/>
  <c r="AD11" i="268"/>
  <c r="AC11" i="268"/>
  <c r="AB11" i="268"/>
  <c r="AA11" i="268"/>
  <c r="Z11" i="268"/>
  <c r="Y11" i="268"/>
  <c r="X11" i="268"/>
  <c r="W11" i="268"/>
  <c r="U11" i="268"/>
  <c r="S11" i="268"/>
  <c r="R11" i="268"/>
  <c r="Q11" i="268"/>
  <c r="P11" i="268"/>
  <c r="O11" i="268"/>
  <c r="N11" i="268"/>
  <c r="M11" i="268"/>
  <c r="L11" i="268"/>
  <c r="J11" i="268"/>
  <c r="I11" i="268"/>
  <c r="H11" i="268"/>
  <c r="G11" i="268"/>
  <c r="AF10" i="268"/>
  <c r="AD10" i="268"/>
  <c r="AC10" i="268"/>
  <c r="AB10" i="268"/>
  <c r="AA10" i="268"/>
  <c r="Z10" i="268"/>
  <c r="Y10" i="268"/>
  <c r="X10" i="268"/>
  <c r="W10" i="268"/>
  <c r="U10" i="268"/>
  <c r="S10" i="268"/>
  <c r="R10" i="268"/>
  <c r="Q10" i="268"/>
  <c r="P10" i="268"/>
  <c r="O10" i="268"/>
  <c r="N10" i="268"/>
  <c r="M10" i="268"/>
  <c r="L10" i="268"/>
  <c r="J10" i="268"/>
  <c r="I10" i="268"/>
  <c r="H10" i="268"/>
  <c r="G10" i="268"/>
  <c r="AF9" i="268"/>
  <c r="AD9" i="268"/>
  <c r="AC9" i="268"/>
  <c r="AB9" i="268"/>
  <c r="AA9" i="268"/>
  <c r="Z9" i="268"/>
  <c r="Y9" i="268"/>
  <c r="X9" i="268"/>
  <c r="W9" i="268"/>
  <c r="U9" i="268"/>
  <c r="S9" i="268"/>
  <c r="R9" i="268"/>
  <c r="Q9" i="268"/>
  <c r="P9" i="268"/>
  <c r="O9" i="268"/>
  <c r="N9" i="268"/>
  <c r="M9" i="268"/>
  <c r="L9" i="268"/>
  <c r="J9" i="268"/>
  <c r="I9" i="268"/>
  <c r="H9" i="268"/>
  <c r="G9" i="268"/>
  <c r="AF8" i="268"/>
  <c r="AD8" i="268"/>
  <c r="AC8" i="268"/>
  <c r="AB8" i="268"/>
  <c r="AA8" i="268"/>
  <c r="Z8" i="268"/>
  <c r="Y8" i="268"/>
  <c r="X8" i="268"/>
  <c r="W8" i="268"/>
  <c r="U8" i="268"/>
  <c r="S8" i="268"/>
  <c r="R8" i="268"/>
  <c r="Q8" i="268"/>
  <c r="P8" i="268"/>
  <c r="O8" i="268"/>
  <c r="N8" i="268"/>
  <c r="M8" i="268"/>
  <c r="L8" i="268"/>
  <c r="J8" i="268"/>
  <c r="I8" i="268"/>
  <c r="H8" i="268"/>
  <c r="G8" i="268"/>
  <c r="J6" i="268"/>
  <c r="I6" i="268"/>
  <c r="H6" i="268"/>
  <c r="G6" i="268"/>
  <c r="AF11" i="267"/>
  <c r="AC11" i="267"/>
  <c r="AB11" i="267"/>
  <c r="AA11" i="267"/>
  <c r="Z11" i="267"/>
  <c r="Y11" i="267"/>
  <c r="X11" i="267"/>
  <c r="W11" i="267"/>
  <c r="U11" i="267"/>
  <c r="R11" i="267"/>
  <c r="Q11" i="267"/>
  <c r="P11" i="267"/>
  <c r="O11" i="267"/>
  <c r="N11" i="267"/>
  <c r="M11" i="267"/>
  <c r="L11" i="267"/>
  <c r="J11" i="267"/>
  <c r="I11" i="267"/>
  <c r="H11" i="267"/>
  <c r="G11" i="267"/>
  <c r="J10" i="267"/>
  <c r="I10" i="267"/>
  <c r="H10" i="267"/>
  <c r="G10" i="267"/>
  <c r="AF8" i="267"/>
  <c r="AD8" i="267"/>
  <c r="AC8" i="267"/>
  <c r="AB8" i="267"/>
  <c r="AA8" i="267"/>
  <c r="Z8" i="267"/>
  <c r="Y8" i="267"/>
  <c r="X8" i="267"/>
  <c r="W8" i="267"/>
  <c r="U8" i="267"/>
  <c r="S8" i="267"/>
  <c r="R8" i="267"/>
  <c r="Q8" i="267"/>
  <c r="P8" i="267"/>
  <c r="O8" i="267"/>
  <c r="N8" i="267"/>
  <c r="M8" i="267"/>
  <c r="L8" i="267"/>
  <c r="J8" i="267"/>
  <c r="I8" i="267"/>
  <c r="H8" i="267"/>
  <c r="G8" i="267"/>
  <c r="AF7" i="267"/>
  <c r="AD7" i="267"/>
  <c r="AC7" i="267"/>
  <c r="AB7" i="267"/>
  <c r="AA7" i="267"/>
  <c r="Z7" i="267"/>
  <c r="Y7" i="267"/>
  <c r="X7" i="267"/>
  <c r="W7" i="267"/>
  <c r="U7" i="267"/>
  <c r="S7" i="267"/>
  <c r="R7" i="267"/>
  <c r="Q7" i="267"/>
  <c r="P7" i="267"/>
  <c r="O7" i="267"/>
  <c r="N7" i="267"/>
  <c r="M7" i="267"/>
  <c r="L7" i="267"/>
  <c r="J7" i="267"/>
  <c r="I7" i="267"/>
  <c r="H7" i="267"/>
  <c r="G7" i="267"/>
  <c r="AF6" i="267"/>
  <c r="AD6" i="267"/>
  <c r="AC6" i="267"/>
  <c r="AB6" i="267"/>
  <c r="AA6" i="267"/>
  <c r="Z6" i="267"/>
  <c r="Y6" i="267"/>
  <c r="X6" i="267"/>
  <c r="W6" i="267"/>
  <c r="U6" i="267"/>
  <c r="S6" i="267"/>
  <c r="R6" i="267"/>
  <c r="Q6" i="267"/>
  <c r="P6" i="267"/>
  <c r="O6" i="267"/>
  <c r="N6" i="267"/>
  <c r="M6" i="267"/>
  <c r="L6" i="267"/>
  <c r="J6" i="267"/>
  <c r="I6" i="267"/>
  <c r="H6" i="267"/>
  <c r="G6" i="267"/>
  <c r="J14" i="266"/>
  <c r="I14" i="266"/>
  <c r="H14" i="266"/>
  <c r="G14" i="266"/>
  <c r="AF13" i="266"/>
  <c r="AC13" i="266"/>
  <c r="AB13" i="266"/>
  <c r="AA13" i="266"/>
  <c r="Z13" i="266"/>
  <c r="Y13" i="266"/>
  <c r="X13" i="266"/>
  <c r="W13" i="266"/>
  <c r="U13" i="266"/>
  <c r="R13" i="266"/>
  <c r="Q13" i="266"/>
  <c r="P13" i="266"/>
  <c r="O13" i="266"/>
  <c r="N13" i="266"/>
  <c r="M13" i="266"/>
  <c r="L13" i="266"/>
  <c r="J13" i="266"/>
  <c r="I13" i="266"/>
  <c r="H13" i="266"/>
  <c r="G13" i="266"/>
  <c r="AF12" i="266"/>
  <c r="AC12" i="266"/>
  <c r="AB12" i="266"/>
  <c r="AA12" i="266"/>
  <c r="Z12" i="266"/>
  <c r="Y12" i="266"/>
  <c r="X12" i="266"/>
  <c r="W12" i="266"/>
  <c r="U12" i="266"/>
  <c r="R12" i="266"/>
  <c r="Q12" i="266"/>
  <c r="P12" i="266"/>
  <c r="O12" i="266"/>
  <c r="N12" i="266"/>
  <c r="M12" i="266"/>
  <c r="L12" i="266"/>
  <c r="J12" i="266"/>
  <c r="I12" i="266"/>
  <c r="H12" i="266"/>
  <c r="G12" i="266"/>
  <c r="AF10" i="266"/>
  <c r="AC10" i="266"/>
  <c r="AB10" i="266"/>
  <c r="AA10" i="266"/>
  <c r="Z10" i="266"/>
  <c r="Y10" i="266"/>
  <c r="X10" i="266"/>
  <c r="W10" i="266"/>
  <c r="U10" i="266"/>
  <c r="R10" i="266"/>
  <c r="Q10" i="266"/>
  <c r="P10" i="266"/>
  <c r="O10" i="266"/>
  <c r="N10" i="266"/>
  <c r="M10" i="266"/>
  <c r="L10" i="266"/>
  <c r="J10" i="266"/>
  <c r="I10" i="266"/>
  <c r="H10" i="266"/>
  <c r="G10" i="266"/>
  <c r="AF9" i="266"/>
  <c r="AD9" i="266"/>
  <c r="AC9" i="266"/>
  <c r="AB9" i="266"/>
  <c r="AA9" i="266"/>
  <c r="Z9" i="266"/>
  <c r="Y9" i="266"/>
  <c r="X9" i="266"/>
  <c r="W9" i="266"/>
  <c r="U9" i="266"/>
  <c r="S9" i="266"/>
  <c r="R9" i="266"/>
  <c r="Q9" i="266"/>
  <c r="P9" i="266"/>
  <c r="O9" i="266"/>
  <c r="N9" i="266"/>
  <c r="M9" i="266"/>
  <c r="L9" i="266"/>
  <c r="J9" i="266"/>
  <c r="I9" i="266"/>
  <c r="H9" i="266"/>
  <c r="G9" i="266"/>
  <c r="AF8" i="266"/>
  <c r="AD8" i="266"/>
  <c r="AC8" i="266"/>
  <c r="AB8" i="266"/>
  <c r="AA8" i="266"/>
  <c r="Z8" i="266"/>
  <c r="Y8" i="266"/>
  <c r="X8" i="266"/>
  <c r="W8" i="266"/>
  <c r="U8" i="266"/>
  <c r="S8" i="266"/>
  <c r="R8" i="266"/>
  <c r="Q8" i="266"/>
  <c r="P8" i="266"/>
  <c r="O8" i="266"/>
  <c r="N8" i="266"/>
  <c r="M8" i="266"/>
  <c r="L8" i="266"/>
  <c r="J8" i="266"/>
  <c r="I8" i="266"/>
  <c r="H8" i="266"/>
  <c r="G8" i="266"/>
  <c r="J6" i="266"/>
  <c r="I6" i="266"/>
  <c r="H6" i="266"/>
  <c r="G6" i="266"/>
  <c r="AD6" i="266" s="1"/>
  <c r="AF13" i="265"/>
  <c r="AC13" i="265"/>
  <c r="AB13" i="265"/>
  <c r="AA13" i="265"/>
  <c r="Z13" i="265"/>
  <c r="Y13" i="265"/>
  <c r="X13" i="265"/>
  <c r="W13" i="265"/>
  <c r="U13" i="265"/>
  <c r="R13" i="265"/>
  <c r="Q13" i="265"/>
  <c r="P13" i="265"/>
  <c r="O13" i="265"/>
  <c r="N13" i="265"/>
  <c r="M13" i="265"/>
  <c r="L13" i="265"/>
  <c r="J13" i="265"/>
  <c r="I13" i="265"/>
  <c r="H13" i="265"/>
  <c r="G13" i="265"/>
  <c r="AF12" i="265"/>
  <c r="AC12" i="265"/>
  <c r="AB12" i="265"/>
  <c r="AA12" i="265"/>
  <c r="Z12" i="265"/>
  <c r="Y12" i="265"/>
  <c r="X12" i="265"/>
  <c r="W12" i="265"/>
  <c r="U12" i="265"/>
  <c r="R12" i="265"/>
  <c r="Q12" i="265"/>
  <c r="P12" i="265"/>
  <c r="O12" i="265"/>
  <c r="N12" i="265"/>
  <c r="M12" i="265"/>
  <c r="L12" i="265"/>
  <c r="J12" i="265"/>
  <c r="I12" i="265"/>
  <c r="H12" i="265"/>
  <c r="G12" i="265"/>
  <c r="AF11" i="265"/>
  <c r="AC11" i="265"/>
  <c r="AB11" i="265"/>
  <c r="AA11" i="265"/>
  <c r="Z11" i="265"/>
  <c r="Y11" i="265"/>
  <c r="X11" i="265"/>
  <c r="W11" i="265"/>
  <c r="U11" i="265"/>
  <c r="R11" i="265"/>
  <c r="Q11" i="265"/>
  <c r="P11" i="265"/>
  <c r="O11" i="265"/>
  <c r="N11" i="265"/>
  <c r="M11" i="265"/>
  <c r="L11" i="265"/>
  <c r="J11" i="265"/>
  <c r="I11" i="265"/>
  <c r="H11" i="265"/>
  <c r="G11" i="265"/>
  <c r="AF9" i="265"/>
  <c r="AC9" i="265"/>
  <c r="AB9" i="265"/>
  <c r="AA9" i="265"/>
  <c r="Z9" i="265"/>
  <c r="Y9" i="265"/>
  <c r="X9" i="265"/>
  <c r="W9" i="265"/>
  <c r="U9" i="265"/>
  <c r="R9" i="265"/>
  <c r="Q9" i="265"/>
  <c r="P9" i="265"/>
  <c r="O9" i="265"/>
  <c r="N9" i="265"/>
  <c r="M9" i="265"/>
  <c r="L9" i="265"/>
  <c r="J9" i="265"/>
  <c r="I9" i="265"/>
  <c r="H9" i="265"/>
  <c r="G9" i="265"/>
  <c r="AF8" i="265"/>
  <c r="AC8" i="265"/>
  <c r="AB8" i="265"/>
  <c r="AA8" i="265"/>
  <c r="Z8" i="265"/>
  <c r="Y8" i="265"/>
  <c r="X8" i="265"/>
  <c r="W8" i="265"/>
  <c r="U8" i="265"/>
  <c r="R8" i="265"/>
  <c r="Q8" i="265"/>
  <c r="P8" i="265"/>
  <c r="O8" i="265"/>
  <c r="N8" i="265"/>
  <c r="M8" i="265"/>
  <c r="L8" i="265"/>
  <c r="J8" i="265"/>
  <c r="I8" i="265"/>
  <c r="H8" i="265"/>
  <c r="G8" i="265"/>
  <c r="AF7" i="265"/>
  <c r="AC7" i="265"/>
  <c r="AB7" i="265"/>
  <c r="AA7" i="265"/>
  <c r="Z7" i="265"/>
  <c r="Y7" i="265"/>
  <c r="X7" i="265"/>
  <c r="W7" i="265"/>
  <c r="U7" i="265"/>
  <c r="R7" i="265"/>
  <c r="Q7" i="265"/>
  <c r="P7" i="265"/>
  <c r="O7" i="265"/>
  <c r="N7" i="265"/>
  <c r="M7" i="265"/>
  <c r="L7" i="265"/>
  <c r="J7" i="265"/>
  <c r="I7" i="265"/>
  <c r="H7" i="265"/>
  <c r="G7" i="265"/>
  <c r="AF6" i="265"/>
  <c r="AC6" i="265"/>
  <c r="AB6" i="265"/>
  <c r="AA6" i="265"/>
  <c r="Z6" i="265"/>
  <c r="Y6" i="265"/>
  <c r="X6" i="265"/>
  <c r="W6" i="265"/>
  <c r="U6" i="265"/>
  <c r="S6" i="265"/>
  <c r="R6" i="265"/>
  <c r="Q6" i="265"/>
  <c r="P6" i="265"/>
  <c r="O6" i="265"/>
  <c r="N6" i="265"/>
  <c r="M6" i="265"/>
  <c r="L6" i="265"/>
  <c r="J6" i="265"/>
  <c r="I6" i="265"/>
  <c r="H6" i="265"/>
  <c r="G6" i="265"/>
  <c r="AF15" i="264"/>
  <c r="AD15" i="264"/>
  <c r="AC15" i="264"/>
  <c r="AB15" i="264"/>
  <c r="AA15" i="264"/>
  <c r="Z15" i="264"/>
  <c r="Y15" i="264"/>
  <c r="X15" i="264"/>
  <c r="W15" i="264"/>
  <c r="U15" i="264"/>
  <c r="S15" i="264"/>
  <c r="R15" i="264"/>
  <c r="Q15" i="264"/>
  <c r="P15" i="264"/>
  <c r="O15" i="264"/>
  <c r="N15" i="264"/>
  <c r="M15" i="264"/>
  <c r="L15" i="264"/>
  <c r="J15" i="264"/>
  <c r="I15" i="264"/>
  <c r="H15" i="264"/>
  <c r="G15" i="264"/>
  <c r="AF14" i="264"/>
  <c r="AD14" i="264"/>
  <c r="AC14" i="264"/>
  <c r="AB14" i="264"/>
  <c r="AA14" i="264"/>
  <c r="Z14" i="264"/>
  <c r="Y14" i="264"/>
  <c r="X14" i="264"/>
  <c r="W14" i="264"/>
  <c r="U14" i="264"/>
  <c r="S14" i="264"/>
  <c r="R14" i="264"/>
  <c r="Q14" i="264"/>
  <c r="P14" i="264"/>
  <c r="O14" i="264"/>
  <c r="N14" i="264"/>
  <c r="M14" i="264"/>
  <c r="L14" i="264"/>
  <c r="J14" i="264"/>
  <c r="I14" i="264"/>
  <c r="H14" i="264"/>
  <c r="G14" i="264"/>
  <c r="AF13" i="264"/>
  <c r="AC13" i="264"/>
  <c r="AB13" i="264"/>
  <c r="AA13" i="264"/>
  <c r="Z13" i="264"/>
  <c r="Y13" i="264"/>
  <c r="X13" i="264"/>
  <c r="W13" i="264"/>
  <c r="U13" i="264"/>
  <c r="R13" i="264"/>
  <c r="Q13" i="264"/>
  <c r="P13" i="264"/>
  <c r="O13" i="264"/>
  <c r="N13" i="264"/>
  <c r="M13" i="264"/>
  <c r="L13" i="264"/>
  <c r="J13" i="264"/>
  <c r="I13" i="264"/>
  <c r="H13" i="264"/>
  <c r="G13" i="264"/>
  <c r="AF11" i="264"/>
  <c r="AC11" i="264"/>
  <c r="AB11" i="264"/>
  <c r="AA11" i="264"/>
  <c r="Z11" i="264"/>
  <c r="Y11" i="264"/>
  <c r="X11" i="264"/>
  <c r="W11" i="264"/>
  <c r="U11" i="264"/>
  <c r="R11" i="264"/>
  <c r="Q11" i="264"/>
  <c r="P11" i="264"/>
  <c r="O11" i="264"/>
  <c r="N11" i="264"/>
  <c r="M11" i="264"/>
  <c r="L11" i="264"/>
  <c r="J11" i="264"/>
  <c r="I11" i="264"/>
  <c r="H11" i="264"/>
  <c r="G11" i="264"/>
  <c r="AF9" i="264"/>
  <c r="AD9" i="264"/>
  <c r="AC9" i="264"/>
  <c r="AB9" i="264"/>
  <c r="AA9" i="264"/>
  <c r="Z9" i="264"/>
  <c r="Y9" i="264"/>
  <c r="X9" i="264"/>
  <c r="W9" i="264"/>
  <c r="U9" i="264"/>
  <c r="S9" i="264"/>
  <c r="R9" i="264"/>
  <c r="Q9" i="264"/>
  <c r="P9" i="264"/>
  <c r="O9" i="264"/>
  <c r="N9" i="264"/>
  <c r="M9" i="264"/>
  <c r="L9" i="264"/>
  <c r="J9" i="264"/>
  <c r="I9" i="264"/>
  <c r="H9" i="264"/>
  <c r="G9" i="264"/>
  <c r="AF8" i="264"/>
  <c r="AD8" i="264"/>
  <c r="AC8" i="264"/>
  <c r="AB8" i="264"/>
  <c r="AA8" i="264"/>
  <c r="Z8" i="264"/>
  <c r="Y8" i="264"/>
  <c r="X8" i="264"/>
  <c r="W8" i="264"/>
  <c r="U8" i="264"/>
  <c r="S8" i="264"/>
  <c r="R8" i="264"/>
  <c r="Q8" i="264"/>
  <c r="P8" i="264"/>
  <c r="O8" i="264"/>
  <c r="N8" i="264"/>
  <c r="M8" i="264"/>
  <c r="L8" i="264"/>
  <c r="J8" i="264"/>
  <c r="I8" i="264"/>
  <c r="H8" i="264"/>
  <c r="G8" i="264"/>
  <c r="J6" i="264"/>
  <c r="I6" i="264"/>
  <c r="H6" i="264"/>
  <c r="G6" i="264"/>
  <c r="Z6" i="264" s="1"/>
  <c r="AF14" i="263"/>
  <c r="AC14" i="263"/>
  <c r="AB14" i="263"/>
  <c r="AA14" i="263"/>
  <c r="Z14" i="263"/>
  <c r="Y14" i="263"/>
  <c r="X14" i="263"/>
  <c r="W14" i="263"/>
  <c r="U14" i="263"/>
  <c r="S14" i="263"/>
  <c r="R14" i="263"/>
  <c r="Q14" i="263"/>
  <c r="P14" i="263"/>
  <c r="O14" i="263"/>
  <c r="N14" i="263"/>
  <c r="M14" i="263"/>
  <c r="L14" i="263"/>
  <c r="J14" i="263"/>
  <c r="I14" i="263"/>
  <c r="H14" i="263"/>
  <c r="G14" i="263"/>
  <c r="AF13" i="263"/>
  <c r="AC13" i="263"/>
  <c r="AB13" i="263"/>
  <c r="AA13" i="263"/>
  <c r="Z13" i="263"/>
  <c r="Y13" i="263"/>
  <c r="X13" i="263"/>
  <c r="W13" i="263"/>
  <c r="U13" i="263"/>
  <c r="S13" i="263"/>
  <c r="R13" i="263"/>
  <c r="Q13" i="263"/>
  <c r="P13" i="263"/>
  <c r="O13" i="263"/>
  <c r="N13" i="263"/>
  <c r="M13" i="263"/>
  <c r="L13" i="263"/>
  <c r="J13" i="263"/>
  <c r="I13" i="263"/>
  <c r="H13" i="263"/>
  <c r="G13" i="263"/>
  <c r="AF12" i="263"/>
  <c r="AC12" i="263"/>
  <c r="AB12" i="263"/>
  <c r="AA12" i="263"/>
  <c r="Z12" i="263"/>
  <c r="Y12" i="263"/>
  <c r="X12" i="263"/>
  <c r="W12" i="263"/>
  <c r="U12" i="263"/>
  <c r="R12" i="263"/>
  <c r="Q12" i="263"/>
  <c r="P12" i="263"/>
  <c r="O12" i="263"/>
  <c r="N12" i="263"/>
  <c r="M12" i="263"/>
  <c r="L12" i="263"/>
  <c r="J12" i="263"/>
  <c r="I12" i="263"/>
  <c r="H12" i="263"/>
  <c r="G12" i="263"/>
  <c r="AF10" i="263"/>
  <c r="AC10" i="263"/>
  <c r="AB10" i="263"/>
  <c r="AA10" i="263"/>
  <c r="Z10" i="263"/>
  <c r="Y10" i="263"/>
  <c r="X10" i="263"/>
  <c r="W10" i="263"/>
  <c r="U10" i="263"/>
  <c r="S10" i="263"/>
  <c r="R10" i="263"/>
  <c r="Q10" i="263"/>
  <c r="P10" i="263"/>
  <c r="O10" i="263"/>
  <c r="N10" i="263"/>
  <c r="M10" i="263"/>
  <c r="L10" i="263"/>
  <c r="J10" i="263"/>
  <c r="I10" i="263"/>
  <c r="H10" i="263"/>
  <c r="G10" i="263"/>
  <c r="AF9" i="263"/>
  <c r="AC9" i="263"/>
  <c r="AB9" i="263"/>
  <c r="AA9" i="263"/>
  <c r="Z9" i="263"/>
  <c r="Y9" i="263"/>
  <c r="X9" i="263"/>
  <c r="W9" i="263"/>
  <c r="U9" i="263"/>
  <c r="R9" i="263"/>
  <c r="Q9" i="263"/>
  <c r="P9" i="263"/>
  <c r="O9" i="263"/>
  <c r="N9" i="263"/>
  <c r="M9" i="263"/>
  <c r="L9" i="263"/>
  <c r="J9" i="263"/>
  <c r="I9" i="263"/>
  <c r="H9" i="263"/>
  <c r="G9" i="263"/>
  <c r="AF8" i="263"/>
  <c r="AC8" i="263"/>
  <c r="AB8" i="263"/>
  <c r="AA8" i="263"/>
  <c r="Z8" i="263"/>
  <c r="Y8" i="263"/>
  <c r="X8" i="263"/>
  <c r="W8" i="263"/>
  <c r="U8" i="263"/>
  <c r="S8" i="263"/>
  <c r="R8" i="263"/>
  <c r="Q8" i="263"/>
  <c r="P8" i="263"/>
  <c r="O8" i="263"/>
  <c r="N8" i="263"/>
  <c r="M8" i="263"/>
  <c r="L8" i="263"/>
  <c r="J8" i="263"/>
  <c r="I8" i="263"/>
  <c r="H8" i="263"/>
  <c r="G8" i="263"/>
  <c r="AF7" i="263"/>
  <c r="AC7" i="263"/>
  <c r="AB7" i="263"/>
  <c r="AA7" i="263"/>
  <c r="Z7" i="263"/>
  <c r="Y7" i="263"/>
  <c r="X7" i="263"/>
  <c r="W7" i="263"/>
  <c r="U7" i="263"/>
  <c r="S7" i="263"/>
  <c r="R7" i="263"/>
  <c r="Q7" i="263"/>
  <c r="P7" i="263"/>
  <c r="O7" i="263"/>
  <c r="N7" i="263"/>
  <c r="M7" i="263"/>
  <c r="L7" i="263"/>
  <c r="J7" i="263"/>
  <c r="I7" i="263"/>
  <c r="H7" i="263"/>
  <c r="G7" i="263"/>
  <c r="J6" i="263"/>
  <c r="I6" i="263"/>
  <c r="H6" i="263"/>
  <c r="G6" i="263"/>
  <c r="AE6" i="263" s="1"/>
  <c r="AF15" i="262"/>
  <c r="AD15" i="262"/>
  <c r="AC15" i="262"/>
  <c r="AB15" i="262"/>
  <c r="AA15" i="262"/>
  <c r="Z15" i="262"/>
  <c r="Y15" i="262"/>
  <c r="X15" i="262"/>
  <c r="W15" i="262"/>
  <c r="U15" i="262"/>
  <c r="S15" i="262"/>
  <c r="R15" i="262"/>
  <c r="Q15" i="262"/>
  <c r="P15" i="262"/>
  <c r="O15" i="262"/>
  <c r="N15" i="262"/>
  <c r="M15" i="262"/>
  <c r="L15" i="262"/>
  <c r="J15" i="262"/>
  <c r="I15" i="262"/>
  <c r="H15" i="262"/>
  <c r="G15" i="262"/>
  <c r="AF14" i="262"/>
  <c r="AD14" i="262"/>
  <c r="AC14" i="262"/>
  <c r="AB14" i="262"/>
  <c r="AA14" i="262"/>
  <c r="Z14" i="262"/>
  <c r="Y14" i="262"/>
  <c r="X14" i="262"/>
  <c r="W14" i="262"/>
  <c r="U14" i="262"/>
  <c r="S14" i="262"/>
  <c r="R14" i="262"/>
  <c r="Q14" i="262"/>
  <c r="P14" i="262"/>
  <c r="O14" i="262"/>
  <c r="N14" i="262"/>
  <c r="M14" i="262"/>
  <c r="L14" i="262"/>
  <c r="J14" i="262"/>
  <c r="I14" i="262"/>
  <c r="H14" i="262"/>
  <c r="G14" i="262"/>
  <c r="AF13" i="262"/>
  <c r="AC13" i="262"/>
  <c r="AB13" i="262"/>
  <c r="AA13" i="262"/>
  <c r="Z13" i="262"/>
  <c r="Y13" i="262"/>
  <c r="X13" i="262"/>
  <c r="W13" i="262"/>
  <c r="U13" i="262"/>
  <c r="R13" i="262"/>
  <c r="Q13" i="262"/>
  <c r="P13" i="262"/>
  <c r="O13" i="262"/>
  <c r="N13" i="262"/>
  <c r="M13" i="262"/>
  <c r="L13" i="262"/>
  <c r="J13" i="262"/>
  <c r="I13" i="262"/>
  <c r="H13" i="262"/>
  <c r="G13" i="262"/>
  <c r="AF11" i="262"/>
  <c r="AD11" i="262"/>
  <c r="AC11" i="262"/>
  <c r="AB11" i="262"/>
  <c r="AA11" i="262"/>
  <c r="Z11" i="262"/>
  <c r="Y11" i="262"/>
  <c r="X11" i="262"/>
  <c r="W11" i="262"/>
  <c r="U11" i="262"/>
  <c r="S11" i="262"/>
  <c r="R11" i="262"/>
  <c r="Q11" i="262"/>
  <c r="P11" i="262"/>
  <c r="O11" i="262"/>
  <c r="N11" i="262"/>
  <c r="M11" i="262"/>
  <c r="L11" i="262"/>
  <c r="J11" i="262"/>
  <c r="I11" i="262"/>
  <c r="H11" i="262"/>
  <c r="G11" i="262"/>
  <c r="J9" i="262"/>
  <c r="I9" i="262"/>
  <c r="H9" i="262"/>
  <c r="G9" i="262"/>
  <c r="AF8" i="262"/>
  <c r="AC8" i="262"/>
  <c r="AB8" i="262"/>
  <c r="AA8" i="262"/>
  <c r="Z8" i="262"/>
  <c r="Y8" i="262"/>
  <c r="X8" i="262"/>
  <c r="W8" i="262"/>
  <c r="U8" i="262"/>
  <c r="S8" i="262"/>
  <c r="R8" i="262"/>
  <c r="Q8" i="262"/>
  <c r="P8" i="262"/>
  <c r="O8" i="262"/>
  <c r="N8" i="262"/>
  <c r="M8" i="262"/>
  <c r="L8" i="262"/>
  <c r="J8" i="262"/>
  <c r="I8" i="262"/>
  <c r="H8" i="262"/>
  <c r="G8" i="262"/>
  <c r="AF7" i="262"/>
  <c r="AC7" i="262"/>
  <c r="AB7" i="262"/>
  <c r="AA7" i="262"/>
  <c r="Z7" i="262"/>
  <c r="Y7" i="262"/>
  <c r="X7" i="262"/>
  <c r="W7" i="262"/>
  <c r="U7" i="262"/>
  <c r="S7" i="262"/>
  <c r="R7" i="262"/>
  <c r="Q7" i="262"/>
  <c r="P7" i="262"/>
  <c r="O7" i="262"/>
  <c r="N7" i="262"/>
  <c r="M7" i="262"/>
  <c r="L7" i="262"/>
  <c r="J7" i="262"/>
  <c r="I7" i="262"/>
  <c r="H7" i="262"/>
  <c r="G7" i="262"/>
  <c r="AF6" i="262"/>
  <c r="AD6" i="262"/>
  <c r="AC6" i="262"/>
  <c r="AB6" i="262"/>
  <c r="AA6" i="262"/>
  <c r="Z6" i="262"/>
  <c r="Y6" i="262"/>
  <c r="X6" i="262"/>
  <c r="W6" i="262"/>
  <c r="U6" i="262"/>
  <c r="S6" i="262"/>
  <c r="R6" i="262"/>
  <c r="Q6" i="262"/>
  <c r="P6" i="262"/>
  <c r="O6" i="262"/>
  <c r="N6" i="262"/>
  <c r="M6" i="262"/>
  <c r="L6" i="262"/>
  <c r="J6" i="262"/>
  <c r="I6" i="262"/>
  <c r="H6" i="262"/>
  <c r="G6" i="262"/>
  <c r="AF15" i="261"/>
  <c r="AD15" i="261"/>
  <c r="AC15" i="261"/>
  <c r="AB15" i="261"/>
  <c r="AA15" i="261"/>
  <c r="Z15" i="261"/>
  <c r="Y15" i="261"/>
  <c r="X15" i="261"/>
  <c r="W15" i="261"/>
  <c r="U15" i="261"/>
  <c r="S15" i="261"/>
  <c r="R15" i="261"/>
  <c r="Q15" i="261"/>
  <c r="P15" i="261"/>
  <c r="O15" i="261"/>
  <c r="N15" i="261"/>
  <c r="M15" i="261"/>
  <c r="L15" i="261"/>
  <c r="J15" i="261"/>
  <c r="I15" i="261"/>
  <c r="H15" i="261"/>
  <c r="G15" i="261"/>
  <c r="AF14" i="261"/>
  <c r="AD14" i="261"/>
  <c r="AC14" i="261"/>
  <c r="AB14" i="261"/>
  <c r="AA14" i="261"/>
  <c r="Z14" i="261"/>
  <c r="Y14" i="261"/>
  <c r="X14" i="261"/>
  <c r="W14" i="261"/>
  <c r="U14" i="261"/>
  <c r="S14" i="261"/>
  <c r="R14" i="261"/>
  <c r="Q14" i="261"/>
  <c r="P14" i="261"/>
  <c r="O14" i="261"/>
  <c r="N14" i="261"/>
  <c r="M14" i="261"/>
  <c r="L14" i="261"/>
  <c r="J14" i="261"/>
  <c r="I14" i="261"/>
  <c r="H14" i="261"/>
  <c r="G14" i="261"/>
  <c r="AF13" i="261"/>
  <c r="AC13" i="261"/>
  <c r="AB13" i="261"/>
  <c r="AA13" i="261"/>
  <c r="Z13" i="261"/>
  <c r="Y13" i="261"/>
  <c r="X13" i="261"/>
  <c r="W13" i="261"/>
  <c r="U13" i="261"/>
  <c r="R13" i="261"/>
  <c r="Q13" i="261"/>
  <c r="P13" i="261"/>
  <c r="O13" i="261"/>
  <c r="N13" i="261"/>
  <c r="M13" i="261"/>
  <c r="L13" i="261"/>
  <c r="J13" i="261"/>
  <c r="I13" i="261"/>
  <c r="H13" i="261"/>
  <c r="G13" i="261"/>
  <c r="AF11" i="261"/>
  <c r="AD11" i="261"/>
  <c r="AC11" i="261"/>
  <c r="AB11" i="261"/>
  <c r="AA11" i="261"/>
  <c r="Z11" i="261"/>
  <c r="Y11" i="261"/>
  <c r="X11" i="261"/>
  <c r="W11" i="261"/>
  <c r="U11" i="261"/>
  <c r="S11" i="261"/>
  <c r="R11" i="261"/>
  <c r="Q11" i="261"/>
  <c r="P11" i="261"/>
  <c r="O11" i="261"/>
  <c r="N11" i="261"/>
  <c r="M11" i="261"/>
  <c r="L11" i="261"/>
  <c r="J11" i="261"/>
  <c r="I11" i="261"/>
  <c r="H11" i="261"/>
  <c r="G11" i="261"/>
  <c r="J9" i="261"/>
  <c r="I9" i="261"/>
  <c r="H9" i="261"/>
  <c r="G9" i="261"/>
  <c r="AF8" i="261"/>
  <c r="AC8" i="261"/>
  <c r="AB8" i="261"/>
  <c r="AA8" i="261"/>
  <c r="Z8" i="261"/>
  <c r="Y8" i="261"/>
  <c r="X8" i="261"/>
  <c r="W8" i="261"/>
  <c r="U8" i="261"/>
  <c r="R8" i="261"/>
  <c r="Q8" i="261"/>
  <c r="P8" i="261"/>
  <c r="O8" i="261"/>
  <c r="N8" i="261"/>
  <c r="M8" i="261"/>
  <c r="L8" i="261"/>
  <c r="J8" i="261"/>
  <c r="I8" i="261"/>
  <c r="H8" i="261"/>
  <c r="G8" i="261"/>
  <c r="AF7" i="261"/>
  <c r="AC7" i="261"/>
  <c r="AB7" i="261"/>
  <c r="AA7" i="261"/>
  <c r="Z7" i="261"/>
  <c r="Y7" i="261"/>
  <c r="X7" i="261"/>
  <c r="W7" i="261"/>
  <c r="U7" i="261"/>
  <c r="R7" i="261"/>
  <c r="Q7" i="261"/>
  <c r="P7" i="261"/>
  <c r="O7" i="261"/>
  <c r="N7" i="261"/>
  <c r="M7" i="261"/>
  <c r="L7" i="261"/>
  <c r="J7" i="261"/>
  <c r="I7" i="261"/>
  <c r="H7" i="261"/>
  <c r="G7" i="261"/>
  <c r="AF6" i="261"/>
  <c r="AD6" i="261"/>
  <c r="AC6" i="261"/>
  <c r="AB6" i="261"/>
  <c r="AA6" i="261"/>
  <c r="Z6" i="261"/>
  <c r="Y6" i="261"/>
  <c r="X6" i="261"/>
  <c r="W6" i="261"/>
  <c r="U6" i="261"/>
  <c r="S6" i="261"/>
  <c r="R6" i="261"/>
  <c r="Q6" i="261"/>
  <c r="P6" i="261"/>
  <c r="O6" i="261"/>
  <c r="N6" i="261"/>
  <c r="M6" i="261"/>
  <c r="L6" i="261"/>
  <c r="J6" i="261"/>
  <c r="I6" i="261"/>
  <c r="H6" i="261"/>
  <c r="G6" i="261"/>
  <c r="J16" i="260"/>
  <c r="I16" i="260"/>
  <c r="H16" i="260"/>
  <c r="G16" i="260"/>
  <c r="AE16" i="260" s="1"/>
  <c r="AF15" i="260"/>
  <c r="AC15" i="260"/>
  <c r="AB15" i="260"/>
  <c r="AA15" i="260"/>
  <c r="Z15" i="260"/>
  <c r="Y15" i="260"/>
  <c r="X15" i="260"/>
  <c r="W15" i="260"/>
  <c r="U15" i="260"/>
  <c r="R15" i="260"/>
  <c r="Q15" i="260"/>
  <c r="P15" i="260"/>
  <c r="O15" i="260"/>
  <c r="N15" i="260"/>
  <c r="M15" i="260"/>
  <c r="L15" i="260"/>
  <c r="J15" i="260"/>
  <c r="I15" i="260"/>
  <c r="H15" i="260"/>
  <c r="G15" i="260"/>
  <c r="AF14" i="260"/>
  <c r="AC14" i="260"/>
  <c r="AB14" i="260"/>
  <c r="AA14" i="260"/>
  <c r="Z14" i="260"/>
  <c r="Y14" i="260"/>
  <c r="X14" i="260"/>
  <c r="W14" i="260"/>
  <c r="U14" i="260"/>
  <c r="R14" i="260"/>
  <c r="Q14" i="260"/>
  <c r="P14" i="260"/>
  <c r="O14" i="260"/>
  <c r="N14" i="260"/>
  <c r="M14" i="260"/>
  <c r="L14" i="260"/>
  <c r="J14" i="260"/>
  <c r="I14" i="260"/>
  <c r="H14" i="260"/>
  <c r="G14" i="260"/>
  <c r="AF12" i="260"/>
  <c r="AC12" i="260"/>
  <c r="AB12" i="260"/>
  <c r="AA12" i="260"/>
  <c r="Z12" i="260"/>
  <c r="Y12" i="260"/>
  <c r="X12" i="260"/>
  <c r="W12" i="260"/>
  <c r="U12" i="260"/>
  <c r="R12" i="260"/>
  <c r="Q12" i="260"/>
  <c r="P12" i="260"/>
  <c r="O12" i="260"/>
  <c r="N12" i="260"/>
  <c r="M12" i="260"/>
  <c r="L12" i="260"/>
  <c r="J12" i="260"/>
  <c r="I12" i="260"/>
  <c r="H12" i="260"/>
  <c r="G12" i="260"/>
  <c r="AF10" i="260"/>
  <c r="AC10" i="260"/>
  <c r="AB10" i="260"/>
  <c r="AA10" i="260"/>
  <c r="Z10" i="260"/>
  <c r="Y10" i="260"/>
  <c r="X10" i="260"/>
  <c r="W10" i="260"/>
  <c r="U10" i="260"/>
  <c r="R10" i="260"/>
  <c r="Q10" i="260"/>
  <c r="P10" i="260"/>
  <c r="O10" i="260"/>
  <c r="N10" i="260"/>
  <c r="M10" i="260"/>
  <c r="L10" i="260"/>
  <c r="J10" i="260"/>
  <c r="I10" i="260"/>
  <c r="H10" i="260"/>
  <c r="G10" i="260"/>
  <c r="AF8" i="260"/>
  <c r="AC8" i="260"/>
  <c r="AB8" i="260"/>
  <c r="AA8" i="260"/>
  <c r="Z8" i="260"/>
  <c r="Y8" i="260"/>
  <c r="X8" i="260"/>
  <c r="W8" i="260"/>
  <c r="U8" i="260"/>
  <c r="R8" i="260"/>
  <c r="Q8" i="260"/>
  <c r="P8" i="260"/>
  <c r="O8" i="260"/>
  <c r="N8" i="260"/>
  <c r="M8" i="260"/>
  <c r="L8" i="260"/>
  <c r="J8" i="260"/>
  <c r="I8" i="260"/>
  <c r="H8" i="260"/>
  <c r="G8" i="260"/>
  <c r="AF7" i="260"/>
  <c r="AC7" i="260"/>
  <c r="AB7" i="260"/>
  <c r="AA7" i="260"/>
  <c r="Z7" i="260"/>
  <c r="Y7" i="260"/>
  <c r="X7" i="260"/>
  <c r="W7" i="260"/>
  <c r="U7" i="260"/>
  <c r="S7" i="260"/>
  <c r="R7" i="260"/>
  <c r="Q7" i="260"/>
  <c r="P7" i="260"/>
  <c r="O7" i="260"/>
  <c r="N7" i="260"/>
  <c r="M7" i="260"/>
  <c r="L7" i="260"/>
  <c r="J7" i="260"/>
  <c r="I7" i="260"/>
  <c r="H7" i="260"/>
  <c r="G7" i="260"/>
  <c r="J6" i="260"/>
  <c r="I6" i="260"/>
  <c r="H6" i="260"/>
  <c r="G6" i="260"/>
  <c r="AD6" i="260" s="1"/>
  <c r="J15" i="259"/>
  <c r="I15" i="259"/>
  <c r="H15" i="259"/>
  <c r="G15" i="259"/>
  <c r="AF14" i="259"/>
  <c r="AC14" i="259"/>
  <c r="AB14" i="259"/>
  <c r="AA14" i="259"/>
  <c r="Z14" i="259"/>
  <c r="Y14" i="259"/>
  <c r="X14" i="259"/>
  <c r="W14" i="259"/>
  <c r="U14" i="259"/>
  <c r="R14" i="259"/>
  <c r="Q14" i="259"/>
  <c r="P14" i="259"/>
  <c r="O14" i="259"/>
  <c r="N14" i="259"/>
  <c r="M14" i="259"/>
  <c r="L14" i="259"/>
  <c r="J14" i="259"/>
  <c r="I14" i="259"/>
  <c r="H14" i="259"/>
  <c r="G14" i="259"/>
  <c r="AF13" i="259"/>
  <c r="AC13" i="259"/>
  <c r="AB13" i="259"/>
  <c r="AA13" i="259"/>
  <c r="Z13" i="259"/>
  <c r="Y13" i="259"/>
  <c r="X13" i="259"/>
  <c r="W13" i="259"/>
  <c r="U13" i="259"/>
  <c r="R13" i="259"/>
  <c r="Q13" i="259"/>
  <c r="P13" i="259"/>
  <c r="O13" i="259"/>
  <c r="N13" i="259"/>
  <c r="M13" i="259"/>
  <c r="L13" i="259"/>
  <c r="J13" i="259"/>
  <c r="I13" i="259"/>
  <c r="H13" i="259"/>
  <c r="G13" i="259"/>
  <c r="AF11" i="259"/>
  <c r="AC11" i="259"/>
  <c r="AB11" i="259"/>
  <c r="AA11" i="259"/>
  <c r="Z11" i="259"/>
  <c r="Y11" i="259"/>
  <c r="X11" i="259"/>
  <c r="W11" i="259"/>
  <c r="U11" i="259"/>
  <c r="R11" i="259"/>
  <c r="Q11" i="259"/>
  <c r="P11" i="259"/>
  <c r="O11" i="259"/>
  <c r="N11" i="259"/>
  <c r="M11" i="259"/>
  <c r="L11" i="259"/>
  <c r="J11" i="259"/>
  <c r="I11" i="259"/>
  <c r="H11" i="259"/>
  <c r="G11" i="259"/>
  <c r="AF9" i="259"/>
  <c r="AC9" i="259"/>
  <c r="AB9" i="259"/>
  <c r="AA9" i="259"/>
  <c r="Z9" i="259"/>
  <c r="Y9" i="259"/>
  <c r="X9" i="259"/>
  <c r="W9" i="259"/>
  <c r="U9" i="259"/>
  <c r="R9" i="259"/>
  <c r="Q9" i="259"/>
  <c r="P9" i="259"/>
  <c r="O9" i="259"/>
  <c r="N9" i="259"/>
  <c r="M9" i="259"/>
  <c r="L9" i="259"/>
  <c r="J9" i="259"/>
  <c r="I9" i="259"/>
  <c r="H9" i="259"/>
  <c r="G9" i="259"/>
  <c r="AF8" i="259"/>
  <c r="AC8" i="259"/>
  <c r="AB8" i="259"/>
  <c r="AA8" i="259"/>
  <c r="Z8" i="259"/>
  <c r="Y8" i="259"/>
  <c r="X8" i="259"/>
  <c r="W8" i="259"/>
  <c r="U8" i="259"/>
  <c r="R8" i="259"/>
  <c r="Q8" i="259"/>
  <c r="P8" i="259"/>
  <c r="O8" i="259"/>
  <c r="N8" i="259"/>
  <c r="M8" i="259"/>
  <c r="L8" i="259"/>
  <c r="J8" i="259"/>
  <c r="I8" i="259"/>
  <c r="H8" i="259"/>
  <c r="G8" i="259"/>
  <c r="AF7" i="259"/>
  <c r="AD7" i="259"/>
  <c r="AC7" i="259"/>
  <c r="AB7" i="259"/>
  <c r="AA7" i="259"/>
  <c r="Z7" i="259"/>
  <c r="Y7" i="259"/>
  <c r="X7" i="259"/>
  <c r="W7" i="259"/>
  <c r="U7" i="259"/>
  <c r="S7" i="259"/>
  <c r="R7" i="259"/>
  <c r="Q7" i="259"/>
  <c r="P7" i="259"/>
  <c r="O7" i="259"/>
  <c r="N7" i="259"/>
  <c r="M7" i="259"/>
  <c r="L7" i="259"/>
  <c r="J7" i="259"/>
  <c r="I7" i="259"/>
  <c r="H7" i="259"/>
  <c r="G7" i="259"/>
  <c r="J6" i="259"/>
  <c r="I6" i="259"/>
  <c r="H6" i="259"/>
  <c r="G6" i="259"/>
  <c r="J12" i="258"/>
  <c r="I12" i="258"/>
  <c r="H12" i="258"/>
  <c r="G12" i="258"/>
  <c r="AF10" i="258"/>
  <c r="AC10" i="258"/>
  <c r="AB10" i="258"/>
  <c r="AA10" i="258"/>
  <c r="Z10" i="258"/>
  <c r="Y10" i="258"/>
  <c r="X10" i="258"/>
  <c r="W10" i="258"/>
  <c r="U10" i="258"/>
  <c r="R10" i="258"/>
  <c r="Q10" i="258"/>
  <c r="P10" i="258"/>
  <c r="O10" i="258"/>
  <c r="N10" i="258"/>
  <c r="M10" i="258"/>
  <c r="L10" i="258"/>
  <c r="J10" i="258"/>
  <c r="I10" i="258"/>
  <c r="H10" i="258"/>
  <c r="G10" i="258"/>
  <c r="AF9" i="258"/>
  <c r="AD9" i="258"/>
  <c r="AC9" i="258"/>
  <c r="AB9" i="258"/>
  <c r="AA9" i="258"/>
  <c r="Z9" i="258"/>
  <c r="Y9" i="258"/>
  <c r="X9" i="258"/>
  <c r="W9" i="258"/>
  <c r="U9" i="258"/>
  <c r="S9" i="258"/>
  <c r="R9" i="258"/>
  <c r="Q9" i="258"/>
  <c r="P9" i="258"/>
  <c r="O9" i="258"/>
  <c r="N9" i="258"/>
  <c r="M9" i="258"/>
  <c r="L9" i="258"/>
  <c r="J9" i="258"/>
  <c r="I9" i="258"/>
  <c r="H9" i="258"/>
  <c r="G9" i="258"/>
  <c r="AF8" i="258"/>
  <c r="AD8" i="258"/>
  <c r="AC8" i="258"/>
  <c r="AB8" i="258"/>
  <c r="AA8" i="258"/>
  <c r="Z8" i="258"/>
  <c r="Y8" i="258"/>
  <c r="X8" i="258"/>
  <c r="W8" i="258"/>
  <c r="U8" i="258"/>
  <c r="S8" i="258"/>
  <c r="R8" i="258"/>
  <c r="Q8" i="258"/>
  <c r="P8" i="258"/>
  <c r="O8" i="258"/>
  <c r="N8" i="258"/>
  <c r="M8" i="258"/>
  <c r="L8" i="258"/>
  <c r="J8" i="258"/>
  <c r="I8" i="258"/>
  <c r="H8" i="258"/>
  <c r="G8" i="258"/>
  <c r="J6" i="258"/>
  <c r="I6" i="258"/>
  <c r="H6" i="258"/>
  <c r="G6" i="258"/>
  <c r="AB6" i="258" s="1"/>
  <c r="J10" i="257"/>
  <c r="I10" i="257"/>
  <c r="H10" i="257"/>
  <c r="G10" i="257"/>
  <c r="AF8" i="257"/>
  <c r="AC8" i="257"/>
  <c r="AB8" i="257"/>
  <c r="AA8" i="257"/>
  <c r="Z8" i="257"/>
  <c r="Y8" i="257"/>
  <c r="X8" i="257"/>
  <c r="W8" i="257"/>
  <c r="U8" i="257"/>
  <c r="S8" i="257"/>
  <c r="R8" i="257"/>
  <c r="Q8" i="257"/>
  <c r="P8" i="257"/>
  <c r="O8" i="257"/>
  <c r="N8" i="257"/>
  <c r="M8" i="257"/>
  <c r="L8" i="257"/>
  <c r="J8" i="257"/>
  <c r="I8" i="257"/>
  <c r="H8" i="257"/>
  <c r="G8" i="257"/>
  <c r="AF7" i="257"/>
  <c r="AC7" i="257"/>
  <c r="AB7" i="257"/>
  <c r="AA7" i="257"/>
  <c r="Z7" i="257"/>
  <c r="Y7" i="257"/>
  <c r="X7" i="257"/>
  <c r="W7" i="257"/>
  <c r="U7" i="257"/>
  <c r="S7" i="257"/>
  <c r="R7" i="257"/>
  <c r="Q7" i="257"/>
  <c r="P7" i="257"/>
  <c r="O7" i="257"/>
  <c r="N7" i="257"/>
  <c r="M7" i="257"/>
  <c r="L7" i="257"/>
  <c r="J7" i="257"/>
  <c r="I7" i="257"/>
  <c r="H7" i="257"/>
  <c r="G7" i="257"/>
  <c r="J6" i="257"/>
  <c r="I6" i="257"/>
  <c r="H6" i="257"/>
  <c r="G6" i="257"/>
  <c r="J14" i="256"/>
  <c r="I14" i="256"/>
  <c r="H14" i="256"/>
  <c r="G14" i="256"/>
  <c r="AF12" i="256"/>
  <c r="AC12" i="256"/>
  <c r="AB12" i="256"/>
  <c r="AA12" i="256"/>
  <c r="Z12" i="256"/>
  <c r="Y12" i="256"/>
  <c r="X12" i="256"/>
  <c r="W12" i="256"/>
  <c r="U12" i="256"/>
  <c r="R12" i="256"/>
  <c r="Q12" i="256"/>
  <c r="P12" i="256"/>
  <c r="O12" i="256"/>
  <c r="N12" i="256"/>
  <c r="M12" i="256"/>
  <c r="L12" i="256"/>
  <c r="J12" i="256"/>
  <c r="I12" i="256"/>
  <c r="H12" i="256"/>
  <c r="G12" i="256"/>
  <c r="AF11" i="256"/>
  <c r="AC11" i="256"/>
  <c r="AB11" i="256"/>
  <c r="AA11" i="256"/>
  <c r="Z11" i="256"/>
  <c r="Y11" i="256"/>
  <c r="X11" i="256"/>
  <c r="W11" i="256"/>
  <c r="U11" i="256"/>
  <c r="R11" i="256"/>
  <c r="Q11" i="256"/>
  <c r="P11" i="256"/>
  <c r="O11" i="256"/>
  <c r="N11" i="256"/>
  <c r="M11" i="256"/>
  <c r="L11" i="256"/>
  <c r="J11" i="256"/>
  <c r="I11" i="256"/>
  <c r="H11" i="256"/>
  <c r="G11" i="256"/>
  <c r="AF10" i="256"/>
  <c r="AC10" i="256"/>
  <c r="AB10" i="256"/>
  <c r="AA10" i="256"/>
  <c r="Z10" i="256"/>
  <c r="Y10" i="256"/>
  <c r="X10" i="256"/>
  <c r="W10" i="256"/>
  <c r="U10" i="256"/>
  <c r="R10" i="256"/>
  <c r="Q10" i="256"/>
  <c r="P10" i="256"/>
  <c r="O10" i="256"/>
  <c r="N10" i="256"/>
  <c r="M10" i="256"/>
  <c r="L10" i="256"/>
  <c r="J10" i="256"/>
  <c r="I10" i="256"/>
  <c r="H10" i="256"/>
  <c r="G10" i="256"/>
  <c r="AF9" i="256"/>
  <c r="AC9" i="256"/>
  <c r="AB9" i="256"/>
  <c r="AA9" i="256"/>
  <c r="Z9" i="256"/>
  <c r="Y9" i="256"/>
  <c r="X9" i="256"/>
  <c r="W9" i="256"/>
  <c r="U9" i="256"/>
  <c r="R9" i="256"/>
  <c r="Q9" i="256"/>
  <c r="P9" i="256"/>
  <c r="O9" i="256"/>
  <c r="N9" i="256"/>
  <c r="M9" i="256"/>
  <c r="L9" i="256"/>
  <c r="J9" i="256"/>
  <c r="I9" i="256"/>
  <c r="H9" i="256"/>
  <c r="G9" i="256"/>
  <c r="AF8" i="256"/>
  <c r="AC8" i="256"/>
  <c r="AB8" i="256"/>
  <c r="AA8" i="256"/>
  <c r="Z8" i="256"/>
  <c r="Y8" i="256"/>
  <c r="X8" i="256"/>
  <c r="W8" i="256"/>
  <c r="U8" i="256"/>
  <c r="S8" i="256"/>
  <c r="R8" i="256"/>
  <c r="Q8" i="256"/>
  <c r="P8" i="256"/>
  <c r="O8" i="256"/>
  <c r="N8" i="256"/>
  <c r="M8" i="256"/>
  <c r="L8" i="256"/>
  <c r="J8" i="256"/>
  <c r="I8" i="256"/>
  <c r="H8" i="256"/>
  <c r="G8" i="256"/>
  <c r="AF6" i="256"/>
  <c r="AC6" i="256"/>
  <c r="AB6" i="256"/>
  <c r="AA6" i="256"/>
  <c r="Z6" i="256"/>
  <c r="Y6" i="256"/>
  <c r="X6" i="256"/>
  <c r="W6" i="256"/>
  <c r="U6" i="256"/>
  <c r="R6" i="256"/>
  <c r="Q6" i="256"/>
  <c r="P6" i="256"/>
  <c r="O6" i="256"/>
  <c r="N6" i="256"/>
  <c r="M6" i="256"/>
  <c r="L6" i="256"/>
  <c r="J6" i="256"/>
  <c r="I6" i="256"/>
  <c r="H6" i="256"/>
  <c r="G6" i="256"/>
  <c r="J13" i="255"/>
  <c r="I13" i="255"/>
  <c r="H13" i="255"/>
  <c r="G13" i="255"/>
  <c r="AF11" i="255"/>
  <c r="AC11" i="255"/>
  <c r="AB11" i="255"/>
  <c r="AA11" i="255"/>
  <c r="Z11" i="255"/>
  <c r="Y11" i="255"/>
  <c r="X11" i="255"/>
  <c r="W11" i="255"/>
  <c r="U11" i="255"/>
  <c r="R11" i="255"/>
  <c r="Q11" i="255"/>
  <c r="P11" i="255"/>
  <c r="O11" i="255"/>
  <c r="N11" i="255"/>
  <c r="M11" i="255"/>
  <c r="L11" i="255"/>
  <c r="J11" i="255"/>
  <c r="I11" i="255"/>
  <c r="H11" i="255"/>
  <c r="G11" i="255"/>
  <c r="AF10" i="255"/>
  <c r="AC10" i="255"/>
  <c r="AB10" i="255"/>
  <c r="AA10" i="255"/>
  <c r="Z10" i="255"/>
  <c r="Y10" i="255"/>
  <c r="X10" i="255"/>
  <c r="W10" i="255"/>
  <c r="U10" i="255"/>
  <c r="R10" i="255"/>
  <c r="Q10" i="255"/>
  <c r="P10" i="255"/>
  <c r="O10" i="255"/>
  <c r="N10" i="255"/>
  <c r="M10" i="255"/>
  <c r="L10" i="255"/>
  <c r="J10" i="255"/>
  <c r="I10" i="255"/>
  <c r="H10" i="255"/>
  <c r="G10" i="255"/>
  <c r="AF9" i="255"/>
  <c r="AC9" i="255"/>
  <c r="AB9" i="255"/>
  <c r="AA9" i="255"/>
  <c r="Z9" i="255"/>
  <c r="Y9" i="255"/>
  <c r="X9" i="255"/>
  <c r="W9" i="255"/>
  <c r="U9" i="255"/>
  <c r="R9" i="255"/>
  <c r="Q9" i="255"/>
  <c r="P9" i="255"/>
  <c r="O9" i="255"/>
  <c r="N9" i="255"/>
  <c r="M9" i="255"/>
  <c r="L9" i="255"/>
  <c r="J9" i="255"/>
  <c r="I9" i="255"/>
  <c r="H9" i="255"/>
  <c r="G9" i="255"/>
  <c r="AF8" i="255"/>
  <c r="AC8" i="255"/>
  <c r="AB8" i="255"/>
  <c r="AA8" i="255"/>
  <c r="Z8" i="255"/>
  <c r="Y8" i="255"/>
  <c r="X8" i="255"/>
  <c r="W8" i="255"/>
  <c r="U8" i="255"/>
  <c r="R8" i="255"/>
  <c r="Q8" i="255"/>
  <c r="P8" i="255"/>
  <c r="O8" i="255"/>
  <c r="N8" i="255"/>
  <c r="M8" i="255"/>
  <c r="L8" i="255"/>
  <c r="J8" i="255"/>
  <c r="I8" i="255"/>
  <c r="H8" i="255"/>
  <c r="G8" i="255"/>
  <c r="AF7" i="255"/>
  <c r="AD7" i="255"/>
  <c r="AC7" i="255"/>
  <c r="AB7" i="255"/>
  <c r="AA7" i="255"/>
  <c r="Z7" i="255"/>
  <c r="Y7" i="255"/>
  <c r="X7" i="255"/>
  <c r="W7" i="255"/>
  <c r="U7" i="255"/>
  <c r="S7" i="255"/>
  <c r="R7" i="255"/>
  <c r="Q7" i="255"/>
  <c r="P7" i="255"/>
  <c r="O7" i="255"/>
  <c r="N7" i="255"/>
  <c r="M7" i="255"/>
  <c r="L7" i="255"/>
  <c r="J7" i="255"/>
  <c r="I7" i="255"/>
  <c r="H7" i="255"/>
  <c r="G7" i="255"/>
  <c r="AF6" i="255"/>
  <c r="AD6" i="255"/>
  <c r="AC6" i="255"/>
  <c r="AB6" i="255"/>
  <c r="AA6" i="255"/>
  <c r="Z6" i="255"/>
  <c r="Y6" i="255"/>
  <c r="X6" i="255"/>
  <c r="W6" i="255"/>
  <c r="U6" i="255"/>
  <c r="S6" i="255"/>
  <c r="R6" i="255"/>
  <c r="Q6" i="255"/>
  <c r="P6" i="255"/>
  <c r="O6" i="255"/>
  <c r="N6" i="255"/>
  <c r="M6" i="255"/>
  <c r="L6" i="255"/>
  <c r="J6" i="255"/>
  <c r="I6" i="255"/>
  <c r="H6" i="255"/>
  <c r="G6" i="255"/>
  <c r="AF12" i="254"/>
  <c r="AC12" i="254"/>
  <c r="AB12" i="254"/>
  <c r="AA12" i="254"/>
  <c r="Z12" i="254"/>
  <c r="Y12" i="254"/>
  <c r="X12" i="254"/>
  <c r="W12" i="254"/>
  <c r="U12" i="254"/>
  <c r="R12" i="254"/>
  <c r="Q12" i="254"/>
  <c r="P12" i="254"/>
  <c r="O12" i="254"/>
  <c r="N12" i="254"/>
  <c r="M12" i="254"/>
  <c r="L12" i="254"/>
  <c r="J12" i="254"/>
  <c r="I12" i="254"/>
  <c r="H12" i="254"/>
  <c r="G12" i="254"/>
  <c r="J11" i="254"/>
  <c r="I11" i="254"/>
  <c r="H11" i="254"/>
  <c r="G11" i="254"/>
  <c r="AF9" i="254"/>
  <c r="AC9" i="254"/>
  <c r="AB9" i="254"/>
  <c r="AA9" i="254"/>
  <c r="Z9" i="254"/>
  <c r="Y9" i="254"/>
  <c r="X9" i="254"/>
  <c r="W9" i="254"/>
  <c r="U9" i="254"/>
  <c r="R9" i="254"/>
  <c r="Q9" i="254"/>
  <c r="P9" i="254"/>
  <c r="O9" i="254"/>
  <c r="N9" i="254"/>
  <c r="M9" i="254"/>
  <c r="L9" i="254"/>
  <c r="J9" i="254"/>
  <c r="I9" i="254"/>
  <c r="H9" i="254"/>
  <c r="G9" i="254"/>
  <c r="AF8" i="254"/>
  <c r="AC8" i="254"/>
  <c r="AB8" i="254"/>
  <c r="AA8" i="254"/>
  <c r="Z8" i="254"/>
  <c r="Y8" i="254"/>
  <c r="X8" i="254"/>
  <c r="W8" i="254"/>
  <c r="U8" i="254"/>
  <c r="R8" i="254"/>
  <c r="Q8" i="254"/>
  <c r="P8" i="254"/>
  <c r="O8" i="254"/>
  <c r="N8" i="254"/>
  <c r="M8" i="254"/>
  <c r="L8" i="254"/>
  <c r="J8" i="254"/>
  <c r="I8" i="254"/>
  <c r="H8" i="254"/>
  <c r="G8" i="254"/>
  <c r="AF7" i="254"/>
  <c r="AC7" i="254"/>
  <c r="AB7" i="254"/>
  <c r="AA7" i="254"/>
  <c r="Z7" i="254"/>
  <c r="Y7" i="254"/>
  <c r="X7" i="254"/>
  <c r="W7" i="254"/>
  <c r="U7" i="254"/>
  <c r="R7" i="254"/>
  <c r="Q7" i="254"/>
  <c r="P7" i="254"/>
  <c r="O7" i="254"/>
  <c r="N7" i="254"/>
  <c r="M7" i="254"/>
  <c r="L7" i="254"/>
  <c r="J7" i="254"/>
  <c r="I7" i="254"/>
  <c r="H7" i="254"/>
  <c r="G7" i="254"/>
  <c r="AF6" i="254"/>
  <c r="AC6" i="254"/>
  <c r="AB6" i="254"/>
  <c r="AA6" i="254"/>
  <c r="Z6" i="254"/>
  <c r="Y6" i="254"/>
  <c r="X6" i="254"/>
  <c r="W6" i="254"/>
  <c r="U6" i="254"/>
  <c r="S6" i="254"/>
  <c r="R6" i="254"/>
  <c r="Q6" i="254"/>
  <c r="P6" i="254"/>
  <c r="O6" i="254"/>
  <c r="N6" i="254"/>
  <c r="M6" i="254"/>
  <c r="L6" i="254"/>
  <c r="J6" i="254"/>
  <c r="I6" i="254"/>
  <c r="H6" i="254"/>
  <c r="G6" i="254"/>
  <c r="AF13" i="253"/>
  <c r="AC13" i="253"/>
  <c r="AB13" i="253"/>
  <c r="AA13" i="253"/>
  <c r="Z13" i="253"/>
  <c r="Y13" i="253"/>
  <c r="X13" i="253"/>
  <c r="W13" i="253"/>
  <c r="U13" i="253"/>
  <c r="R13" i="253"/>
  <c r="Q13" i="253"/>
  <c r="P13" i="253"/>
  <c r="O13" i="253"/>
  <c r="N13" i="253"/>
  <c r="M13" i="253"/>
  <c r="L13" i="253"/>
  <c r="J13" i="253"/>
  <c r="I13" i="253"/>
  <c r="H13" i="253"/>
  <c r="G13" i="253"/>
  <c r="J12" i="253"/>
  <c r="I12" i="253"/>
  <c r="H12" i="253"/>
  <c r="G12" i="253"/>
  <c r="AE12" i="253" s="1"/>
  <c r="AE14" i="253" s="1"/>
  <c r="AF10" i="253"/>
  <c r="AB10" i="253"/>
  <c r="AA10" i="253"/>
  <c r="Z10" i="253"/>
  <c r="Y10" i="253"/>
  <c r="X10" i="253"/>
  <c r="W10" i="253"/>
  <c r="U10" i="253"/>
  <c r="R10" i="253"/>
  <c r="Q10" i="253"/>
  <c r="P10" i="253"/>
  <c r="O10" i="253"/>
  <c r="N10" i="253"/>
  <c r="M10" i="253"/>
  <c r="L10" i="253"/>
  <c r="J10" i="253"/>
  <c r="I10" i="253"/>
  <c r="H10" i="253"/>
  <c r="G10" i="253"/>
  <c r="AF9" i="253"/>
  <c r="AC9" i="253"/>
  <c r="AB9" i="253"/>
  <c r="AA9" i="253"/>
  <c r="Z9" i="253"/>
  <c r="Y9" i="253"/>
  <c r="X9" i="253"/>
  <c r="W9" i="253"/>
  <c r="U9" i="253"/>
  <c r="S9" i="253"/>
  <c r="R9" i="253"/>
  <c r="Q9" i="253"/>
  <c r="P9" i="253"/>
  <c r="O9" i="253"/>
  <c r="N9" i="253"/>
  <c r="M9" i="253"/>
  <c r="L9" i="253"/>
  <c r="J9" i="253"/>
  <c r="I9" i="253"/>
  <c r="H9" i="253"/>
  <c r="G9" i="253"/>
  <c r="AF8" i="253"/>
  <c r="AC8" i="253"/>
  <c r="AB8" i="253"/>
  <c r="AA8" i="253"/>
  <c r="Z8" i="253"/>
  <c r="Y8" i="253"/>
  <c r="X8" i="253"/>
  <c r="W8" i="253"/>
  <c r="U8" i="253"/>
  <c r="S8" i="253"/>
  <c r="R8" i="253"/>
  <c r="Q8" i="253"/>
  <c r="P8" i="253"/>
  <c r="O8" i="253"/>
  <c r="N8" i="253"/>
  <c r="M8" i="253"/>
  <c r="L8" i="253"/>
  <c r="J8" i="253"/>
  <c r="I8" i="253"/>
  <c r="H8" i="253"/>
  <c r="G8" i="253"/>
  <c r="J6" i="253"/>
  <c r="I6" i="253"/>
  <c r="H6" i="253"/>
  <c r="G6" i="253"/>
  <c r="R6" i="253" s="1"/>
  <c r="AF19" i="252"/>
  <c r="AC19" i="252"/>
  <c r="AB19" i="252"/>
  <c r="AA19" i="252"/>
  <c r="Z19" i="252"/>
  <c r="Y19" i="252"/>
  <c r="X19" i="252"/>
  <c r="W19" i="252"/>
  <c r="U19" i="252"/>
  <c r="R19" i="252"/>
  <c r="Q19" i="252"/>
  <c r="P19" i="252"/>
  <c r="O19" i="252"/>
  <c r="N19" i="252"/>
  <c r="M19" i="252"/>
  <c r="L19" i="252"/>
  <c r="J19" i="252"/>
  <c r="I19" i="252"/>
  <c r="H19" i="252"/>
  <c r="G19" i="252"/>
  <c r="J18" i="252"/>
  <c r="I18" i="252"/>
  <c r="H18" i="252"/>
  <c r="G18" i="252"/>
  <c r="AF16" i="252"/>
  <c r="AC16" i="252"/>
  <c r="AB16" i="252"/>
  <c r="AA16" i="252"/>
  <c r="Z16" i="252"/>
  <c r="Y16" i="252"/>
  <c r="X16" i="252"/>
  <c r="W16" i="252"/>
  <c r="U16" i="252"/>
  <c r="S16" i="252"/>
  <c r="R16" i="252"/>
  <c r="Q16" i="252"/>
  <c r="P16" i="252"/>
  <c r="O16" i="252"/>
  <c r="N16" i="252"/>
  <c r="M16" i="252"/>
  <c r="L16" i="252"/>
  <c r="J16" i="252"/>
  <c r="I16" i="252"/>
  <c r="H16" i="252"/>
  <c r="G16" i="252"/>
  <c r="AF15" i="252"/>
  <c r="AC15" i="252"/>
  <c r="AB15" i="252"/>
  <c r="AA15" i="252"/>
  <c r="Z15" i="252"/>
  <c r="Y15" i="252"/>
  <c r="X15" i="252"/>
  <c r="W15" i="252"/>
  <c r="U15" i="252"/>
  <c r="S15" i="252"/>
  <c r="R15" i="252"/>
  <c r="Q15" i="252"/>
  <c r="P15" i="252"/>
  <c r="O15" i="252"/>
  <c r="N15" i="252"/>
  <c r="M15" i="252"/>
  <c r="L15" i="252"/>
  <c r="J15" i="252"/>
  <c r="I15" i="252"/>
  <c r="H15" i="252"/>
  <c r="G15" i="252"/>
  <c r="AF14" i="252"/>
  <c r="AC14" i="252"/>
  <c r="AB14" i="252"/>
  <c r="AA14" i="252"/>
  <c r="Z14" i="252"/>
  <c r="Y14" i="252"/>
  <c r="X14" i="252"/>
  <c r="W14" i="252"/>
  <c r="U14" i="252"/>
  <c r="S14" i="252"/>
  <c r="R14" i="252"/>
  <c r="Q14" i="252"/>
  <c r="P14" i="252"/>
  <c r="O14" i="252"/>
  <c r="N14" i="252"/>
  <c r="M14" i="252"/>
  <c r="L14" i="252"/>
  <c r="J14" i="252"/>
  <c r="I14" i="252"/>
  <c r="H14" i="252"/>
  <c r="G14" i="252"/>
  <c r="AF13" i="252"/>
  <c r="AC13" i="252"/>
  <c r="AB13" i="252"/>
  <c r="AA13" i="252"/>
  <c r="Z13" i="252"/>
  <c r="Y13" i="252"/>
  <c r="X13" i="252"/>
  <c r="W13" i="252"/>
  <c r="U13" i="252"/>
  <c r="S13" i="252"/>
  <c r="R13" i="252"/>
  <c r="Q13" i="252"/>
  <c r="P13" i="252"/>
  <c r="O13" i="252"/>
  <c r="N13" i="252"/>
  <c r="M13" i="252"/>
  <c r="L13" i="252"/>
  <c r="J13" i="252"/>
  <c r="I13" i="252"/>
  <c r="H13" i="252"/>
  <c r="G13" i="252"/>
  <c r="AF12" i="252"/>
  <c r="AC12" i="252"/>
  <c r="AB12" i="252"/>
  <c r="AA12" i="252"/>
  <c r="Z12" i="252"/>
  <c r="Y12" i="252"/>
  <c r="X12" i="252"/>
  <c r="W12" i="252"/>
  <c r="U12" i="252"/>
  <c r="S12" i="252"/>
  <c r="R12" i="252"/>
  <c r="Q12" i="252"/>
  <c r="P12" i="252"/>
  <c r="O12" i="252"/>
  <c r="N12" i="252"/>
  <c r="M12" i="252"/>
  <c r="L12" i="252"/>
  <c r="J12" i="252"/>
  <c r="G12" i="252"/>
  <c r="AF11" i="252"/>
  <c r="AC11" i="252"/>
  <c r="AB11" i="252"/>
  <c r="AA11" i="252"/>
  <c r="Z11" i="252"/>
  <c r="Y11" i="252"/>
  <c r="X11" i="252"/>
  <c r="W11" i="252"/>
  <c r="U11" i="252"/>
  <c r="R11" i="252"/>
  <c r="Q11" i="252"/>
  <c r="P11" i="252"/>
  <c r="O11" i="252"/>
  <c r="N11" i="252"/>
  <c r="M11" i="252"/>
  <c r="L11" i="252"/>
  <c r="J11" i="252"/>
  <c r="I11" i="252"/>
  <c r="H11" i="252"/>
  <c r="G11" i="252"/>
  <c r="AF10" i="252"/>
  <c r="AC10" i="252"/>
  <c r="AB10" i="252"/>
  <c r="AA10" i="252"/>
  <c r="Z10" i="252"/>
  <c r="Y10" i="252"/>
  <c r="X10" i="252"/>
  <c r="W10" i="252"/>
  <c r="U10" i="252"/>
  <c r="R10" i="252"/>
  <c r="Q10" i="252"/>
  <c r="P10" i="252"/>
  <c r="O10" i="252"/>
  <c r="N10" i="252"/>
  <c r="M10" i="252"/>
  <c r="L10" i="252"/>
  <c r="J10" i="252"/>
  <c r="I10" i="252"/>
  <c r="H10" i="252"/>
  <c r="G10" i="252"/>
  <c r="AF9" i="252"/>
  <c r="AC9" i="252"/>
  <c r="AB9" i="252"/>
  <c r="AA9" i="252"/>
  <c r="Z9" i="252"/>
  <c r="Y9" i="252"/>
  <c r="X9" i="252"/>
  <c r="W9" i="252"/>
  <c r="U9" i="252"/>
  <c r="S9" i="252"/>
  <c r="R9" i="252"/>
  <c r="Q9" i="252"/>
  <c r="P9" i="252"/>
  <c r="O9" i="252"/>
  <c r="N9" i="252"/>
  <c r="M9" i="252"/>
  <c r="L9" i="252"/>
  <c r="J9" i="252"/>
  <c r="I9" i="252"/>
  <c r="H9" i="252"/>
  <c r="G9" i="252"/>
  <c r="AF8" i="252"/>
  <c r="AC8" i="252"/>
  <c r="AB8" i="252"/>
  <c r="AA8" i="252"/>
  <c r="Z8" i="252"/>
  <c r="Y8" i="252"/>
  <c r="X8" i="252"/>
  <c r="W8" i="252"/>
  <c r="U8" i="252"/>
  <c r="R8" i="252"/>
  <c r="Q8" i="252"/>
  <c r="P8" i="252"/>
  <c r="O8" i="252"/>
  <c r="N8" i="252"/>
  <c r="M8" i="252"/>
  <c r="L8" i="252"/>
  <c r="J8" i="252"/>
  <c r="I8" i="252"/>
  <c r="H8" i="252"/>
  <c r="G8" i="252"/>
  <c r="AF7" i="252"/>
  <c r="AC7" i="252"/>
  <c r="AB7" i="252"/>
  <c r="AA7" i="252"/>
  <c r="Z7" i="252"/>
  <c r="Y7" i="252"/>
  <c r="X7" i="252"/>
  <c r="W7" i="252"/>
  <c r="U7" i="252"/>
  <c r="S7" i="252"/>
  <c r="R7" i="252"/>
  <c r="Q7" i="252"/>
  <c r="P7" i="252"/>
  <c r="O7" i="252"/>
  <c r="N7" i="252"/>
  <c r="M7" i="252"/>
  <c r="L7" i="252"/>
  <c r="J7" i="252"/>
  <c r="I7" i="252"/>
  <c r="H7" i="252"/>
  <c r="G7" i="252"/>
  <c r="J6" i="252"/>
  <c r="I6" i="252"/>
  <c r="H6" i="252"/>
  <c r="G6" i="252"/>
  <c r="J13" i="251"/>
  <c r="I13" i="251"/>
  <c r="H13" i="251"/>
  <c r="G13" i="251"/>
  <c r="AE13" i="251" s="1"/>
  <c r="AE14" i="251" s="1"/>
  <c r="AF12" i="251"/>
  <c r="AC12" i="251"/>
  <c r="AB12" i="251"/>
  <c r="AA12" i="251"/>
  <c r="Z12" i="251"/>
  <c r="Y12" i="251"/>
  <c r="X12" i="251"/>
  <c r="W12" i="251"/>
  <c r="U12" i="251"/>
  <c r="R12" i="251"/>
  <c r="Q12" i="251"/>
  <c r="P12" i="251"/>
  <c r="O12" i="251"/>
  <c r="N12" i="251"/>
  <c r="M12" i="251"/>
  <c r="L12" i="251"/>
  <c r="J12" i="251"/>
  <c r="I12" i="251"/>
  <c r="H12" i="251"/>
  <c r="G12" i="251"/>
  <c r="AF11" i="251"/>
  <c r="AC11" i="251"/>
  <c r="AB11" i="251"/>
  <c r="AA11" i="251"/>
  <c r="Z11" i="251"/>
  <c r="Y11" i="251"/>
  <c r="X11" i="251"/>
  <c r="W11" i="251"/>
  <c r="U11" i="251"/>
  <c r="R11" i="251"/>
  <c r="Q11" i="251"/>
  <c r="P11" i="251"/>
  <c r="O11" i="251"/>
  <c r="N11" i="251"/>
  <c r="M11" i="251"/>
  <c r="L11" i="251"/>
  <c r="J11" i="251"/>
  <c r="I11" i="251"/>
  <c r="H11" i="251"/>
  <c r="G11" i="251"/>
  <c r="AF9" i="251"/>
  <c r="AD9" i="251"/>
  <c r="AC9" i="251"/>
  <c r="AB9" i="251"/>
  <c r="AA9" i="251"/>
  <c r="Z9" i="251"/>
  <c r="Y9" i="251"/>
  <c r="X9" i="251"/>
  <c r="W9" i="251"/>
  <c r="U9" i="251"/>
  <c r="S9" i="251"/>
  <c r="R9" i="251"/>
  <c r="Q9" i="251"/>
  <c r="P9" i="251"/>
  <c r="O9" i="251"/>
  <c r="N9" i="251"/>
  <c r="M9" i="251"/>
  <c r="L9" i="251"/>
  <c r="J9" i="251"/>
  <c r="I9" i="251"/>
  <c r="H9" i="251"/>
  <c r="G9" i="251"/>
  <c r="AF8" i="251"/>
  <c r="AC8" i="251"/>
  <c r="AB8" i="251"/>
  <c r="AA8" i="251"/>
  <c r="Z8" i="251"/>
  <c r="Y8" i="251"/>
  <c r="X8" i="251"/>
  <c r="W8" i="251"/>
  <c r="U8" i="251"/>
  <c r="R8" i="251"/>
  <c r="Q8" i="251"/>
  <c r="P8" i="251"/>
  <c r="O8" i="251"/>
  <c r="N8" i="251"/>
  <c r="M8" i="251"/>
  <c r="L8" i="251"/>
  <c r="J8" i="251"/>
  <c r="I8" i="251"/>
  <c r="H8" i="251"/>
  <c r="G8" i="251"/>
  <c r="AF7" i="251"/>
  <c r="AC7" i="251"/>
  <c r="AB7" i="251"/>
  <c r="AA7" i="251"/>
  <c r="Z7" i="251"/>
  <c r="Y7" i="251"/>
  <c r="X7" i="251"/>
  <c r="W7" i="251"/>
  <c r="U7" i="251"/>
  <c r="R7" i="251"/>
  <c r="Q7" i="251"/>
  <c r="P7" i="251"/>
  <c r="O7" i="251"/>
  <c r="N7" i="251"/>
  <c r="M7" i="251"/>
  <c r="L7" i="251"/>
  <c r="J7" i="251"/>
  <c r="I7" i="251"/>
  <c r="H7" i="251"/>
  <c r="G7" i="251"/>
  <c r="AF6" i="251"/>
  <c r="AC6" i="251"/>
  <c r="AB6" i="251"/>
  <c r="AA6" i="251"/>
  <c r="Z6" i="251"/>
  <c r="Y6" i="251"/>
  <c r="X6" i="251"/>
  <c r="W6" i="251"/>
  <c r="U6" i="251"/>
  <c r="R6" i="251"/>
  <c r="Q6" i="251"/>
  <c r="P6" i="251"/>
  <c r="O6" i="251"/>
  <c r="N6" i="251"/>
  <c r="M6" i="251"/>
  <c r="L6" i="251"/>
  <c r="J6" i="251"/>
  <c r="I6" i="251"/>
  <c r="H6" i="251"/>
  <c r="G6" i="251"/>
  <c r="J14" i="250"/>
  <c r="I14" i="250"/>
  <c r="H14" i="250"/>
  <c r="G14" i="250"/>
  <c r="AE14" i="250" s="1"/>
  <c r="AF13" i="250"/>
  <c r="AC13" i="250"/>
  <c r="AB13" i="250"/>
  <c r="AA13" i="250"/>
  <c r="Z13" i="250"/>
  <c r="Y13" i="250"/>
  <c r="X13" i="250"/>
  <c r="W13" i="250"/>
  <c r="U13" i="250"/>
  <c r="R13" i="250"/>
  <c r="Q13" i="250"/>
  <c r="P13" i="250"/>
  <c r="O13" i="250"/>
  <c r="N13" i="250"/>
  <c r="M13" i="250"/>
  <c r="L13" i="250"/>
  <c r="J13" i="250"/>
  <c r="I13" i="250"/>
  <c r="H13" i="250"/>
  <c r="G13" i="250"/>
  <c r="AF12" i="250"/>
  <c r="AC12" i="250"/>
  <c r="AB12" i="250"/>
  <c r="AA12" i="250"/>
  <c r="Z12" i="250"/>
  <c r="Y12" i="250"/>
  <c r="X12" i="250"/>
  <c r="W12" i="250"/>
  <c r="U12" i="250"/>
  <c r="R12" i="250"/>
  <c r="Q12" i="250"/>
  <c r="P12" i="250"/>
  <c r="O12" i="250"/>
  <c r="N12" i="250"/>
  <c r="M12" i="250"/>
  <c r="L12" i="250"/>
  <c r="J12" i="250"/>
  <c r="I12" i="250"/>
  <c r="H12" i="250"/>
  <c r="G12" i="250"/>
  <c r="AF10" i="250"/>
  <c r="AC10" i="250"/>
  <c r="AB10" i="250"/>
  <c r="AA10" i="250"/>
  <c r="Z10" i="250"/>
  <c r="Y10" i="250"/>
  <c r="X10" i="250"/>
  <c r="W10" i="250"/>
  <c r="U10" i="250"/>
  <c r="S10" i="250"/>
  <c r="R10" i="250"/>
  <c r="Q10" i="250"/>
  <c r="P10" i="250"/>
  <c r="O10" i="250"/>
  <c r="N10" i="250"/>
  <c r="M10" i="250"/>
  <c r="L10" i="250"/>
  <c r="J10" i="250"/>
  <c r="I10" i="250"/>
  <c r="H10" i="250"/>
  <c r="G10" i="250"/>
  <c r="AF9" i="250"/>
  <c r="AC9" i="250"/>
  <c r="AB9" i="250"/>
  <c r="AA9" i="250"/>
  <c r="Z9" i="250"/>
  <c r="Y9" i="250"/>
  <c r="X9" i="250"/>
  <c r="W9" i="250"/>
  <c r="U9" i="250"/>
  <c r="R9" i="250"/>
  <c r="Q9" i="250"/>
  <c r="P9" i="250"/>
  <c r="O9" i="250"/>
  <c r="N9" i="250"/>
  <c r="M9" i="250"/>
  <c r="L9" i="250"/>
  <c r="J9" i="250"/>
  <c r="I9" i="250"/>
  <c r="H9" i="250"/>
  <c r="G9" i="250"/>
  <c r="AF7" i="250"/>
  <c r="AC7" i="250"/>
  <c r="AB7" i="250"/>
  <c r="AA7" i="250"/>
  <c r="Z7" i="250"/>
  <c r="Y7" i="250"/>
  <c r="X7" i="250"/>
  <c r="W7" i="250"/>
  <c r="U7" i="250"/>
  <c r="S7" i="250"/>
  <c r="R7" i="250"/>
  <c r="Q7" i="250"/>
  <c r="P7" i="250"/>
  <c r="O7" i="250"/>
  <c r="N7" i="250"/>
  <c r="M7" i="250"/>
  <c r="L7" i="250"/>
  <c r="J7" i="250"/>
  <c r="I7" i="250"/>
  <c r="H7" i="250"/>
  <c r="G7" i="250"/>
  <c r="J6" i="250"/>
  <c r="I6" i="250"/>
  <c r="H6" i="250"/>
  <c r="G6" i="250"/>
  <c r="AE6" i="250" s="1"/>
  <c r="J14" i="249"/>
  <c r="I14" i="249"/>
  <c r="H14" i="249"/>
  <c r="G14" i="249"/>
  <c r="AF13" i="249"/>
  <c r="AC13" i="249"/>
  <c r="AB13" i="249"/>
  <c r="AA13" i="249"/>
  <c r="Z13" i="249"/>
  <c r="Y13" i="249"/>
  <c r="X13" i="249"/>
  <c r="W13" i="249"/>
  <c r="U13" i="249"/>
  <c r="R13" i="249"/>
  <c r="Q13" i="249"/>
  <c r="P13" i="249"/>
  <c r="O13" i="249"/>
  <c r="N13" i="249"/>
  <c r="M13" i="249"/>
  <c r="L13" i="249"/>
  <c r="J13" i="249"/>
  <c r="I13" i="249"/>
  <c r="H13" i="249"/>
  <c r="G13" i="249"/>
  <c r="AF12" i="249"/>
  <c r="AC12" i="249"/>
  <c r="AB12" i="249"/>
  <c r="AA12" i="249"/>
  <c r="Z12" i="249"/>
  <c r="Y12" i="249"/>
  <c r="X12" i="249"/>
  <c r="W12" i="249"/>
  <c r="U12" i="249"/>
  <c r="R12" i="249"/>
  <c r="Q12" i="249"/>
  <c r="P12" i="249"/>
  <c r="O12" i="249"/>
  <c r="N12" i="249"/>
  <c r="M12" i="249"/>
  <c r="L12" i="249"/>
  <c r="J12" i="249"/>
  <c r="I12" i="249"/>
  <c r="H12" i="249"/>
  <c r="G12" i="249"/>
  <c r="AF10" i="249"/>
  <c r="AC10" i="249"/>
  <c r="AB10" i="249"/>
  <c r="AA10" i="249"/>
  <c r="Z10" i="249"/>
  <c r="Y10" i="249"/>
  <c r="X10" i="249"/>
  <c r="W10" i="249"/>
  <c r="U10" i="249"/>
  <c r="S10" i="249"/>
  <c r="R10" i="249"/>
  <c r="Q10" i="249"/>
  <c r="P10" i="249"/>
  <c r="O10" i="249"/>
  <c r="N10" i="249"/>
  <c r="M10" i="249"/>
  <c r="L10" i="249"/>
  <c r="J10" i="249"/>
  <c r="I10" i="249"/>
  <c r="H10" i="249"/>
  <c r="G10" i="249"/>
  <c r="AF9" i="249"/>
  <c r="AC9" i="249"/>
  <c r="AB9" i="249"/>
  <c r="AA9" i="249"/>
  <c r="Z9" i="249"/>
  <c r="Y9" i="249"/>
  <c r="X9" i="249"/>
  <c r="W9" i="249"/>
  <c r="U9" i="249"/>
  <c r="S9" i="249"/>
  <c r="R9" i="249"/>
  <c r="Q9" i="249"/>
  <c r="P9" i="249"/>
  <c r="O9" i="249"/>
  <c r="N9" i="249"/>
  <c r="M9" i="249"/>
  <c r="L9" i="249"/>
  <c r="J9" i="249"/>
  <c r="I9" i="249"/>
  <c r="H9" i="249"/>
  <c r="G9" i="249"/>
  <c r="AF7" i="249"/>
  <c r="AC7" i="249"/>
  <c r="AB7" i="249"/>
  <c r="AA7" i="249"/>
  <c r="Z7" i="249"/>
  <c r="Y7" i="249"/>
  <c r="X7" i="249"/>
  <c r="W7" i="249"/>
  <c r="U7" i="249"/>
  <c r="R7" i="249"/>
  <c r="Q7" i="249"/>
  <c r="P7" i="249"/>
  <c r="O7" i="249"/>
  <c r="N7" i="249"/>
  <c r="M7" i="249"/>
  <c r="L7" i="249"/>
  <c r="J7" i="249"/>
  <c r="I7" i="249"/>
  <c r="H7" i="249"/>
  <c r="G7" i="249"/>
  <c r="AF6" i="249"/>
  <c r="AC6" i="249"/>
  <c r="AB6" i="249"/>
  <c r="AA6" i="249"/>
  <c r="Z6" i="249"/>
  <c r="Y6" i="249"/>
  <c r="X6" i="249"/>
  <c r="W6" i="249"/>
  <c r="U6" i="249"/>
  <c r="R6" i="249"/>
  <c r="Q6" i="249"/>
  <c r="P6" i="249"/>
  <c r="O6" i="249"/>
  <c r="N6" i="249"/>
  <c r="M6" i="249"/>
  <c r="L6" i="249"/>
  <c r="J6" i="249"/>
  <c r="I6" i="249"/>
  <c r="H6" i="249"/>
  <c r="G6" i="249"/>
  <c r="J14" i="248"/>
  <c r="I14" i="248"/>
  <c r="H14" i="248"/>
  <c r="G14" i="248"/>
  <c r="AF13" i="248"/>
  <c r="AC13" i="248"/>
  <c r="AB13" i="248"/>
  <c r="AA13" i="248"/>
  <c r="Z13" i="248"/>
  <c r="Y13" i="248"/>
  <c r="X13" i="248"/>
  <c r="W13" i="248"/>
  <c r="U13" i="248"/>
  <c r="R13" i="248"/>
  <c r="Q13" i="248"/>
  <c r="P13" i="248"/>
  <c r="O13" i="248"/>
  <c r="N13" i="248"/>
  <c r="M13" i="248"/>
  <c r="L13" i="248"/>
  <c r="J13" i="248"/>
  <c r="I13" i="248"/>
  <c r="H13" i="248"/>
  <c r="G13" i="248"/>
  <c r="AF12" i="248"/>
  <c r="AC12" i="248"/>
  <c r="AB12" i="248"/>
  <c r="AA12" i="248"/>
  <c r="Z12" i="248"/>
  <c r="Y12" i="248"/>
  <c r="X12" i="248"/>
  <c r="W12" i="248"/>
  <c r="U12" i="248"/>
  <c r="R12" i="248"/>
  <c r="Q12" i="248"/>
  <c r="P12" i="248"/>
  <c r="O12" i="248"/>
  <c r="N12" i="248"/>
  <c r="M12" i="248"/>
  <c r="L12" i="248"/>
  <c r="J12" i="248"/>
  <c r="I12" i="248"/>
  <c r="H12" i="248"/>
  <c r="G12" i="248"/>
  <c r="AF10" i="248"/>
  <c r="AD10" i="248"/>
  <c r="AC10" i="248"/>
  <c r="AB10" i="248"/>
  <c r="AA10" i="248"/>
  <c r="Z10" i="248"/>
  <c r="Y10" i="248"/>
  <c r="X10" i="248"/>
  <c r="W10" i="248"/>
  <c r="U10" i="248"/>
  <c r="S10" i="248"/>
  <c r="R10" i="248"/>
  <c r="Q10" i="248"/>
  <c r="P10" i="248"/>
  <c r="O10" i="248"/>
  <c r="N10" i="248"/>
  <c r="M10" i="248"/>
  <c r="L10" i="248"/>
  <c r="J10" i="248"/>
  <c r="I10" i="248"/>
  <c r="H10" i="248"/>
  <c r="G10" i="248"/>
  <c r="AF9" i="248"/>
  <c r="AD9" i="248"/>
  <c r="AC9" i="248"/>
  <c r="AB9" i="248"/>
  <c r="AA9" i="248"/>
  <c r="Z9" i="248"/>
  <c r="Y9" i="248"/>
  <c r="X9" i="248"/>
  <c r="W9" i="248"/>
  <c r="U9" i="248"/>
  <c r="S9" i="248"/>
  <c r="R9" i="248"/>
  <c r="Q9" i="248"/>
  <c r="P9" i="248"/>
  <c r="O9" i="248"/>
  <c r="N9" i="248"/>
  <c r="M9" i="248"/>
  <c r="L9" i="248"/>
  <c r="J9" i="248"/>
  <c r="I9" i="248"/>
  <c r="H9" i="248"/>
  <c r="G9" i="248"/>
  <c r="AF7" i="248"/>
  <c r="AC7" i="248"/>
  <c r="AB7" i="248"/>
  <c r="AA7" i="248"/>
  <c r="Z7" i="248"/>
  <c r="Y7" i="248"/>
  <c r="X7" i="248"/>
  <c r="W7" i="248"/>
  <c r="U7" i="248"/>
  <c r="R7" i="248"/>
  <c r="Q7" i="248"/>
  <c r="P7" i="248"/>
  <c r="O7" i="248"/>
  <c r="N7" i="248"/>
  <c r="M7" i="248"/>
  <c r="L7" i="248"/>
  <c r="J7" i="248"/>
  <c r="I7" i="248"/>
  <c r="H7" i="248"/>
  <c r="G7" i="248"/>
  <c r="AF6" i="248"/>
  <c r="AC6" i="248"/>
  <c r="AB6" i="248"/>
  <c r="AA6" i="248"/>
  <c r="Z6" i="248"/>
  <c r="Y6" i="248"/>
  <c r="X6" i="248"/>
  <c r="W6" i="248"/>
  <c r="U6" i="248"/>
  <c r="R6" i="248"/>
  <c r="Q6" i="248"/>
  <c r="P6" i="248"/>
  <c r="O6" i="248"/>
  <c r="N6" i="248"/>
  <c r="M6" i="248"/>
  <c r="L6" i="248"/>
  <c r="J6" i="248"/>
  <c r="I6" i="248"/>
  <c r="H6" i="248"/>
  <c r="G6" i="248"/>
  <c r="J11" i="247"/>
  <c r="I11" i="247"/>
  <c r="H11" i="247"/>
  <c r="G11" i="247"/>
  <c r="AF9" i="247"/>
  <c r="AC9" i="247"/>
  <c r="AB9" i="247"/>
  <c r="AA9" i="247"/>
  <c r="Z9" i="247"/>
  <c r="Y9" i="247"/>
  <c r="X9" i="247"/>
  <c r="W9" i="247"/>
  <c r="U9" i="247"/>
  <c r="R9" i="247"/>
  <c r="Q9" i="247"/>
  <c r="P9" i="247"/>
  <c r="O9" i="247"/>
  <c r="N9" i="247"/>
  <c r="M9" i="247"/>
  <c r="L9" i="247"/>
  <c r="J9" i="247"/>
  <c r="I9" i="247"/>
  <c r="H9" i="247"/>
  <c r="G9" i="247"/>
  <c r="AF8" i="247"/>
  <c r="AC8" i="247"/>
  <c r="AB8" i="247"/>
  <c r="AA8" i="247"/>
  <c r="Z8" i="247"/>
  <c r="Y8" i="247"/>
  <c r="X8" i="247"/>
  <c r="W8" i="247"/>
  <c r="U8" i="247"/>
  <c r="R8" i="247"/>
  <c r="Q8" i="247"/>
  <c r="P8" i="247"/>
  <c r="O8" i="247"/>
  <c r="N8" i="247"/>
  <c r="M8" i="247"/>
  <c r="L8" i="247"/>
  <c r="J8" i="247"/>
  <c r="I8" i="247"/>
  <c r="H8" i="247"/>
  <c r="G8" i="247"/>
  <c r="AF7" i="247"/>
  <c r="AC7" i="247"/>
  <c r="AB7" i="247"/>
  <c r="AA7" i="247"/>
  <c r="Z7" i="247"/>
  <c r="Y7" i="247"/>
  <c r="X7" i="247"/>
  <c r="W7" i="247"/>
  <c r="U7" i="247"/>
  <c r="R7" i="247"/>
  <c r="Q7" i="247"/>
  <c r="P7" i="247"/>
  <c r="O7" i="247"/>
  <c r="N7" i="247"/>
  <c r="M7" i="247"/>
  <c r="L7" i="247"/>
  <c r="J7" i="247"/>
  <c r="I7" i="247"/>
  <c r="H7" i="247"/>
  <c r="G7" i="247"/>
  <c r="AF6" i="247"/>
  <c r="AC6" i="247"/>
  <c r="AB6" i="247"/>
  <c r="AA6" i="247"/>
  <c r="Z6" i="247"/>
  <c r="Y6" i="247"/>
  <c r="X6" i="247"/>
  <c r="W6" i="247"/>
  <c r="U6" i="247"/>
  <c r="S6" i="247"/>
  <c r="R6" i="247"/>
  <c r="Q6" i="247"/>
  <c r="P6" i="247"/>
  <c r="O6" i="247"/>
  <c r="N6" i="247"/>
  <c r="M6" i="247"/>
  <c r="L6" i="247"/>
  <c r="J6" i="247"/>
  <c r="I6" i="247"/>
  <c r="H6" i="247"/>
  <c r="G6" i="247"/>
  <c r="J13" i="246"/>
  <c r="I13" i="246"/>
  <c r="H13" i="246"/>
  <c r="G13" i="246"/>
  <c r="AF11" i="246"/>
  <c r="AC11" i="246"/>
  <c r="AB11" i="246"/>
  <c r="AA11" i="246"/>
  <c r="Z11" i="246"/>
  <c r="Y11" i="246"/>
  <c r="X11" i="246"/>
  <c r="W11" i="246"/>
  <c r="U11" i="246"/>
  <c r="R11" i="246"/>
  <c r="Q11" i="246"/>
  <c r="P11" i="246"/>
  <c r="O11" i="246"/>
  <c r="N11" i="246"/>
  <c r="M11" i="246"/>
  <c r="L11" i="246"/>
  <c r="J11" i="246"/>
  <c r="I11" i="246"/>
  <c r="H11" i="246"/>
  <c r="G11" i="246"/>
  <c r="AF9" i="246"/>
  <c r="AD9" i="246"/>
  <c r="AC9" i="246"/>
  <c r="AB9" i="246"/>
  <c r="AA9" i="246"/>
  <c r="Z9" i="246"/>
  <c r="Y9" i="246"/>
  <c r="X9" i="246"/>
  <c r="W9" i="246"/>
  <c r="U9" i="246"/>
  <c r="S9" i="246"/>
  <c r="R9" i="246"/>
  <c r="Q9" i="246"/>
  <c r="P9" i="246"/>
  <c r="O9" i="246"/>
  <c r="N9" i="246"/>
  <c r="M9" i="246"/>
  <c r="L9" i="246"/>
  <c r="J9" i="246"/>
  <c r="I9" i="246"/>
  <c r="H9" i="246"/>
  <c r="G9" i="246"/>
  <c r="AF8" i="246"/>
  <c r="AD8" i="246"/>
  <c r="AC8" i="246"/>
  <c r="AB8" i="246"/>
  <c r="AA8" i="246"/>
  <c r="Z8" i="246"/>
  <c r="Y8" i="246"/>
  <c r="X8" i="246"/>
  <c r="W8" i="246"/>
  <c r="U8" i="246"/>
  <c r="S8" i="246"/>
  <c r="R8" i="246"/>
  <c r="Q8" i="246"/>
  <c r="P8" i="246"/>
  <c r="O8" i="246"/>
  <c r="N8" i="246"/>
  <c r="M8" i="246"/>
  <c r="L8" i="246"/>
  <c r="J8" i="246"/>
  <c r="I8" i="246"/>
  <c r="H8" i="246"/>
  <c r="G8" i="246"/>
  <c r="J6" i="246"/>
  <c r="I6" i="246"/>
  <c r="H6" i="246"/>
  <c r="G6" i="246"/>
  <c r="AB6" i="246" s="1"/>
  <c r="J12" i="245"/>
  <c r="I12" i="245"/>
  <c r="H12" i="245"/>
  <c r="G12" i="245"/>
  <c r="AE12" i="245" s="1"/>
  <c r="AF10" i="245"/>
  <c r="AC10" i="245"/>
  <c r="AB10" i="245"/>
  <c r="AA10" i="245"/>
  <c r="Z10" i="245"/>
  <c r="Y10" i="245"/>
  <c r="X10" i="245"/>
  <c r="W10" i="245"/>
  <c r="U10" i="245"/>
  <c r="S10" i="245"/>
  <c r="R10" i="245"/>
  <c r="Q10" i="245"/>
  <c r="P10" i="245"/>
  <c r="O10" i="245"/>
  <c r="N10" i="245"/>
  <c r="M10" i="245"/>
  <c r="L10" i="245"/>
  <c r="J10" i="245"/>
  <c r="I10" i="245"/>
  <c r="H10" i="245"/>
  <c r="G10" i="245"/>
  <c r="AF9" i="245"/>
  <c r="AC9" i="245"/>
  <c r="AB9" i="245"/>
  <c r="AA9" i="245"/>
  <c r="Z9" i="245"/>
  <c r="Y9" i="245"/>
  <c r="X9" i="245"/>
  <c r="W9" i="245"/>
  <c r="U9" i="245"/>
  <c r="R9" i="245"/>
  <c r="Q9" i="245"/>
  <c r="P9" i="245"/>
  <c r="O9" i="245"/>
  <c r="N9" i="245"/>
  <c r="M9" i="245"/>
  <c r="L9" i="245"/>
  <c r="J9" i="245"/>
  <c r="I9" i="245"/>
  <c r="H9" i="245"/>
  <c r="G9" i="245"/>
  <c r="AF8" i="245"/>
  <c r="AC8" i="245"/>
  <c r="AB8" i="245"/>
  <c r="AA8" i="245"/>
  <c r="Z8" i="245"/>
  <c r="Y8" i="245"/>
  <c r="X8" i="245"/>
  <c r="W8" i="245"/>
  <c r="U8" i="245"/>
  <c r="S8" i="245"/>
  <c r="R8" i="245"/>
  <c r="Q8" i="245"/>
  <c r="P8" i="245"/>
  <c r="O8" i="245"/>
  <c r="N8" i="245"/>
  <c r="M8" i="245"/>
  <c r="L8" i="245"/>
  <c r="J8" i="245"/>
  <c r="I8" i="245"/>
  <c r="H8" i="245"/>
  <c r="G8" i="245"/>
  <c r="AF7" i="245"/>
  <c r="AC7" i="245"/>
  <c r="AB7" i="245"/>
  <c r="AA7" i="245"/>
  <c r="Z7" i="245"/>
  <c r="Y7" i="245"/>
  <c r="X7" i="245"/>
  <c r="W7" i="245"/>
  <c r="U7" i="245"/>
  <c r="S7" i="245"/>
  <c r="R7" i="245"/>
  <c r="Q7" i="245"/>
  <c r="P7" i="245"/>
  <c r="O7" i="245"/>
  <c r="N7" i="245"/>
  <c r="M7" i="245"/>
  <c r="L7" i="245"/>
  <c r="J7" i="245"/>
  <c r="I7" i="245"/>
  <c r="H7" i="245"/>
  <c r="G7" i="245"/>
  <c r="J6" i="245"/>
  <c r="I6" i="245"/>
  <c r="H6" i="245"/>
  <c r="G6" i="245"/>
  <c r="AE6" i="245" s="1"/>
  <c r="J13" i="244"/>
  <c r="I13" i="244"/>
  <c r="H13" i="244"/>
  <c r="G13" i="244"/>
  <c r="AF11" i="244"/>
  <c r="AD11" i="244"/>
  <c r="AC11" i="244"/>
  <c r="AB11" i="244"/>
  <c r="AA11" i="244"/>
  <c r="Z11" i="244"/>
  <c r="Y11" i="244"/>
  <c r="X11" i="244"/>
  <c r="W11" i="244"/>
  <c r="U11" i="244"/>
  <c r="S11" i="244"/>
  <c r="R11" i="244"/>
  <c r="Q11" i="244"/>
  <c r="P11" i="244"/>
  <c r="O11" i="244"/>
  <c r="N11" i="244"/>
  <c r="M11" i="244"/>
  <c r="L11" i="244"/>
  <c r="J11" i="244"/>
  <c r="I11" i="244"/>
  <c r="H11" i="244"/>
  <c r="G11" i="244"/>
  <c r="J9" i="244"/>
  <c r="I9" i="244"/>
  <c r="H9" i="244"/>
  <c r="G9" i="244"/>
  <c r="AF8" i="244"/>
  <c r="AC8" i="244"/>
  <c r="AB8" i="244"/>
  <c r="AA8" i="244"/>
  <c r="Z8" i="244"/>
  <c r="Y8" i="244"/>
  <c r="X8" i="244"/>
  <c r="W8" i="244"/>
  <c r="U8" i="244"/>
  <c r="R8" i="244"/>
  <c r="Q8" i="244"/>
  <c r="P8" i="244"/>
  <c r="O8" i="244"/>
  <c r="N8" i="244"/>
  <c r="M8" i="244"/>
  <c r="L8" i="244"/>
  <c r="J8" i="244"/>
  <c r="I8" i="244"/>
  <c r="H8" i="244"/>
  <c r="G8" i="244"/>
  <c r="AF7" i="244"/>
  <c r="AC7" i="244"/>
  <c r="AB7" i="244"/>
  <c r="AA7" i="244"/>
  <c r="Z7" i="244"/>
  <c r="Y7" i="244"/>
  <c r="X7" i="244"/>
  <c r="W7" i="244"/>
  <c r="U7" i="244"/>
  <c r="R7" i="244"/>
  <c r="Q7" i="244"/>
  <c r="P7" i="244"/>
  <c r="O7" i="244"/>
  <c r="N7" i="244"/>
  <c r="M7" i="244"/>
  <c r="L7" i="244"/>
  <c r="J7" i="244"/>
  <c r="I7" i="244"/>
  <c r="H7" i="244"/>
  <c r="G7" i="244"/>
  <c r="AF6" i="244"/>
  <c r="AD6" i="244"/>
  <c r="AC6" i="244"/>
  <c r="AB6" i="244"/>
  <c r="AA6" i="244"/>
  <c r="Z6" i="244"/>
  <c r="Y6" i="244"/>
  <c r="X6" i="244"/>
  <c r="W6" i="244"/>
  <c r="U6" i="244"/>
  <c r="S6" i="244"/>
  <c r="R6" i="244"/>
  <c r="Q6" i="244"/>
  <c r="P6" i="244"/>
  <c r="O6" i="244"/>
  <c r="N6" i="244"/>
  <c r="M6" i="244"/>
  <c r="L6" i="244"/>
  <c r="J6" i="244"/>
  <c r="I6" i="244"/>
  <c r="H6" i="244"/>
  <c r="G6" i="244"/>
  <c r="J13" i="243"/>
  <c r="I13" i="243"/>
  <c r="H13" i="243"/>
  <c r="G13" i="243"/>
  <c r="AF11" i="243"/>
  <c r="AD11" i="243"/>
  <c r="AC11" i="243"/>
  <c r="AB11" i="243"/>
  <c r="AA11" i="243"/>
  <c r="Z11" i="243"/>
  <c r="Y11" i="243"/>
  <c r="X11" i="243"/>
  <c r="W11" i="243"/>
  <c r="U11" i="243"/>
  <c r="S11" i="243"/>
  <c r="R11" i="243"/>
  <c r="Q11" i="243"/>
  <c r="P11" i="243"/>
  <c r="O11" i="243"/>
  <c r="N11" i="243"/>
  <c r="M11" i="243"/>
  <c r="L11" i="243"/>
  <c r="J11" i="243"/>
  <c r="I11" i="243"/>
  <c r="H11" i="243"/>
  <c r="G11" i="243"/>
  <c r="J9" i="243"/>
  <c r="I9" i="243"/>
  <c r="H9" i="243"/>
  <c r="G9" i="243"/>
  <c r="AF8" i="243"/>
  <c r="AC8" i="243"/>
  <c r="AB8" i="243"/>
  <c r="AA8" i="243"/>
  <c r="Z8" i="243"/>
  <c r="Y8" i="243"/>
  <c r="X8" i="243"/>
  <c r="W8" i="243"/>
  <c r="U8" i="243"/>
  <c r="R8" i="243"/>
  <c r="Q8" i="243"/>
  <c r="P8" i="243"/>
  <c r="O8" i="243"/>
  <c r="N8" i="243"/>
  <c r="M8" i="243"/>
  <c r="L8" i="243"/>
  <c r="J8" i="243"/>
  <c r="I8" i="243"/>
  <c r="H8" i="243"/>
  <c r="G8" i="243"/>
  <c r="AF7" i="243"/>
  <c r="AC7" i="243"/>
  <c r="AB7" i="243"/>
  <c r="AA7" i="243"/>
  <c r="Z7" i="243"/>
  <c r="Y7" i="243"/>
  <c r="X7" i="243"/>
  <c r="W7" i="243"/>
  <c r="U7" i="243"/>
  <c r="R7" i="243"/>
  <c r="Q7" i="243"/>
  <c r="P7" i="243"/>
  <c r="O7" i="243"/>
  <c r="N7" i="243"/>
  <c r="M7" i="243"/>
  <c r="L7" i="243"/>
  <c r="J7" i="243"/>
  <c r="I7" i="243"/>
  <c r="H7" i="243"/>
  <c r="G7" i="243"/>
  <c r="AF6" i="243"/>
  <c r="AD6" i="243"/>
  <c r="AC6" i="243"/>
  <c r="AB6" i="243"/>
  <c r="AA6" i="243"/>
  <c r="Z6" i="243"/>
  <c r="Y6" i="243"/>
  <c r="X6" i="243"/>
  <c r="W6" i="243"/>
  <c r="U6" i="243"/>
  <c r="S6" i="243"/>
  <c r="R6" i="243"/>
  <c r="Q6" i="243"/>
  <c r="P6" i="243"/>
  <c r="O6" i="243"/>
  <c r="N6" i="243"/>
  <c r="M6" i="243"/>
  <c r="L6" i="243"/>
  <c r="J6" i="243"/>
  <c r="I6" i="243"/>
  <c r="H6" i="243"/>
  <c r="G6" i="243"/>
  <c r="J14" i="242"/>
  <c r="I14" i="242"/>
  <c r="H14" i="242"/>
  <c r="G14" i="242"/>
  <c r="AF13" i="242"/>
  <c r="AC13" i="242"/>
  <c r="AB13" i="242"/>
  <c r="AA13" i="242"/>
  <c r="Z13" i="242"/>
  <c r="Y13" i="242"/>
  <c r="X13" i="242"/>
  <c r="W13" i="242"/>
  <c r="U13" i="242"/>
  <c r="R13" i="242"/>
  <c r="Q13" i="242"/>
  <c r="P13" i="242"/>
  <c r="O13" i="242"/>
  <c r="N13" i="242"/>
  <c r="M13" i="242"/>
  <c r="L13" i="242"/>
  <c r="J13" i="242"/>
  <c r="I13" i="242"/>
  <c r="H13" i="242"/>
  <c r="G13" i="242"/>
  <c r="AF12" i="242"/>
  <c r="AC12" i="242"/>
  <c r="AB12" i="242"/>
  <c r="AA12" i="242"/>
  <c r="Z12" i="242"/>
  <c r="Y12" i="242"/>
  <c r="X12" i="242"/>
  <c r="W12" i="242"/>
  <c r="U12" i="242"/>
  <c r="R12" i="242"/>
  <c r="Q12" i="242"/>
  <c r="P12" i="242"/>
  <c r="O12" i="242"/>
  <c r="N12" i="242"/>
  <c r="M12" i="242"/>
  <c r="L12" i="242"/>
  <c r="J12" i="242"/>
  <c r="I12" i="242"/>
  <c r="H12" i="242"/>
  <c r="G12" i="242"/>
  <c r="AF10" i="242"/>
  <c r="AC10" i="242"/>
  <c r="AB10" i="242"/>
  <c r="AA10" i="242"/>
  <c r="Z10" i="242"/>
  <c r="Y10" i="242"/>
  <c r="X10" i="242"/>
  <c r="W10" i="242"/>
  <c r="U10" i="242"/>
  <c r="R10" i="242"/>
  <c r="Q10" i="242"/>
  <c r="P10" i="242"/>
  <c r="O10" i="242"/>
  <c r="N10" i="242"/>
  <c r="M10" i="242"/>
  <c r="L10" i="242"/>
  <c r="J10" i="242"/>
  <c r="I10" i="242"/>
  <c r="H10" i="242"/>
  <c r="G10" i="242"/>
  <c r="AF9" i="242"/>
  <c r="AC9" i="242"/>
  <c r="AB9" i="242"/>
  <c r="AA9" i="242"/>
  <c r="Z9" i="242"/>
  <c r="Y9" i="242"/>
  <c r="X9" i="242"/>
  <c r="W9" i="242"/>
  <c r="U9" i="242"/>
  <c r="R9" i="242"/>
  <c r="Q9" i="242"/>
  <c r="P9" i="242"/>
  <c r="O9" i="242"/>
  <c r="N9" i="242"/>
  <c r="M9" i="242"/>
  <c r="L9" i="242"/>
  <c r="J9" i="242"/>
  <c r="I9" i="242"/>
  <c r="H9" i="242"/>
  <c r="G9" i="242"/>
  <c r="AF8" i="242"/>
  <c r="AC8" i="242"/>
  <c r="AB8" i="242"/>
  <c r="AA8" i="242"/>
  <c r="Z8" i="242"/>
  <c r="Y8" i="242"/>
  <c r="X8" i="242"/>
  <c r="W8" i="242"/>
  <c r="U8" i="242"/>
  <c r="R8" i="242"/>
  <c r="Q8" i="242"/>
  <c r="P8" i="242"/>
  <c r="O8" i="242"/>
  <c r="N8" i="242"/>
  <c r="M8" i="242"/>
  <c r="L8" i="242"/>
  <c r="J8" i="242"/>
  <c r="I8" i="242"/>
  <c r="H8" i="242"/>
  <c r="G8" i="242"/>
  <c r="AF6" i="242"/>
  <c r="AD6" i="242"/>
  <c r="AC6" i="242"/>
  <c r="AB6" i="242"/>
  <c r="AA6" i="242"/>
  <c r="Z6" i="242"/>
  <c r="Y6" i="242"/>
  <c r="X6" i="242"/>
  <c r="W6" i="242"/>
  <c r="U6" i="242"/>
  <c r="S6" i="242"/>
  <c r="R6" i="242"/>
  <c r="Q6" i="242"/>
  <c r="P6" i="242"/>
  <c r="O6" i="242"/>
  <c r="N6" i="242"/>
  <c r="M6" i="242"/>
  <c r="L6" i="242"/>
  <c r="J6" i="242"/>
  <c r="I6" i="242"/>
  <c r="H6" i="242"/>
  <c r="G6" i="242"/>
  <c r="J14" i="241"/>
  <c r="I14" i="241"/>
  <c r="H14" i="241"/>
  <c r="G14" i="241"/>
  <c r="AF13" i="241"/>
  <c r="AC13" i="241"/>
  <c r="AB13" i="241"/>
  <c r="AA13" i="241"/>
  <c r="Z13" i="241"/>
  <c r="Y13" i="241"/>
  <c r="X13" i="241"/>
  <c r="W13" i="241"/>
  <c r="U13" i="241"/>
  <c r="R13" i="241"/>
  <c r="Q13" i="241"/>
  <c r="P13" i="241"/>
  <c r="O13" i="241"/>
  <c r="N13" i="241"/>
  <c r="M13" i="241"/>
  <c r="L13" i="241"/>
  <c r="J13" i="241"/>
  <c r="I13" i="241"/>
  <c r="H13" i="241"/>
  <c r="G13" i="241"/>
  <c r="AF12" i="241"/>
  <c r="AC12" i="241"/>
  <c r="AB12" i="241"/>
  <c r="AA12" i="241"/>
  <c r="Z12" i="241"/>
  <c r="Y12" i="241"/>
  <c r="X12" i="241"/>
  <c r="W12" i="241"/>
  <c r="U12" i="241"/>
  <c r="R12" i="241"/>
  <c r="Q12" i="241"/>
  <c r="P12" i="241"/>
  <c r="O12" i="241"/>
  <c r="N12" i="241"/>
  <c r="M12" i="241"/>
  <c r="L12" i="241"/>
  <c r="J12" i="241"/>
  <c r="I12" i="241"/>
  <c r="H12" i="241"/>
  <c r="G12" i="241"/>
  <c r="AF10" i="241"/>
  <c r="AC10" i="241"/>
  <c r="AB10" i="241"/>
  <c r="AA10" i="241"/>
  <c r="Z10" i="241"/>
  <c r="Y10" i="241"/>
  <c r="X10" i="241"/>
  <c r="W10" i="241"/>
  <c r="R10" i="241"/>
  <c r="Q10" i="241"/>
  <c r="P10" i="241"/>
  <c r="O10" i="241"/>
  <c r="N10" i="241"/>
  <c r="M10" i="241"/>
  <c r="L10" i="241"/>
  <c r="J10" i="241"/>
  <c r="I10" i="241"/>
  <c r="H10" i="241"/>
  <c r="G10" i="241"/>
  <c r="AF9" i="241"/>
  <c r="AC9" i="241"/>
  <c r="AB9" i="241"/>
  <c r="AA9" i="241"/>
  <c r="Z9" i="241"/>
  <c r="Y9" i="241"/>
  <c r="X9" i="241"/>
  <c r="W9" i="241"/>
  <c r="U9" i="241"/>
  <c r="S9" i="241"/>
  <c r="R9" i="241"/>
  <c r="Q9" i="241"/>
  <c r="P9" i="241"/>
  <c r="O9" i="241"/>
  <c r="N9" i="241"/>
  <c r="M9" i="241"/>
  <c r="L9" i="241"/>
  <c r="J9" i="241"/>
  <c r="I9" i="241"/>
  <c r="H9" i="241"/>
  <c r="G9" i="241"/>
  <c r="J8" i="241"/>
  <c r="I8" i="241"/>
  <c r="H8" i="241"/>
  <c r="G8" i="241"/>
  <c r="AD8" i="241" s="1"/>
  <c r="J6" i="241"/>
  <c r="I6" i="241"/>
  <c r="H6" i="241"/>
  <c r="G6" i="241"/>
  <c r="J11" i="240"/>
  <c r="I11" i="240"/>
  <c r="H11" i="240"/>
  <c r="G11" i="240"/>
  <c r="AF10" i="240"/>
  <c r="AC10" i="240"/>
  <c r="AB10" i="240"/>
  <c r="AA10" i="240"/>
  <c r="Z10" i="240"/>
  <c r="Y10" i="240"/>
  <c r="X10" i="240"/>
  <c r="W10" i="240"/>
  <c r="U10" i="240"/>
  <c r="R10" i="240"/>
  <c r="Q10" i="240"/>
  <c r="P10" i="240"/>
  <c r="O10" i="240"/>
  <c r="N10" i="240"/>
  <c r="M10" i="240"/>
  <c r="L10" i="240"/>
  <c r="J10" i="240"/>
  <c r="I10" i="240"/>
  <c r="H10" i="240"/>
  <c r="G10" i="240"/>
  <c r="AF9" i="240"/>
  <c r="AC9" i="240"/>
  <c r="AB9" i="240"/>
  <c r="AA9" i="240"/>
  <c r="Z9" i="240"/>
  <c r="Y9" i="240"/>
  <c r="X9" i="240"/>
  <c r="W9" i="240"/>
  <c r="U9" i="240"/>
  <c r="R9" i="240"/>
  <c r="Q9" i="240"/>
  <c r="P9" i="240"/>
  <c r="O9" i="240"/>
  <c r="N9" i="240"/>
  <c r="M9" i="240"/>
  <c r="L9" i="240"/>
  <c r="J9" i="240"/>
  <c r="I9" i="240"/>
  <c r="H9" i="240"/>
  <c r="G9" i="240"/>
  <c r="AF7" i="240"/>
  <c r="AC7" i="240"/>
  <c r="AB7" i="240"/>
  <c r="AA7" i="240"/>
  <c r="Z7" i="240"/>
  <c r="Y7" i="240"/>
  <c r="X7" i="240"/>
  <c r="W7" i="240"/>
  <c r="U7" i="240"/>
  <c r="S7" i="240"/>
  <c r="R7" i="240"/>
  <c r="Q7" i="240"/>
  <c r="P7" i="240"/>
  <c r="O7" i="240"/>
  <c r="N7" i="240"/>
  <c r="M7" i="240"/>
  <c r="L7" i="240"/>
  <c r="J7" i="240"/>
  <c r="I7" i="240"/>
  <c r="H7" i="240"/>
  <c r="G7" i="240"/>
  <c r="J6" i="240"/>
  <c r="I6" i="240"/>
  <c r="H6" i="240"/>
  <c r="G6" i="240"/>
  <c r="AF14" i="239"/>
  <c r="AD14" i="239"/>
  <c r="AC14" i="239"/>
  <c r="AB14" i="239"/>
  <c r="AA14" i="239"/>
  <c r="Z14" i="239"/>
  <c r="Y14" i="239"/>
  <c r="X14" i="239"/>
  <c r="W14" i="239"/>
  <c r="U14" i="239"/>
  <c r="S14" i="239"/>
  <c r="R14" i="239"/>
  <c r="Q14" i="239"/>
  <c r="P14" i="239"/>
  <c r="O14" i="239"/>
  <c r="N14" i="239"/>
  <c r="M14" i="239"/>
  <c r="L14" i="239"/>
  <c r="J14" i="239"/>
  <c r="I14" i="239"/>
  <c r="H14" i="239"/>
  <c r="G14" i="239"/>
  <c r="AF12" i="239"/>
  <c r="AC12" i="239"/>
  <c r="AB12" i="239"/>
  <c r="AA12" i="239"/>
  <c r="Z12" i="239"/>
  <c r="Y12" i="239"/>
  <c r="X12" i="239"/>
  <c r="W12" i="239"/>
  <c r="U12" i="239"/>
  <c r="R12" i="239"/>
  <c r="Q12" i="239"/>
  <c r="P12" i="239"/>
  <c r="O12" i="239"/>
  <c r="N12" i="239"/>
  <c r="M12" i="239"/>
  <c r="L12" i="239"/>
  <c r="J12" i="239"/>
  <c r="I12" i="239"/>
  <c r="H12" i="239"/>
  <c r="G12" i="239"/>
  <c r="AF11" i="239"/>
  <c r="AC11" i="239"/>
  <c r="AB11" i="239"/>
  <c r="AA11" i="239"/>
  <c r="Z11" i="239"/>
  <c r="Y11" i="239"/>
  <c r="X11" i="239"/>
  <c r="W11" i="239"/>
  <c r="U11" i="239"/>
  <c r="R11" i="239"/>
  <c r="Q11" i="239"/>
  <c r="P11" i="239"/>
  <c r="O11" i="239"/>
  <c r="N11" i="239"/>
  <c r="M11" i="239"/>
  <c r="L11" i="239"/>
  <c r="J11" i="239"/>
  <c r="I11" i="239"/>
  <c r="H11" i="239"/>
  <c r="G11" i="239"/>
  <c r="AF9" i="239"/>
  <c r="AC9" i="239"/>
  <c r="AB9" i="239"/>
  <c r="AA9" i="239"/>
  <c r="Z9" i="239"/>
  <c r="Y9" i="239"/>
  <c r="X9" i="239"/>
  <c r="W9" i="239"/>
  <c r="U9" i="239"/>
  <c r="R9" i="239"/>
  <c r="Q9" i="239"/>
  <c r="P9" i="239"/>
  <c r="O9" i="239"/>
  <c r="N9" i="239"/>
  <c r="M9" i="239"/>
  <c r="L9" i="239"/>
  <c r="J9" i="239"/>
  <c r="I9" i="239"/>
  <c r="H9" i="239"/>
  <c r="G9" i="239"/>
  <c r="AF8" i="239"/>
  <c r="AC8" i="239"/>
  <c r="AB8" i="239"/>
  <c r="AA8" i="239"/>
  <c r="Z8" i="239"/>
  <c r="Y8" i="239"/>
  <c r="X8" i="239"/>
  <c r="W8" i="239"/>
  <c r="U8" i="239"/>
  <c r="R8" i="239"/>
  <c r="Q8" i="239"/>
  <c r="P8" i="239"/>
  <c r="O8" i="239"/>
  <c r="N8" i="239"/>
  <c r="M8" i="239"/>
  <c r="L8" i="239"/>
  <c r="J8" i="239"/>
  <c r="I8" i="239"/>
  <c r="H8" i="239"/>
  <c r="G8" i="239"/>
  <c r="AF7" i="239"/>
  <c r="AC7" i="239"/>
  <c r="AB7" i="239"/>
  <c r="AA7" i="239"/>
  <c r="Z7" i="239"/>
  <c r="Y7" i="239"/>
  <c r="X7" i="239"/>
  <c r="W7" i="239"/>
  <c r="U7" i="239"/>
  <c r="R7" i="239"/>
  <c r="Q7" i="239"/>
  <c r="P7" i="239"/>
  <c r="O7" i="239"/>
  <c r="N7" i="239"/>
  <c r="M7" i="239"/>
  <c r="L7" i="239"/>
  <c r="J7" i="239"/>
  <c r="I7" i="239"/>
  <c r="H7" i="239"/>
  <c r="G7" i="239"/>
  <c r="AF6" i="239"/>
  <c r="AD6" i="239"/>
  <c r="AC6" i="239"/>
  <c r="AB6" i="239"/>
  <c r="AA6" i="239"/>
  <c r="Z6" i="239"/>
  <c r="Y6" i="239"/>
  <c r="X6" i="239"/>
  <c r="W6" i="239"/>
  <c r="U6" i="239"/>
  <c r="S6" i="239"/>
  <c r="R6" i="239"/>
  <c r="Q6" i="239"/>
  <c r="P6" i="239"/>
  <c r="O6" i="239"/>
  <c r="N6" i="239"/>
  <c r="M6" i="239"/>
  <c r="L6" i="239"/>
  <c r="J6" i="239"/>
  <c r="I6" i="239"/>
  <c r="H6" i="239"/>
  <c r="G6" i="239"/>
  <c r="AF16" i="238"/>
  <c r="AD16" i="238"/>
  <c r="AC16" i="238"/>
  <c r="AB16" i="238"/>
  <c r="AA16" i="238"/>
  <c r="Z16" i="238"/>
  <c r="Y16" i="238"/>
  <c r="X16" i="238"/>
  <c r="W16" i="238"/>
  <c r="U16" i="238"/>
  <c r="S16" i="238"/>
  <c r="R16" i="238"/>
  <c r="Q16" i="238"/>
  <c r="P16" i="238"/>
  <c r="O16" i="238"/>
  <c r="N16" i="238"/>
  <c r="M16" i="238"/>
  <c r="L16" i="238"/>
  <c r="J16" i="238"/>
  <c r="I16" i="238"/>
  <c r="H16" i="238"/>
  <c r="G16" i="238"/>
  <c r="AF15" i="238"/>
  <c r="AD15" i="238"/>
  <c r="AC15" i="238"/>
  <c r="AB15" i="238"/>
  <c r="AA15" i="238"/>
  <c r="Z15" i="238"/>
  <c r="Y15" i="238"/>
  <c r="X15" i="238"/>
  <c r="W15" i="238"/>
  <c r="U15" i="238"/>
  <c r="S15" i="238"/>
  <c r="R15" i="238"/>
  <c r="Q15" i="238"/>
  <c r="P15" i="238"/>
  <c r="O15" i="238"/>
  <c r="N15" i="238"/>
  <c r="M15" i="238"/>
  <c r="L15" i="238"/>
  <c r="J15" i="238"/>
  <c r="I15" i="238"/>
  <c r="H15" i="238"/>
  <c r="G15" i="238"/>
  <c r="AF13" i="238"/>
  <c r="AC13" i="238"/>
  <c r="AB13" i="238"/>
  <c r="AA13" i="238"/>
  <c r="Z13" i="238"/>
  <c r="Y13" i="238"/>
  <c r="X13" i="238"/>
  <c r="W13" i="238"/>
  <c r="U13" i="238"/>
  <c r="R13" i="238"/>
  <c r="Q13" i="238"/>
  <c r="P13" i="238"/>
  <c r="O13" i="238"/>
  <c r="N13" i="238"/>
  <c r="M13" i="238"/>
  <c r="L13" i="238"/>
  <c r="J13" i="238"/>
  <c r="I13" i="238"/>
  <c r="H13" i="238"/>
  <c r="G13" i="238"/>
  <c r="AF11" i="238"/>
  <c r="AC11" i="238"/>
  <c r="AB11" i="238"/>
  <c r="AA11" i="238"/>
  <c r="Z11" i="238"/>
  <c r="Y11" i="238"/>
  <c r="X11" i="238"/>
  <c r="W11" i="238"/>
  <c r="U11" i="238"/>
  <c r="R11" i="238"/>
  <c r="Q11" i="238"/>
  <c r="P11" i="238"/>
  <c r="O11" i="238"/>
  <c r="N11" i="238"/>
  <c r="M11" i="238"/>
  <c r="L11" i="238"/>
  <c r="J11" i="238"/>
  <c r="I11" i="238"/>
  <c r="H11" i="238"/>
  <c r="G11" i="238"/>
  <c r="AF10" i="238"/>
  <c r="AC10" i="238"/>
  <c r="AB10" i="238"/>
  <c r="AA10" i="238"/>
  <c r="Z10" i="238"/>
  <c r="Y10" i="238"/>
  <c r="X10" i="238"/>
  <c r="W10" i="238"/>
  <c r="U10" i="238"/>
  <c r="R10" i="238"/>
  <c r="Q10" i="238"/>
  <c r="P10" i="238"/>
  <c r="O10" i="238"/>
  <c r="N10" i="238"/>
  <c r="M10" i="238"/>
  <c r="L10" i="238"/>
  <c r="J10" i="238"/>
  <c r="I10" i="238"/>
  <c r="H10" i="238"/>
  <c r="G10" i="238"/>
  <c r="AF9" i="238"/>
  <c r="AD9" i="238"/>
  <c r="AC9" i="238"/>
  <c r="AB9" i="238"/>
  <c r="AA9" i="238"/>
  <c r="Z9" i="238"/>
  <c r="Y9" i="238"/>
  <c r="X9" i="238"/>
  <c r="W9" i="238"/>
  <c r="U9" i="238"/>
  <c r="S9" i="238"/>
  <c r="R9" i="238"/>
  <c r="Q9" i="238"/>
  <c r="P9" i="238"/>
  <c r="O9" i="238"/>
  <c r="N9" i="238"/>
  <c r="M9" i="238"/>
  <c r="L9" i="238"/>
  <c r="J9" i="238"/>
  <c r="I9" i="238"/>
  <c r="H9" i="238"/>
  <c r="G9" i="238"/>
  <c r="AF8" i="238"/>
  <c r="AD8" i="238"/>
  <c r="AC8" i="238"/>
  <c r="AB8" i="238"/>
  <c r="AA8" i="238"/>
  <c r="Z8" i="238"/>
  <c r="Y8" i="238"/>
  <c r="X8" i="238"/>
  <c r="W8" i="238"/>
  <c r="U8" i="238"/>
  <c r="S8" i="238"/>
  <c r="R8" i="238"/>
  <c r="Q8" i="238"/>
  <c r="P8" i="238"/>
  <c r="O8" i="238"/>
  <c r="N8" i="238"/>
  <c r="M8" i="238"/>
  <c r="L8" i="238"/>
  <c r="J8" i="238"/>
  <c r="I8" i="238"/>
  <c r="H8" i="238"/>
  <c r="G8" i="238"/>
  <c r="J6" i="238"/>
  <c r="I6" i="238"/>
  <c r="H6" i="238"/>
  <c r="G6" i="238"/>
  <c r="AF13" i="237"/>
  <c r="AC13" i="237"/>
  <c r="AB13" i="237"/>
  <c r="AA13" i="237"/>
  <c r="Z13" i="237"/>
  <c r="Y13" i="237"/>
  <c r="X13" i="237"/>
  <c r="W13" i="237"/>
  <c r="U13" i="237"/>
  <c r="S13" i="237"/>
  <c r="R13" i="237"/>
  <c r="Q13" i="237"/>
  <c r="P13" i="237"/>
  <c r="O13" i="237"/>
  <c r="N13" i="237"/>
  <c r="M13" i="237"/>
  <c r="L13" i="237"/>
  <c r="J13" i="237"/>
  <c r="I13" i="237"/>
  <c r="H13" i="237"/>
  <c r="G13" i="237"/>
  <c r="AF11" i="237"/>
  <c r="AC11" i="237"/>
  <c r="AB11" i="237"/>
  <c r="AA11" i="237"/>
  <c r="Z11" i="237"/>
  <c r="Y11" i="237"/>
  <c r="X11" i="237"/>
  <c r="W11" i="237"/>
  <c r="U11" i="237"/>
  <c r="R11" i="237"/>
  <c r="Q11" i="237"/>
  <c r="P11" i="237"/>
  <c r="O11" i="237"/>
  <c r="N11" i="237"/>
  <c r="M11" i="237"/>
  <c r="L11" i="237"/>
  <c r="J11" i="237"/>
  <c r="I11" i="237"/>
  <c r="H11" i="237"/>
  <c r="G11" i="237"/>
  <c r="AF10" i="237"/>
  <c r="AC10" i="237"/>
  <c r="AB10" i="237"/>
  <c r="AA10" i="237"/>
  <c r="Z10" i="237"/>
  <c r="Y10" i="237"/>
  <c r="X10" i="237"/>
  <c r="W10" i="237"/>
  <c r="U10" i="237"/>
  <c r="R10" i="237"/>
  <c r="Q10" i="237"/>
  <c r="P10" i="237"/>
  <c r="O10" i="237"/>
  <c r="N10" i="237"/>
  <c r="M10" i="237"/>
  <c r="L10" i="237"/>
  <c r="J10" i="237"/>
  <c r="I10" i="237"/>
  <c r="H10" i="237"/>
  <c r="G10" i="237"/>
  <c r="AF8" i="237"/>
  <c r="AC8" i="237"/>
  <c r="AB8" i="237"/>
  <c r="AA8" i="237"/>
  <c r="Z8" i="237"/>
  <c r="Y8" i="237"/>
  <c r="X8" i="237"/>
  <c r="W8" i="237"/>
  <c r="U8" i="237"/>
  <c r="S8" i="237"/>
  <c r="R8" i="237"/>
  <c r="Q8" i="237"/>
  <c r="P8" i="237"/>
  <c r="O8" i="237"/>
  <c r="N8" i="237"/>
  <c r="M8" i="237"/>
  <c r="L8" i="237"/>
  <c r="J8" i="237"/>
  <c r="I8" i="237"/>
  <c r="H8" i="237"/>
  <c r="G8" i="237"/>
  <c r="AF7" i="237"/>
  <c r="AC7" i="237"/>
  <c r="AB7" i="237"/>
  <c r="AA7" i="237"/>
  <c r="Z7" i="237"/>
  <c r="Y7" i="237"/>
  <c r="X7" i="237"/>
  <c r="W7" i="237"/>
  <c r="U7" i="237"/>
  <c r="S7" i="237"/>
  <c r="R7" i="237"/>
  <c r="Q7" i="237"/>
  <c r="P7" i="237"/>
  <c r="O7" i="237"/>
  <c r="N7" i="237"/>
  <c r="M7" i="237"/>
  <c r="L7" i="237"/>
  <c r="J7" i="237"/>
  <c r="I7" i="237"/>
  <c r="H7" i="237"/>
  <c r="G7" i="237"/>
  <c r="J6" i="237"/>
  <c r="I6" i="237"/>
  <c r="H6" i="237"/>
  <c r="G6" i="237"/>
  <c r="AF12" i="235"/>
  <c r="AD12" i="235"/>
  <c r="AC12" i="235"/>
  <c r="AB12" i="235"/>
  <c r="AA12" i="235"/>
  <c r="Z12" i="235"/>
  <c r="Y12" i="235"/>
  <c r="X12" i="235"/>
  <c r="W12" i="235"/>
  <c r="U12" i="235"/>
  <c r="S12" i="235"/>
  <c r="R12" i="235"/>
  <c r="Q12" i="235"/>
  <c r="P12" i="235"/>
  <c r="O12" i="235"/>
  <c r="N12" i="235"/>
  <c r="M12" i="235"/>
  <c r="L12" i="235"/>
  <c r="J12" i="235"/>
  <c r="I12" i="235"/>
  <c r="H12" i="235"/>
  <c r="G12" i="235"/>
  <c r="AF10" i="235"/>
  <c r="AC10" i="235"/>
  <c r="AB10" i="235"/>
  <c r="AA10" i="235"/>
  <c r="Z10" i="235"/>
  <c r="Y10" i="235"/>
  <c r="X10" i="235"/>
  <c r="W10" i="235"/>
  <c r="U10" i="235"/>
  <c r="R10" i="235"/>
  <c r="Q10" i="235"/>
  <c r="P10" i="235"/>
  <c r="O10" i="235"/>
  <c r="N10" i="235"/>
  <c r="M10" i="235"/>
  <c r="L10" i="235"/>
  <c r="J10" i="235"/>
  <c r="I10" i="235"/>
  <c r="H10" i="235"/>
  <c r="G10" i="235"/>
  <c r="AF13" i="235"/>
  <c r="AD13" i="235"/>
  <c r="AC13" i="235"/>
  <c r="AB13" i="235"/>
  <c r="AA13" i="235"/>
  <c r="Z13" i="235"/>
  <c r="Y13" i="235"/>
  <c r="X13" i="235"/>
  <c r="W13" i="235"/>
  <c r="U13" i="235"/>
  <c r="S13" i="235"/>
  <c r="R13" i="235"/>
  <c r="Q13" i="235"/>
  <c r="P13" i="235"/>
  <c r="O13" i="235"/>
  <c r="N13" i="235"/>
  <c r="M13" i="235"/>
  <c r="L13" i="235"/>
  <c r="J13" i="235"/>
  <c r="I13" i="235"/>
  <c r="H13" i="235"/>
  <c r="G13" i="235"/>
  <c r="AF8" i="235"/>
  <c r="AD8" i="235"/>
  <c r="AC8" i="235"/>
  <c r="AB8" i="235"/>
  <c r="AA8" i="235"/>
  <c r="Z8" i="235"/>
  <c r="Y8" i="235"/>
  <c r="X8" i="235"/>
  <c r="W8" i="235"/>
  <c r="U8" i="235"/>
  <c r="S8" i="235"/>
  <c r="R8" i="235"/>
  <c r="Q8" i="235"/>
  <c r="P8" i="235"/>
  <c r="O8" i="235"/>
  <c r="N8" i="235"/>
  <c r="M8" i="235"/>
  <c r="L8" i="235"/>
  <c r="J8" i="235"/>
  <c r="I8" i="235"/>
  <c r="H8" i="235"/>
  <c r="G8" i="235"/>
  <c r="AF7" i="235"/>
  <c r="AD7" i="235"/>
  <c r="AC7" i="235"/>
  <c r="AB7" i="235"/>
  <c r="AA7" i="235"/>
  <c r="Z7" i="235"/>
  <c r="Y7" i="235"/>
  <c r="X7" i="235"/>
  <c r="W7" i="235"/>
  <c r="U7" i="235"/>
  <c r="S7" i="235"/>
  <c r="R7" i="235"/>
  <c r="Q7" i="235"/>
  <c r="P7" i="235"/>
  <c r="O7" i="235"/>
  <c r="N7" i="235"/>
  <c r="M7" i="235"/>
  <c r="L7" i="235"/>
  <c r="J7" i="235"/>
  <c r="I7" i="235"/>
  <c r="H7" i="235"/>
  <c r="G7" i="235"/>
  <c r="AF6" i="235"/>
  <c r="AD6" i="235"/>
  <c r="AC6" i="235"/>
  <c r="AB6" i="235"/>
  <c r="AA6" i="235"/>
  <c r="Z6" i="235"/>
  <c r="Y6" i="235"/>
  <c r="X6" i="235"/>
  <c r="W6" i="235"/>
  <c r="U6" i="235"/>
  <c r="S6" i="235"/>
  <c r="R6" i="235"/>
  <c r="Q6" i="235"/>
  <c r="P6" i="235"/>
  <c r="O6" i="235"/>
  <c r="N6" i="235"/>
  <c r="M6" i="235"/>
  <c r="L6" i="235"/>
  <c r="J6" i="235"/>
  <c r="I6" i="235"/>
  <c r="H6" i="235"/>
  <c r="G6" i="235"/>
  <c r="P26" i="233"/>
  <c r="AC26" i="233" s="1"/>
  <c r="N26" i="233"/>
  <c r="AI23" i="233"/>
  <c r="AH23" i="233"/>
  <c r="AG23" i="233"/>
  <c r="AF23" i="233"/>
  <c r="AE23" i="233"/>
  <c r="AD23" i="233"/>
  <c r="AC23" i="233"/>
  <c r="AB23" i="233"/>
  <c r="AA23" i="233"/>
  <c r="Y23" i="233"/>
  <c r="X23" i="233"/>
  <c r="W23" i="233"/>
  <c r="V23" i="233"/>
  <c r="U23" i="233"/>
  <c r="T23" i="233"/>
  <c r="S23" i="233"/>
  <c r="R23" i="233"/>
  <c r="Q23" i="233"/>
  <c r="AI21" i="233"/>
  <c r="AH21" i="233"/>
  <c r="AG21" i="233"/>
  <c r="AF21" i="233"/>
  <c r="AE21" i="233"/>
  <c r="AD21" i="233"/>
  <c r="AC21" i="233"/>
  <c r="AB21" i="233"/>
  <c r="AA21" i="233"/>
  <c r="Y21" i="233"/>
  <c r="X21" i="233"/>
  <c r="W21" i="233"/>
  <c r="V21" i="233"/>
  <c r="U21" i="233"/>
  <c r="T21" i="233"/>
  <c r="S21" i="233"/>
  <c r="R21" i="233"/>
  <c r="Q21" i="233"/>
  <c r="O21" i="233" a="1"/>
  <c r="O21" i="233" s="1"/>
  <c r="M21" i="233"/>
  <c r="N21" i="233" s="1"/>
  <c r="L21" i="233"/>
  <c r="J21" i="233"/>
  <c r="I21" i="233"/>
  <c r="H21" i="233"/>
  <c r="G21" i="233"/>
  <c r="AI19" i="233"/>
  <c r="AH19" i="233"/>
  <c r="AG19" i="233"/>
  <c r="AF19" i="233"/>
  <c r="AE19" i="233"/>
  <c r="AD19" i="233"/>
  <c r="AC19" i="233"/>
  <c r="AB19" i="233"/>
  <c r="AA19" i="233"/>
  <c r="Y19" i="233"/>
  <c r="X19" i="233"/>
  <c r="W19" i="233"/>
  <c r="V19" i="233"/>
  <c r="U19" i="233"/>
  <c r="T19" i="233"/>
  <c r="S19" i="233"/>
  <c r="R19" i="233"/>
  <c r="Q19" i="233"/>
  <c r="O19" i="233"/>
  <c r="O19" i="233" a="1"/>
  <c r="M19" i="233"/>
  <c r="N19" i="233" s="1"/>
  <c r="L19" i="233"/>
  <c r="J19" i="233"/>
  <c r="I19" i="233"/>
  <c r="H19" i="233"/>
  <c r="G19" i="233"/>
  <c r="AI18" i="233"/>
  <c r="AH18" i="233"/>
  <c r="AG18" i="233"/>
  <c r="AF18" i="233"/>
  <c r="AE18" i="233"/>
  <c r="AD18" i="233"/>
  <c r="AC18" i="233"/>
  <c r="AB18" i="233"/>
  <c r="AA18" i="233"/>
  <c r="Y18" i="233"/>
  <c r="X18" i="233"/>
  <c r="W18" i="233"/>
  <c r="V18" i="233"/>
  <c r="U18" i="233"/>
  <c r="T18" i="233"/>
  <c r="S18" i="233"/>
  <c r="R18" i="233"/>
  <c r="Q18" i="233"/>
  <c r="O18" i="233"/>
  <c r="O18" i="233" a="1"/>
  <c r="M18" i="233"/>
  <c r="L18" i="233"/>
  <c r="N18" i="233" s="1"/>
  <c r="J18" i="233"/>
  <c r="I18" i="233"/>
  <c r="H18" i="233"/>
  <c r="G18" i="233"/>
  <c r="AI17" i="233"/>
  <c r="AH17" i="233"/>
  <c r="AG17" i="233"/>
  <c r="AF17" i="233"/>
  <c r="AE17" i="233"/>
  <c r="AD17" i="233"/>
  <c r="AC17" i="233"/>
  <c r="AB17" i="233"/>
  <c r="AA17" i="233"/>
  <c r="Y17" i="233"/>
  <c r="X17" i="233"/>
  <c r="W17" i="233"/>
  <c r="V17" i="233"/>
  <c r="U17" i="233"/>
  <c r="T17" i="233"/>
  <c r="S17" i="233"/>
  <c r="R17" i="233"/>
  <c r="Q17" i="233"/>
  <c r="O17" i="233" a="1"/>
  <c r="O17" i="233" s="1"/>
  <c r="N17" i="233"/>
  <c r="M17" i="233"/>
  <c r="L17" i="233"/>
  <c r="J17" i="233"/>
  <c r="I17" i="233"/>
  <c r="H17" i="233"/>
  <c r="G17" i="233"/>
  <c r="AI16" i="233"/>
  <c r="AH16" i="233"/>
  <c r="AG16" i="233"/>
  <c r="AF16" i="233"/>
  <c r="AE16" i="233"/>
  <c r="AD16" i="233"/>
  <c r="AC16" i="233"/>
  <c r="AB16" i="233"/>
  <c r="AA16" i="233"/>
  <c r="Y16" i="233"/>
  <c r="X16" i="233"/>
  <c r="W16" i="233"/>
  <c r="V16" i="233"/>
  <c r="U16" i="233"/>
  <c r="T16" i="233"/>
  <c r="S16" i="233"/>
  <c r="R16" i="233"/>
  <c r="Q16" i="233"/>
  <c r="O16" i="233"/>
  <c r="O16" i="233" a="1"/>
  <c r="M16" i="233"/>
  <c r="N16" i="233" s="1"/>
  <c r="L16" i="233"/>
  <c r="J16" i="233"/>
  <c r="I16" i="233"/>
  <c r="H16" i="233"/>
  <c r="G16" i="233"/>
  <c r="AI15" i="233"/>
  <c r="AH15" i="233"/>
  <c r="AG15" i="233"/>
  <c r="AF15" i="233"/>
  <c r="AE15" i="233"/>
  <c r="AD15" i="233"/>
  <c r="AC15" i="233"/>
  <c r="AB15" i="233"/>
  <c r="AA15" i="233"/>
  <c r="Y15" i="233"/>
  <c r="X15" i="233"/>
  <c r="W15" i="233"/>
  <c r="V15" i="233"/>
  <c r="U15" i="233"/>
  <c r="T15" i="233"/>
  <c r="S15" i="233"/>
  <c r="R15" i="233"/>
  <c r="Q15" i="233"/>
  <c r="O15" i="233"/>
  <c r="O15" i="233" a="1"/>
  <c r="M15" i="233"/>
  <c r="N15" i="233" s="1"/>
  <c r="L15" i="233"/>
  <c r="J15" i="233"/>
  <c r="I15" i="233"/>
  <c r="H15" i="233"/>
  <c r="G15" i="233"/>
  <c r="AI14" i="233"/>
  <c r="AH14" i="233"/>
  <c r="AG14" i="233"/>
  <c r="AF14" i="233"/>
  <c r="AE14" i="233"/>
  <c r="AD14" i="233"/>
  <c r="AC14" i="233"/>
  <c r="AB14" i="233"/>
  <c r="AA14" i="233"/>
  <c r="Y14" i="233"/>
  <c r="X14" i="233"/>
  <c r="W14" i="233"/>
  <c r="V14" i="233"/>
  <c r="U14" i="233"/>
  <c r="T14" i="233"/>
  <c r="S14" i="233"/>
  <c r="R14" i="233"/>
  <c r="Q14" i="233"/>
  <c r="O14" i="233"/>
  <c r="O14" i="233" a="1"/>
  <c r="M14" i="233"/>
  <c r="L14" i="233"/>
  <c r="N14" i="233" s="1"/>
  <c r="J14" i="233"/>
  <c r="I14" i="233"/>
  <c r="H14" i="233"/>
  <c r="G14" i="233"/>
  <c r="AI13" i="233"/>
  <c r="AH13" i="233"/>
  <c r="AG13" i="233"/>
  <c r="AF13" i="233"/>
  <c r="AE13" i="233"/>
  <c r="AD13" i="233"/>
  <c r="AC13" i="233"/>
  <c r="AB13" i="233"/>
  <c r="AA13" i="233"/>
  <c r="Y13" i="233"/>
  <c r="X13" i="233"/>
  <c r="W13" i="233"/>
  <c r="V13" i="233"/>
  <c r="U13" i="233"/>
  <c r="T13" i="233"/>
  <c r="S13" i="233"/>
  <c r="R13" i="233"/>
  <c r="Q13" i="233"/>
  <c r="O13" i="233" a="1"/>
  <c r="O13" i="233" s="1"/>
  <c r="N13" i="233"/>
  <c r="M13" i="233"/>
  <c r="L13" i="233"/>
  <c r="J13" i="233"/>
  <c r="I13" i="233"/>
  <c r="H13" i="233"/>
  <c r="G13" i="233"/>
  <c r="AI12" i="233"/>
  <c r="AH12" i="233"/>
  <c r="AG12" i="233"/>
  <c r="AF12" i="233"/>
  <c r="AE12" i="233"/>
  <c r="AD12" i="233"/>
  <c r="AC12" i="233"/>
  <c r="AB12" i="233"/>
  <c r="AA12" i="233"/>
  <c r="Y12" i="233"/>
  <c r="X12" i="233"/>
  <c r="W12" i="233"/>
  <c r="V12" i="233"/>
  <c r="U12" i="233"/>
  <c r="T12" i="233"/>
  <c r="S12" i="233"/>
  <c r="R12" i="233"/>
  <c r="Q12" i="233"/>
  <c r="O12" i="233"/>
  <c r="O12" i="233" a="1"/>
  <c r="M12" i="233"/>
  <c r="N12" i="233" s="1"/>
  <c r="L12" i="233"/>
  <c r="J12" i="233"/>
  <c r="I12" i="233"/>
  <c r="H12" i="233"/>
  <c r="G12" i="233"/>
  <c r="AI11" i="233"/>
  <c r="AH11" i="233"/>
  <c r="AG11" i="233"/>
  <c r="AF11" i="233"/>
  <c r="AE11" i="233"/>
  <c r="AD11" i="233"/>
  <c r="AC11" i="233"/>
  <c r="AB11" i="233"/>
  <c r="AA11" i="233"/>
  <c r="Y11" i="233"/>
  <c r="X11" i="233"/>
  <c r="W11" i="233"/>
  <c r="V11" i="233"/>
  <c r="U11" i="233"/>
  <c r="T11" i="233"/>
  <c r="S11" i="233"/>
  <c r="R11" i="233"/>
  <c r="Q11" i="233"/>
  <c r="O11" i="233"/>
  <c r="O11" i="233" a="1"/>
  <c r="M11" i="233"/>
  <c r="L11" i="233"/>
  <c r="N11" i="233" s="1"/>
  <c r="J11" i="233"/>
  <c r="I11" i="233"/>
  <c r="H11" i="233"/>
  <c r="G11" i="233"/>
  <c r="AI10" i="233"/>
  <c r="AH10" i="233"/>
  <c r="AG10" i="233"/>
  <c r="AF10" i="233"/>
  <c r="AE10" i="233"/>
  <c r="AD10" i="233"/>
  <c r="AC10" i="233"/>
  <c r="AB10" i="233"/>
  <c r="AA10" i="233"/>
  <c r="Y10" i="233"/>
  <c r="X10" i="233"/>
  <c r="W10" i="233"/>
  <c r="V10" i="233"/>
  <c r="U10" i="233"/>
  <c r="T10" i="233"/>
  <c r="S10" i="233"/>
  <c r="R10" i="233"/>
  <c r="Q10" i="233"/>
  <c r="O10" i="233" a="1"/>
  <c r="O10" i="233" s="1"/>
  <c r="M10" i="233"/>
  <c r="L10" i="233"/>
  <c r="N10" i="233" s="1"/>
  <c r="J10" i="233"/>
  <c r="I10" i="233"/>
  <c r="H10" i="233"/>
  <c r="G10" i="233"/>
  <c r="AI9" i="233"/>
  <c r="AH9" i="233"/>
  <c r="AG9" i="233"/>
  <c r="AF9" i="233"/>
  <c r="AE9" i="233"/>
  <c r="AD9" i="233"/>
  <c r="AC9" i="233"/>
  <c r="AB9" i="233"/>
  <c r="AA9" i="233"/>
  <c r="Y9" i="233"/>
  <c r="X9" i="233"/>
  <c r="W9" i="233"/>
  <c r="V9" i="233"/>
  <c r="U9" i="233"/>
  <c r="T9" i="233"/>
  <c r="S9" i="233"/>
  <c r="R9" i="233"/>
  <c r="Q9" i="233"/>
  <c r="O9" i="233" a="1"/>
  <c r="O9" i="233" s="1"/>
  <c r="M9" i="233"/>
  <c r="N9" i="233" s="1"/>
  <c r="L9" i="233"/>
  <c r="J9" i="233"/>
  <c r="I9" i="233"/>
  <c r="H9" i="233"/>
  <c r="G9" i="233"/>
  <c r="P26" i="143"/>
  <c r="AF12" i="232"/>
  <c r="AC12" i="232"/>
  <c r="AB12" i="232"/>
  <c r="AA12" i="232"/>
  <c r="Z12" i="232"/>
  <c r="Y12" i="232"/>
  <c r="X12" i="232"/>
  <c r="W12" i="232"/>
  <c r="U12" i="232"/>
  <c r="R12" i="232"/>
  <c r="Q12" i="232"/>
  <c r="P12" i="232"/>
  <c r="O12" i="232"/>
  <c r="N12" i="232"/>
  <c r="M12" i="232"/>
  <c r="L12" i="232"/>
  <c r="J12" i="232"/>
  <c r="I12" i="232"/>
  <c r="H12" i="232"/>
  <c r="G12" i="232"/>
  <c r="J11" i="232"/>
  <c r="I11" i="232"/>
  <c r="H11" i="232"/>
  <c r="G11" i="232"/>
  <c r="AF9" i="232"/>
  <c r="AC9" i="232"/>
  <c r="AB9" i="232"/>
  <c r="AA9" i="232"/>
  <c r="Z9" i="232"/>
  <c r="Y9" i="232"/>
  <c r="X9" i="232"/>
  <c r="W9" i="232"/>
  <c r="U9" i="232"/>
  <c r="R9" i="232"/>
  <c r="Q9" i="232"/>
  <c r="P9" i="232"/>
  <c r="O9" i="232"/>
  <c r="N9" i="232"/>
  <c r="M9" i="232"/>
  <c r="L9" i="232"/>
  <c r="J9" i="232"/>
  <c r="I9" i="232"/>
  <c r="H9" i="232"/>
  <c r="G9" i="232"/>
  <c r="AF8" i="232"/>
  <c r="AC8" i="232"/>
  <c r="AB8" i="232"/>
  <c r="AA8" i="232"/>
  <c r="Z8" i="232"/>
  <c r="Y8" i="232"/>
  <c r="X8" i="232"/>
  <c r="W8" i="232"/>
  <c r="U8" i="232"/>
  <c r="R8" i="232"/>
  <c r="Q8" i="232"/>
  <c r="P8" i="232"/>
  <c r="O8" i="232"/>
  <c r="N8" i="232"/>
  <c r="M8" i="232"/>
  <c r="L8" i="232"/>
  <c r="J8" i="232"/>
  <c r="I8" i="232"/>
  <c r="H8" i="232"/>
  <c r="G8" i="232"/>
  <c r="AF7" i="232"/>
  <c r="AC7" i="232"/>
  <c r="AB7" i="232"/>
  <c r="AA7" i="232"/>
  <c r="Z7" i="232"/>
  <c r="Y7" i="232"/>
  <c r="X7" i="232"/>
  <c r="W7" i="232"/>
  <c r="U7" i="232"/>
  <c r="R7" i="232"/>
  <c r="Q7" i="232"/>
  <c r="P7" i="232"/>
  <c r="O7" i="232"/>
  <c r="N7" i="232"/>
  <c r="M7" i="232"/>
  <c r="L7" i="232"/>
  <c r="J7" i="232"/>
  <c r="I7" i="232"/>
  <c r="H7" i="232"/>
  <c r="G7" i="232"/>
  <c r="AF6" i="232"/>
  <c r="AD6" i="232"/>
  <c r="AC6" i="232"/>
  <c r="AB6" i="232"/>
  <c r="AA6" i="232"/>
  <c r="Z6" i="232"/>
  <c r="Y6" i="232"/>
  <c r="X6" i="232"/>
  <c r="W6" i="232"/>
  <c r="U6" i="232"/>
  <c r="S6" i="232"/>
  <c r="R6" i="232"/>
  <c r="Q6" i="232"/>
  <c r="P6" i="232"/>
  <c r="O6" i="232"/>
  <c r="N6" i="232"/>
  <c r="M6" i="232"/>
  <c r="L6" i="232"/>
  <c r="J6" i="232"/>
  <c r="I6" i="232"/>
  <c r="H6" i="232"/>
  <c r="G6" i="232"/>
  <c r="AF14" i="231"/>
  <c r="AC14" i="231"/>
  <c r="AB14" i="231"/>
  <c r="AA14" i="231"/>
  <c r="Z14" i="231"/>
  <c r="Y14" i="231"/>
  <c r="X14" i="231"/>
  <c r="W14" i="231"/>
  <c r="U14" i="231"/>
  <c r="R14" i="231"/>
  <c r="Q14" i="231"/>
  <c r="P14" i="231"/>
  <c r="O14" i="231"/>
  <c r="N14" i="231"/>
  <c r="M14" i="231"/>
  <c r="L14" i="231"/>
  <c r="J14" i="231"/>
  <c r="I14" i="231"/>
  <c r="H14" i="231"/>
  <c r="G14" i="231"/>
  <c r="J11" i="231"/>
  <c r="I11" i="231"/>
  <c r="H11" i="231"/>
  <c r="G11" i="231"/>
  <c r="X11" i="231" s="1"/>
  <c r="AF10" i="231"/>
  <c r="AC10" i="231"/>
  <c r="AB10" i="231"/>
  <c r="AA10" i="231"/>
  <c r="Z10" i="231"/>
  <c r="Y10" i="231"/>
  <c r="X10" i="231"/>
  <c r="W10" i="231"/>
  <c r="U10" i="231"/>
  <c r="R10" i="231"/>
  <c r="Q10" i="231"/>
  <c r="P10" i="231"/>
  <c r="O10" i="231"/>
  <c r="N10" i="231"/>
  <c r="M10" i="231"/>
  <c r="L10" i="231"/>
  <c r="J10" i="231"/>
  <c r="I10" i="231"/>
  <c r="H10" i="231"/>
  <c r="G10" i="231"/>
  <c r="AF9" i="231"/>
  <c r="AD9" i="231"/>
  <c r="AC9" i="231"/>
  <c r="AB9" i="231"/>
  <c r="AA9" i="231"/>
  <c r="Z9" i="231"/>
  <c r="Y9" i="231"/>
  <c r="X9" i="231"/>
  <c r="W9" i="231"/>
  <c r="U9" i="231"/>
  <c r="S9" i="231"/>
  <c r="R9" i="231"/>
  <c r="Q9" i="231"/>
  <c r="P9" i="231"/>
  <c r="O9" i="231"/>
  <c r="N9" i="231"/>
  <c r="M9" i="231"/>
  <c r="L9" i="231"/>
  <c r="J9" i="231"/>
  <c r="I9" i="231"/>
  <c r="H9" i="231"/>
  <c r="G9" i="231"/>
  <c r="AF8" i="231"/>
  <c r="AD8" i="231"/>
  <c r="AC8" i="231"/>
  <c r="AB8" i="231"/>
  <c r="AA8" i="231"/>
  <c r="Z8" i="231"/>
  <c r="Y8" i="231"/>
  <c r="X8" i="231"/>
  <c r="W8" i="231"/>
  <c r="U8" i="231"/>
  <c r="S8" i="231"/>
  <c r="R8" i="231"/>
  <c r="Q8" i="231"/>
  <c r="P8" i="231"/>
  <c r="O8" i="231"/>
  <c r="N8" i="231"/>
  <c r="M8" i="231"/>
  <c r="L8" i="231"/>
  <c r="J8" i="231"/>
  <c r="I8" i="231"/>
  <c r="H8" i="231"/>
  <c r="G8" i="231"/>
  <c r="J6" i="231"/>
  <c r="I6" i="231"/>
  <c r="H6" i="231"/>
  <c r="G6" i="231"/>
  <c r="AA6" i="231" s="1"/>
  <c r="AF17" i="230"/>
  <c r="AC17" i="230"/>
  <c r="AB17" i="230"/>
  <c r="AA17" i="230"/>
  <c r="Z17" i="230"/>
  <c r="Y17" i="230"/>
  <c r="X17" i="230"/>
  <c r="W17" i="230"/>
  <c r="U17" i="230"/>
  <c r="R17" i="230"/>
  <c r="Q17" i="230"/>
  <c r="P17" i="230"/>
  <c r="O17" i="230"/>
  <c r="N17" i="230"/>
  <c r="M17" i="230"/>
  <c r="L17" i="230"/>
  <c r="J17" i="230"/>
  <c r="I17" i="230"/>
  <c r="H17" i="230"/>
  <c r="G17" i="230"/>
  <c r="AF14" i="230"/>
  <c r="AD14" i="230"/>
  <c r="AC14" i="230"/>
  <c r="AB14" i="230"/>
  <c r="AA14" i="230"/>
  <c r="Z14" i="230"/>
  <c r="Y14" i="230"/>
  <c r="X14" i="230"/>
  <c r="W14" i="230"/>
  <c r="U14" i="230"/>
  <c r="S14" i="230"/>
  <c r="R14" i="230"/>
  <c r="Q14" i="230"/>
  <c r="P14" i="230"/>
  <c r="O14" i="230"/>
  <c r="N14" i="230"/>
  <c r="M14" i="230"/>
  <c r="L14" i="230"/>
  <c r="J14" i="230"/>
  <c r="I14" i="230"/>
  <c r="H14" i="230"/>
  <c r="G14" i="230"/>
  <c r="AF13" i="230"/>
  <c r="AD13" i="230"/>
  <c r="AC13" i="230"/>
  <c r="AB13" i="230"/>
  <c r="AA13" i="230"/>
  <c r="Z13" i="230"/>
  <c r="Y13" i="230"/>
  <c r="X13" i="230"/>
  <c r="W13" i="230"/>
  <c r="U13" i="230"/>
  <c r="S13" i="230"/>
  <c r="R13" i="230"/>
  <c r="Q13" i="230"/>
  <c r="P13" i="230"/>
  <c r="O13" i="230"/>
  <c r="N13" i="230"/>
  <c r="M13" i="230"/>
  <c r="L13" i="230"/>
  <c r="J13" i="230"/>
  <c r="I13" i="230"/>
  <c r="H13" i="230"/>
  <c r="G13" i="230"/>
  <c r="AF12" i="230"/>
  <c r="AD12" i="230"/>
  <c r="AC12" i="230"/>
  <c r="AB12" i="230"/>
  <c r="AA12" i="230"/>
  <c r="Z12" i="230"/>
  <c r="Y12" i="230"/>
  <c r="X12" i="230"/>
  <c r="W12" i="230"/>
  <c r="U12" i="230"/>
  <c r="S12" i="230"/>
  <c r="R12" i="230"/>
  <c r="Q12" i="230"/>
  <c r="P12" i="230"/>
  <c r="O12" i="230"/>
  <c r="N12" i="230"/>
  <c r="M12" i="230"/>
  <c r="L12" i="230"/>
  <c r="J12" i="230"/>
  <c r="I12" i="230"/>
  <c r="H12" i="230"/>
  <c r="G12" i="230"/>
  <c r="AF11" i="230"/>
  <c r="AD11" i="230"/>
  <c r="AC11" i="230"/>
  <c r="AB11" i="230"/>
  <c r="AA11" i="230"/>
  <c r="Z11" i="230"/>
  <c r="Y11" i="230"/>
  <c r="X11" i="230"/>
  <c r="W11" i="230"/>
  <c r="U11" i="230"/>
  <c r="S11" i="230"/>
  <c r="R11" i="230"/>
  <c r="Q11" i="230"/>
  <c r="P11" i="230"/>
  <c r="O11" i="230"/>
  <c r="N11" i="230"/>
  <c r="M11" i="230"/>
  <c r="L11" i="230"/>
  <c r="J11" i="230"/>
  <c r="I11" i="230"/>
  <c r="H11" i="230"/>
  <c r="G11" i="230"/>
  <c r="AF10" i="230"/>
  <c r="AC10" i="230"/>
  <c r="AB10" i="230"/>
  <c r="AA10" i="230"/>
  <c r="Z10" i="230"/>
  <c r="Y10" i="230"/>
  <c r="X10" i="230"/>
  <c r="W10" i="230"/>
  <c r="U10" i="230"/>
  <c r="R10" i="230"/>
  <c r="Q10" i="230"/>
  <c r="P10" i="230"/>
  <c r="O10" i="230"/>
  <c r="N10" i="230"/>
  <c r="M10" i="230"/>
  <c r="L10" i="230"/>
  <c r="J10" i="230"/>
  <c r="I10" i="230"/>
  <c r="H10" i="230"/>
  <c r="G10" i="230"/>
  <c r="AF9" i="230"/>
  <c r="AC9" i="230"/>
  <c r="AB9" i="230"/>
  <c r="AA9" i="230"/>
  <c r="Z9" i="230"/>
  <c r="Y9" i="230"/>
  <c r="X9" i="230"/>
  <c r="W9" i="230"/>
  <c r="U9" i="230"/>
  <c r="R9" i="230"/>
  <c r="Q9" i="230"/>
  <c r="P9" i="230"/>
  <c r="O9" i="230"/>
  <c r="N9" i="230"/>
  <c r="M9" i="230"/>
  <c r="L9" i="230"/>
  <c r="J9" i="230"/>
  <c r="I9" i="230"/>
  <c r="H9" i="230"/>
  <c r="G9" i="230"/>
  <c r="AF8" i="230"/>
  <c r="AD8" i="230"/>
  <c r="AC8" i="230"/>
  <c r="AB8" i="230"/>
  <c r="AA8" i="230"/>
  <c r="Z8" i="230"/>
  <c r="Y8" i="230"/>
  <c r="X8" i="230"/>
  <c r="W8" i="230"/>
  <c r="U8" i="230"/>
  <c r="S8" i="230"/>
  <c r="R8" i="230"/>
  <c r="Q8" i="230"/>
  <c r="P8" i="230"/>
  <c r="O8" i="230"/>
  <c r="N8" i="230"/>
  <c r="M8" i="230"/>
  <c r="L8" i="230"/>
  <c r="J8" i="230"/>
  <c r="I8" i="230"/>
  <c r="H8" i="230"/>
  <c r="G8" i="230"/>
  <c r="AF7" i="230"/>
  <c r="AD7" i="230"/>
  <c r="AC7" i="230"/>
  <c r="AB7" i="230"/>
  <c r="AA7" i="230"/>
  <c r="Z7" i="230"/>
  <c r="Y7" i="230"/>
  <c r="X7" i="230"/>
  <c r="W7" i="230"/>
  <c r="U7" i="230"/>
  <c r="S7" i="230"/>
  <c r="R7" i="230"/>
  <c r="Q7" i="230"/>
  <c r="P7" i="230"/>
  <c r="O7" i="230"/>
  <c r="N7" i="230"/>
  <c r="M7" i="230"/>
  <c r="L7" i="230"/>
  <c r="J7" i="230"/>
  <c r="I7" i="230"/>
  <c r="H7" i="230"/>
  <c r="G7" i="230"/>
  <c r="AF6" i="230"/>
  <c r="AD6" i="230"/>
  <c r="AC6" i="230"/>
  <c r="AB6" i="230"/>
  <c r="AA6" i="230"/>
  <c r="Z6" i="230"/>
  <c r="Y6" i="230"/>
  <c r="X6" i="230"/>
  <c r="W6" i="230"/>
  <c r="U6" i="230"/>
  <c r="S6" i="230"/>
  <c r="R6" i="230"/>
  <c r="Q6" i="230"/>
  <c r="P6" i="230"/>
  <c r="O6" i="230"/>
  <c r="N6" i="230"/>
  <c r="M6" i="230"/>
  <c r="L6" i="230"/>
  <c r="J6" i="230"/>
  <c r="I6" i="230"/>
  <c r="H6" i="230"/>
  <c r="G6" i="230"/>
  <c r="AF12" i="229"/>
  <c r="AC12" i="229"/>
  <c r="AB12" i="229"/>
  <c r="AA12" i="229"/>
  <c r="Z12" i="229"/>
  <c r="Y12" i="229"/>
  <c r="X12" i="229"/>
  <c r="W12" i="229"/>
  <c r="U12" i="229"/>
  <c r="R12" i="229"/>
  <c r="Q12" i="229"/>
  <c r="P12" i="229"/>
  <c r="O12" i="229"/>
  <c r="N12" i="229"/>
  <c r="M12" i="229"/>
  <c r="L12" i="229"/>
  <c r="J12" i="229"/>
  <c r="I12" i="229"/>
  <c r="H12" i="229"/>
  <c r="G12" i="229"/>
  <c r="AF9" i="229"/>
  <c r="AD9" i="229"/>
  <c r="AC9" i="229"/>
  <c r="AB9" i="229"/>
  <c r="AA9" i="229"/>
  <c r="Z9" i="229"/>
  <c r="Y9" i="229"/>
  <c r="X9" i="229"/>
  <c r="W9" i="229"/>
  <c r="U9" i="229"/>
  <c r="S9" i="229"/>
  <c r="R9" i="229"/>
  <c r="Q9" i="229"/>
  <c r="P9" i="229"/>
  <c r="O9" i="229"/>
  <c r="N9" i="229"/>
  <c r="M9" i="229"/>
  <c r="L9" i="229"/>
  <c r="J9" i="229"/>
  <c r="I9" i="229"/>
  <c r="H9" i="229"/>
  <c r="G9" i="229"/>
  <c r="AF8" i="229"/>
  <c r="AC8" i="229"/>
  <c r="AB8" i="229"/>
  <c r="AA8" i="229"/>
  <c r="Z8" i="229"/>
  <c r="Y8" i="229"/>
  <c r="X8" i="229"/>
  <c r="W8" i="229"/>
  <c r="U8" i="229"/>
  <c r="R8" i="229"/>
  <c r="Q8" i="229"/>
  <c r="P8" i="229"/>
  <c r="O8" i="229"/>
  <c r="N8" i="229"/>
  <c r="M8" i="229"/>
  <c r="L8" i="229"/>
  <c r="J8" i="229"/>
  <c r="I8" i="229"/>
  <c r="H8" i="229"/>
  <c r="G8" i="229"/>
  <c r="AF7" i="229"/>
  <c r="AC7" i="229"/>
  <c r="AB7" i="229"/>
  <c r="AA7" i="229"/>
  <c r="Z7" i="229"/>
  <c r="Y7" i="229"/>
  <c r="X7" i="229"/>
  <c r="W7" i="229"/>
  <c r="U7" i="229"/>
  <c r="R7" i="229"/>
  <c r="Q7" i="229"/>
  <c r="P7" i="229"/>
  <c r="O7" i="229"/>
  <c r="N7" i="229"/>
  <c r="M7" i="229"/>
  <c r="L7" i="229"/>
  <c r="J7" i="229"/>
  <c r="I7" i="229"/>
  <c r="H7" i="229"/>
  <c r="G7" i="229"/>
  <c r="AF6" i="229"/>
  <c r="AC6" i="229"/>
  <c r="AB6" i="229"/>
  <c r="AA6" i="229"/>
  <c r="Z6" i="229"/>
  <c r="Y6" i="229"/>
  <c r="X6" i="229"/>
  <c r="W6" i="229"/>
  <c r="U6" i="229"/>
  <c r="R6" i="229"/>
  <c r="Q6" i="229"/>
  <c r="P6" i="229"/>
  <c r="O6" i="229"/>
  <c r="N6" i="229"/>
  <c r="M6" i="229"/>
  <c r="L6" i="229"/>
  <c r="J6" i="229"/>
  <c r="I6" i="229"/>
  <c r="H6" i="229"/>
  <c r="G6" i="229"/>
  <c r="AF14" i="228"/>
  <c r="AC14" i="228"/>
  <c r="AB14" i="228"/>
  <c r="AA14" i="228"/>
  <c r="Z14" i="228"/>
  <c r="Y14" i="228"/>
  <c r="X14" i="228"/>
  <c r="W14" i="228"/>
  <c r="U14" i="228"/>
  <c r="R14" i="228"/>
  <c r="Q14" i="228"/>
  <c r="P14" i="228"/>
  <c r="O14" i="228"/>
  <c r="N14" i="228"/>
  <c r="M14" i="228"/>
  <c r="L14" i="228"/>
  <c r="J14" i="228"/>
  <c r="I14" i="228"/>
  <c r="H14" i="228"/>
  <c r="G14" i="228"/>
  <c r="AF11" i="228"/>
  <c r="AD11" i="228"/>
  <c r="AC11" i="228"/>
  <c r="AB11" i="228"/>
  <c r="AA11" i="228"/>
  <c r="Z11" i="228"/>
  <c r="Y11" i="228"/>
  <c r="X11" i="228"/>
  <c r="W11" i="228"/>
  <c r="U11" i="228"/>
  <c r="S11" i="228"/>
  <c r="R11" i="228"/>
  <c r="Q11" i="228"/>
  <c r="P11" i="228"/>
  <c r="O11" i="228"/>
  <c r="N11" i="228"/>
  <c r="M11" i="228"/>
  <c r="L11" i="228"/>
  <c r="J11" i="228"/>
  <c r="I11" i="228"/>
  <c r="H11" i="228"/>
  <c r="G11" i="228"/>
  <c r="AF10" i="228"/>
  <c r="AD10" i="228"/>
  <c r="AC10" i="228"/>
  <c r="AB10" i="228"/>
  <c r="AA10" i="228"/>
  <c r="Z10" i="228"/>
  <c r="Y10" i="228"/>
  <c r="X10" i="228"/>
  <c r="W10" i="228"/>
  <c r="U10" i="228"/>
  <c r="S10" i="228"/>
  <c r="R10" i="228"/>
  <c r="Q10" i="228"/>
  <c r="P10" i="228"/>
  <c r="O10" i="228"/>
  <c r="N10" i="228"/>
  <c r="M10" i="228"/>
  <c r="L10" i="228"/>
  <c r="J10" i="228"/>
  <c r="I10" i="228"/>
  <c r="H10" i="228"/>
  <c r="G10" i="228"/>
  <c r="AF9" i="228"/>
  <c r="AD9" i="228"/>
  <c r="AC9" i="228"/>
  <c r="AB9" i="228"/>
  <c r="AA9" i="228"/>
  <c r="Z9" i="228"/>
  <c r="Y9" i="228"/>
  <c r="X9" i="228"/>
  <c r="W9" i="228"/>
  <c r="U9" i="228"/>
  <c r="S9" i="228"/>
  <c r="R9" i="228"/>
  <c r="Q9" i="228"/>
  <c r="P9" i="228"/>
  <c r="O9" i="228"/>
  <c r="N9" i="228"/>
  <c r="M9" i="228"/>
  <c r="L9" i="228"/>
  <c r="J9" i="228"/>
  <c r="I9" i="228"/>
  <c r="H9" i="228"/>
  <c r="G9" i="228"/>
  <c r="J8" i="228"/>
  <c r="I8" i="228"/>
  <c r="H8" i="228"/>
  <c r="G8" i="228"/>
  <c r="AB8" i="228" s="1"/>
  <c r="J6" i="228"/>
  <c r="I6" i="228"/>
  <c r="H6" i="228"/>
  <c r="G6" i="228"/>
  <c r="AA6" i="228" s="1"/>
  <c r="AF13" i="227"/>
  <c r="AC13" i="227"/>
  <c r="AB13" i="227"/>
  <c r="AA13" i="227"/>
  <c r="Z13" i="227"/>
  <c r="Y13" i="227"/>
  <c r="X13" i="227"/>
  <c r="W13" i="227"/>
  <c r="U13" i="227"/>
  <c r="R13" i="227"/>
  <c r="Q13" i="227"/>
  <c r="P13" i="227"/>
  <c r="O13" i="227"/>
  <c r="N13" i="227"/>
  <c r="M13" i="227"/>
  <c r="L13" i="227"/>
  <c r="J13" i="227"/>
  <c r="I13" i="227"/>
  <c r="H13" i="227"/>
  <c r="G13" i="227"/>
  <c r="AF10" i="227"/>
  <c r="AD10" i="227"/>
  <c r="AC10" i="227"/>
  <c r="AB10" i="227"/>
  <c r="AA10" i="227"/>
  <c r="Z10" i="227"/>
  <c r="Y10" i="227"/>
  <c r="X10" i="227"/>
  <c r="W10" i="227"/>
  <c r="U10" i="227"/>
  <c r="S10" i="227"/>
  <c r="R10" i="227"/>
  <c r="Q10" i="227"/>
  <c r="P10" i="227"/>
  <c r="O10" i="227"/>
  <c r="N10" i="227"/>
  <c r="M10" i="227"/>
  <c r="L10" i="227"/>
  <c r="J10" i="227"/>
  <c r="I10" i="227"/>
  <c r="H10" i="227"/>
  <c r="G10" i="227"/>
  <c r="AF9" i="227"/>
  <c r="AC9" i="227"/>
  <c r="AB9" i="227"/>
  <c r="AA9" i="227"/>
  <c r="Z9" i="227"/>
  <c r="Y9" i="227"/>
  <c r="X9" i="227"/>
  <c r="W9" i="227"/>
  <c r="U9" i="227"/>
  <c r="R9" i="227"/>
  <c r="Q9" i="227"/>
  <c r="P9" i="227"/>
  <c r="O9" i="227"/>
  <c r="N9" i="227"/>
  <c r="M9" i="227"/>
  <c r="L9" i="227"/>
  <c r="J9" i="227"/>
  <c r="I9" i="227"/>
  <c r="H9" i="227"/>
  <c r="G9" i="227"/>
  <c r="J6" i="227"/>
  <c r="I6" i="227"/>
  <c r="H6" i="227"/>
  <c r="G6" i="227"/>
  <c r="AF13" i="226"/>
  <c r="AC13" i="226"/>
  <c r="AB13" i="226"/>
  <c r="AA13" i="226"/>
  <c r="Z13" i="226"/>
  <c r="Y13" i="226"/>
  <c r="X13" i="226"/>
  <c r="W13" i="226"/>
  <c r="U13" i="226"/>
  <c r="R13" i="226"/>
  <c r="Q13" i="226"/>
  <c r="P13" i="226"/>
  <c r="O13" i="226"/>
  <c r="N13" i="226"/>
  <c r="M13" i="226"/>
  <c r="L13" i="226"/>
  <c r="J13" i="226"/>
  <c r="I13" i="226"/>
  <c r="H13" i="226"/>
  <c r="G13" i="226"/>
  <c r="AF10" i="226"/>
  <c r="AD10" i="226"/>
  <c r="AC10" i="226"/>
  <c r="AB10" i="226"/>
  <c r="AA10" i="226"/>
  <c r="Z10" i="226"/>
  <c r="Y10" i="226"/>
  <c r="X10" i="226"/>
  <c r="W10" i="226"/>
  <c r="U10" i="226"/>
  <c r="S10" i="226"/>
  <c r="R10" i="226"/>
  <c r="Q10" i="226"/>
  <c r="P10" i="226"/>
  <c r="O10" i="226"/>
  <c r="N10" i="226"/>
  <c r="M10" i="226"/>
  <c r="L10" i="226"/>
  <c r="J10" i="226"/>
  <c r="I10" i="226"/>
  <c r="H10" i="226"/>
  <c r="G10" i="226"/>
  <c r="AF9" i="226"/>
  <c r="AD9" i="226"/>
  <c r="AC9" i="226"/>
  <c r="AB9" i="226"/>
  <c r="AA9" i="226"/>
  <c r="Z9" i="226"/>
  <c r="Y9" i="226"/>
  <c r="X9" i="226"/>
  <c r="W9" i="226"/>
  <c r="U9" i="226"/>
  <c r="S9" i="226"/>
  <c r="R9" i="226"/>
  <c r="Q9" i="226"/>
  <c r="P9" i="226"/>
  <c r="O9" i="226"/>
  <c r="N9" i="226"/>
  <c r="M9" i="226"/>
  <c r="L9" i="226"/>
  <c r="J9" i="226"/>
  <c r="I9" i="226"/>
  <c r="H9" i="226"/>
  <c r="G9" i="226"/>
  <c r="AF7" i="226"/>
  <c r="AC7" i="226"/>
  <c r="AB7" i="226"/>
  <c r="AA7" i="226"/>
  <c r="Z7" i="226"/>
  <c r="Y7" i="226"/>
  <c r="X7" i="226"/>
  <c r="W7" i="226"/>
  <c r="U7" i="226"/>
  <c r="R7" i="226"/>
  <c r="Q7" i="226"/>
  <c r="P7" i="226"/>
  <c r="O7" i="226"/>
  <c r="N7" i="226"/>
  <c r="M7" i="226"/>
  <c r="L7" i="226"/>
  <c r="J7" i="226"/>
  <c r="I7" i="226"/>
  <c r="H7" i="226"/>
  <c r="G7" i="226"/>
  <c r="AF6" i="226"/>
  <c r="AC6" i="226"/>
  <c r="AB6" i="226"/>
  <c r="AA6" i="226"/>
  <c r="Z6" i="226"/>
  <c r="Y6" i="226"/>
  <c r="X6" i="226"/>
  <c r="W6" i="226"/>
  <c r="U6" i="226"/>
  <c r="R6" i="226"/>
  <c r="Q6" i="226"/>
  <c r="P6" i="226"/>
  <c r="O6" i="226"/>
  <c r="N6" i="226"/>
  <c r="M6" i="226"/>
  <c r="L6" i="226"/>
  <c r="J6" i="226"/>
  <c r="I6" i="226"/>
  <c r="H6" i="226"/>
  <c r="G6" i="226"/>
  <c r="AF13" i="225"/>
  <c r="AC13" i="225"/>
  <c r="AB13" i="225"/>
  <c r="AA13" i="225"/>
  <c r="Z13" i="225"/>
  <c r="Y13" i="225"/>
  <c r="X13" i="225"/>
  <c r="W13" i="225"/>
  <c r="U13" i="225"/>
  <c r="R13" i="225"/>
  <c r="Q13" i="225"/>
  <c r="P13" i="225"/>
  <c r="O13" i="225"/>
  <c r="N13" i="225"/>
  <c r="M13" i="225"/>
  <c r="L13" i="225"/>
  <c r="J13" i="225"/>
  <c r="I13" i="225"/>
  <c r="H13" i="225"/>
  <c r="G13" i="225"/>
  <c r="AF10" i="225"/>
  <c r="AD10" i="225"/>
  <c r="AC10" i="225"/>
  <c r="AB10" i="225"/>
  <c r="AA10" i="225"/>
  <c r="Z10" i="225"/>
  <c r="Y10" i="225"/>
  <c r="X10" i="225"/>
  <c r="W10" i="225"/>
  <c r="U10" i="225"/>
  <c r="S10" i="225"/>
  <c r="R10" i="225"/>
  <c r="Q10" i="225"/>
  <c r="P10" i="225"/>
  <c r="O10" i="225"/>
  <c r="N10" i="225"/>
  <c r="M10" i="225"/>
  <c r="L10" i="225"/>
  <c r="J10" i="225"/>
  <c r="I10" i="225"/>
  <c r="H10" i="225"/>
  <c r="G10" i="225"/>
  <c r="AF9" i="225"/>
  <c r="AD9" i="225"/>
  <c r="AC9" i="225"/>
  <c r="AB9" i="225"/>
  <c r="AA9" i="225"/>
  <c r="Z9" i="225"/>
  <c r="Y9" i="225"/>
  <c r="X9" i="225"/>
  <c r="W9" i="225"/>
  <c r="U9" i="225"/>
  <c r="R9" i="225"/>
  <c r="Q9" i="225"/>
  <c r="P9" i="225"/>
  <c r="O9" i="225"/>
  <c r="N9" i="225"/>
  <c r="M9" i="225"/>
  <c r="L9" i="225"/>
  <c r="J9" i="225"/>
  <c r="I9" i="225"/>
  <c r="H9" i="225"/>
  <c r="G9" i="225"/>
  <c r="AF7" i="225"/>
  <c r="AC7" i="225"/>
  <c r="AB7" i="225"/>
  <c r="AA7" i="225"/>
  <c r="Z7" i="225"/>
  <c r="Y7" i="225"/>
  <c r="X7" i="225"/>
  <c r="W7" i="225"/>
  <c r="U7" i="225"/>
  <c r="R7" i="225"/>
  <c r="Q7" i="225"/>
  <c r="P7" i="225"/>
  <c r="O7" i="225"/>
  <c r="N7" i="225"/>
  <c r="M7" i="225"/>
  <c r="L7" i="225"/>
  <c r="J7" i="225"/>
  <c r="I7" i="225"/>
  <c r="H7" i="225"/>
  <c r="G7" i="225"/>
  <c r="J6" i="225"/>
  <c r="I6" i="225"/>
  <c r="H6" i="225"/>
  <c r="G6" i="225"/>
  <c r="Z6" i="225" s="1"/>
  <c r="AF12" i="224"/>
  <c r="AC12" i="224"/>
  <c r="AB12" i="224"/>
  <c r="AA12" i="224"/>
  <c r="Z12" i="224"/>
  <c r="Y12" i="224"/>
  <c r="X12" i="224"/>
  <c r="W12" i="224"/>
  <c r="U12" i="224"/>
  <c r="R12" i="224"/>
  <c r="Q12" i="224"/>
  <c r="P12" i="224"/>
  <c r="O12" i="224"/>
  <c r="N12" i="224"/>
  <c r="M12" i="224"/>
  <c r="L12" i="224"/>
  <c r="J12" i="224"/>
  <c r="I12" i="224"/>
  <c r="H12" i="224"/>
  <c r="G12" i="224"/>
  <c r="AF11" i="224"/>
  <c r="AD11" i="224"/>
  <c r="AC11" i="224"/>
  <c r="AB11" i="224"/>
  <c r="AA11" i="224"/>
  <c r="Z11" i="224"/>
  <c r="Y11" i="224"/>
  <c r="X11" i="224"/>
  <c r="W11" i="224"/>
  <c r="U11" i="224"/>
  <c r="S11" i="224"/>
  <c r="R11" i="224"/>
  <c r="Q11" i="224"/>
  <c r="P11" i="224"/>
  <c r="O11" i="224"/>
  <c r="N11" i="224"/>
  <c r="M11" i="224"/>
  <c r="L11" i="224"/>
  <c r="J11" i="224"/>
  <c r="I11" i="224"/>
  <c r="H11" i="224"/>
  <c r="G11" i="224"/>
  <c r="AF9" i="224"/>
  <c r="AC9" i="224"/>
  <c r="AB9" i="224"/>
  <c r="AA9" i="224"/>
  <c r="Z9" i="224"/>
  <c r="Y9" i="224"/>
  <c r="X9" i="224"/>
  <c r="W9" i="224"/>
  <c r="U9" i="224"/>
  <c r="S9" i="224"/>
  <c r="R9" i="224"/>
  <c r="Q9" i="224"/>
  <c r="P9" i="224"/>
  <c r="O9" i="224"/>
  <c r="N9" i="224"/>
  <c r="M9" i="224"/>
  <c r="L9" i="224"/>
  <c r="J9" i="224"/>
  <c r="I9" i="224"/>
  <c r="H9" i="224"/>
  <c r="G9" i="224"/>
  <c r="AF8" i="224"/>
  <c r="AC8" i="224"/>
  <c r="AB8" i="224"/>
  <c r="AA8" i="224"/>
  <c r="Z8" i="224"/>
  <c r="Y8" i="224"/>
  <c r="X8" i="224"/>
  <c r="W8" i="224"/>
  <c r="U8" i="224"/>
  <c r="S8" i="224"/>
  <c r="R8" i="224"/>
  <c r="Q8" i="224"/>
  <c r="P8" i="224"/>
  <c r="O8" i="224"/>
  <c r="N8" i="224"/>
  <c r="M8" i="224"/>
  <c r="L8" i="224"/>
  <c r="J8" i="224"/>
  <c r="I8" i="224"/>
  <c r="H8" i="224"/>
  <c r="G8" i="224"/>
  <c r="AF7" i="224"/>
  <c r="AC7" i="224"/>
  <c r="AB7" i="224"/>
  <c r="AA7" i="224"/>
  <c r="Z7" i="224"/>
  <c r="Y7" i="224"/>
  <c r="X7" i="224"/>
  <c r="W7" i="224"/>
  <c r="U7" i="224"/>
  <c r="S7" i="224"/>
  <c r="R7" i="224"/>
  <c r="Q7" i="224"/>
  <c r="P7" i="224"/>
  <c r="O7" i="224"/>
  <c r="N7" i="224"/>
  <c r="M7" i="224"/>
  <c r="L7" i="224"/>
  <c r="J7" i="224"/>
  <c r="I7" i="224"/>
  <c r="H7" i="224"/>
  <c r="G7" i="224"/>
  <c r="AF6" i="224"/>
  <c r="AD6" i="224"/>
  <c r="AC6" i="224"/>
  <c r="AB6" i="224"/>
  <c r="AA6" i="224"/>
  <c r="Z6" i="224"/>
  <c r="Y6" i="224"/>
  <c r="X6" i="224"/>
  <c r="W6" i="224"/>
  <c r="U6" i="224"/>
  <c r="S6" i="224"/>
  <c r="R6" i="224"/>
  <c r="Q6" i="224"/>
  <c r="P6" i="224"/>
  <c r="O6" i="224"/>
  <c r="N6" i="224"/>
  <c r="M6" i="224"/>
  <c r="L6" i="224"/>
  <c r="J6" i="224"/>
  <c r="I6" i="224"/>
  <c r="H6" i="224"/>
  <c r="G6" i="224"/>
  <c r="AF15" i="223"/>
  <c r="AC15" i="223"/>
  <c r="AB15" i="223"/>
  <c r="AA15" i="223"/>
  <c r="Z15" i="223"/>
  <c r="Y15" i="223"/>
  <c r="X15" i="223"/>
  <c r="W15" i="223"/>
  <c r="U15" i="223"/>
  <c r="R15" i="223"/>
  <c r="Q15" i="223"/>
  <c r="P15" i="223"/>
  <c r="O15" i="223"/>
  <c r="N15" i="223"/>
  <c r="M15" i="223"/>
  <c r="L15" i="223"/>
  <c r="J15" i="223"/>
  <c r="I15" i="223"/>
  <c r="H15" i="223"/>
  <c r="G15" i="223"/>
  <c r="AF14" i="223"/>
  <c r="AD14" i="223"/>
  <c r="AC14" i="223"/>
  <c r="AB14" i="223"/>
  <c r="AA14" i="223"/>
  <c r="Z14" i="223"/>
  <c r="Y14" i="223"/>
  <c r="X14" i="223"/>
  <c r="W14" i="223"/>
  <c r="U14" i="223"/>
  <c r="S14" i="223"/>
  <c r="R14" i="223"/>
  <c r="Q14" i="223"/>
  <c r="P14" i="223"/>
  <c r="O14" i="223"/>
  <c r="N14" i="223"/>
  <c r="M14" i="223"/>
  <c r="L14" i="223"/>
  <c r="J14" i="223"/>
  <c r="I14" i="223"/>
  <c r="H14" i="223"/>
  <c r="G14" i="223"/>
  <c r="AF12" i="223"/>
  <c r="AC12" i="223"/>
  <c r="AB12" i="223"/>
  <c r="AA12" i="223"/>
  <c r="Z12" i="223"/>
  <c r="Y12" i="223"/>
  <c r="X12" i="223"/>
  <c r="W12" i="223"/>
  <c r="U12" i="223"/>
  <c r="R12" i="223"/>
  <c r="Q12" i="223"/>
  <c r="P12" i="223"/>
  <c r="O12" i="223"/>
  <c r="N12" i="223"/>
  <c r="M12" i="223"/>
  <c r="L12" i="223"/>
  <c r="J12" i="223"/>
  <c r="I12" i="223"/>
  <c r="H12" i="223"/>
  <c r="G12" i="223"/>
  <c r="AF10" i="223"/>
  <c r="AD10" i="223"/>
  <c r="AC10" i="223"/>
  <c r="AB10" i="223"/>
  <c r="AA10" i="223"/>
  <c r="Z10" i="223"/>
  <c r="Y10" i="223"/>
  <c r="X10" i="223"/>
  <c r="W10" i="223"/>
  <c r="U10" i="223"/>
  <c r="S10" i="223"/>
  <c r="R10" i="223"/>
  <c r="Q10" i="223"/>
  <c r="P10" i="223"/>
  <c r="O10" i="223"/>
  <c r="N10" i="223"/>
  <c r="M10" i="223"/>
  <c r="L10" i="223"/>
  <c r="J10" i="223"/>
  <c r="I10" i="223"/>
  <c r="H10" i="223"/>
  <c r="G10" i="223"/>
  <c r="AF9" i="223"/>
  <c r="AD9" i="223"/>
  <c r="AC9" i="223"/>
  <c r="AB9" i="223"/>
  <c r="AA9" i="223"/>
  <c r="Z9" i="223"/>
  <c r="Y9" i="223"/>
  <c r="X9" i="223"/>
  <c r="W9" i="223"/>
  <c r="U9" i="223"/>
  <c r="S9" i="223"/>
  <c r="R9" i="223"/>
  <c r="Q9" i="223"/>
  <c r="P9" i="223"/>
  <c r="O9" i="223"/>
  <c r="N9" i="223"/>
  <c r="M9" i="223"/>
  <c r="L9" i="223"/>
  <c r="J9" i="223"/>
  <c r="I9" i="223"/>
  <c r="H9" i="223"/>
  <c r="G9" i="223"/>
  <c r="AF8" i="223"/>
  <c r="AD8" i="223"/>
  <c r="AC8" i="223"/>
  <c r="AB8" i="223"/>
  <c r="AA8" i="223"/>
  <c r="Z8" i="223"/>
  <c r="Y8" i="223"/>
  <c r="X8" i="223"/>
  <c r="W8" i="223"/>
  <c r="U8" i="223"/>
  <c r="S8" i="223"/>
  <c r="R8" i="223"/>
  <c r="Q8" i="223"/>
  <c r="P8" i="223"/>
  <c r="O8" i="223"/>
  <c r="N8" i="223"/>
  <c r="M8" i="223"/>
  <c r="L8" i="223"/>
  <c r="J8" i="223"/>
  <c r="I8" i="223"/>
  <c r="H8" i="223"/>
  <c r="G8" i="223"/>
  <c r="J6" i="223"/>
  <c r="I6" i="223"/>
  <c r="H6" i="223"/>
  <c r="G6" i="223"/>
  <c r="AD6" i="223" s="1"/>
  <c r="AF13" i="222"/>
  <c r="AC13" i="222"/>
  <c r="AB13" i="222"/>
  <c r="AA13" i="222"/>
  <c r="Z13" i="222"/>
  <c r="Y13" i="222"/>
  <c r="X13" i="222"/>
  <c r="W13" i="222"/>
  <c r="U13" i="222"/>
  <c r="R13" i="222"/>
  <c r="Q13" i="222"/>
  <c r="P13" i="222"/>
  <c r="O13" i="222"/>
  <c r="N13" i="222"/>
  <c r="M13" i="222"/>
  <c r="L13" i="222"/>
  <c r="J13" i="222"/>
  <c r="I13" i="222"/>
  <c r="H13" i="222"/>
  <c r="G13" i="222"/>
  <c r="AF12" i="222"/>
  <c r="AD12" i="222"/>
  <c r="AC12" i="222"/>
  <c r="AB12" i="222"/>
  <c r="AA12" i="222"/>
  <c r="Z12" i="222"/>
  <c r="Y12" i="222"/>
  <c r="X12" i="222"/>
  <c r="W12" i="222"/>
  <c r="U12" i="222"/>
  <c r="S12" i="222"/>
  <c r="R12" i="222"/>
  <c r="Q12" i="222"/>
  <c r="P12" i="222"/>
  <c r="O12" i="222"/>
  <c r="N12" i="222"/>
  <c r="M12" i="222"/>
  <c r="L12" i="222"/>
  <c r="J12" i="222"/>
  <c r="I12" i="222"/>
  <c r="H12" i="222"/>
  <c r="G12" i="222"/>
  <c r="J6" i="222"/>
  <c r="I6" i="222"/>
  <c r="H6" i="222"/>
  <c r="G6" i="222"/>
  <c r="AF14" i="221"/>
  <c r="AC14" i="221"/>
  <c r="AB14" i="221"/>
  <c r="AA14" i="221"/>
  <c r="Z14" i="221"/>
  <c r="Y14" i="221"/>
  <c r="X14" i="221"/>
  <c r="W14" i="221"/>
  <c r="U14" i="221"/>
  <c r="R14" i="221"/>
  <c r="Q14" i="221"/>
  <c r="P14" i="221"/>
  <c r="O14" i="221"/>
  <c r="N14" i="221"/>
  <c r="M14" i="221"/>
  <c r="L14" i="221"/>
  <c r="J14" i="221"/>
  <c r="I14" i="221"/>
  <c r="H14" i="221"/>
  <c r="G14" i="221"/>
  <c r="AF13" i="221"/>
  <c r="AD13" i="221"/>
  <c r="AC13" i="221"/>
  <c r="AB13" i="221"/>
  <c r="AA13" i="221"/>
  <c r="Z13" i="221"/>
  <c r="Y13" i="221"/>
  <c r="X13" i="221"/>
  <c r="W13" i="221"/>
  <c r="U13" i="221"/>
  <c r="S13" i="221"/>
  <c r="R13" i="221"/>
  <c r="Q13" i="221"/>
  <c r="P13" i="221"/>
  <c r="O13" i="221"/>
  <c r="N13" i="221"/>
  <c r="M13" i="221"/>
  <c r="L13" i="221"/>
  <c r="J13" i="221"/>
  <c r="I13" i="221"/>
  <c r="H13" i="221"/>
  <c r="G13" i="221"/>
  <c r="J11" i="221"/>
  <c r="I11" i="221"/>
  <c r="H11" i="221"/>
  <c r="G11" i="221"/>
  <c r="S11" i="221" s="1"/>
  <c r="J9" i="221"/>
  <c r="I9" i="221"/>
  <c r="H9" i="221"/>
  <c r="G9" i="221"/>
  <c r="AF8" i="221"/>
  <c r="AC8" i="221"/>
  <c r="AB8" i="221"/>
  <c r="AA8" i="221"/>
  <c r="Z8" i="221"/>
  <c r="Y8" i="221"/>
  <c r="X8" i="221"/>
  <c r="W8" i="221"/>
  <c r="U8" i="221"/>
  <c r="R8" i="221"/>
  <c r="Q8" i="221"/>
  <c r="P8" i="221"/>
  <c r="O8" i="221"/>
  <c r="N8" i="221"/>
  <c r="M8" i="221"/>
  <c r="L8" i="221"/>
  <c r="J8" i="221"/>
  <c r="I8" i="221"/>
  <c r="H8" i="221"/>
  <c r="G8" i="221"/>
  <c r="AF7" i="221"/>
  <c r="AC7" i="221"/>
  <c r="AB7" i="221"/>
  <c r="AA7" i="221"/>
  <c r="Z7" i="221"/>
  <c r="Y7" i="221"/>
  <c r="X7" i="221"/>
  <c r="W7" i="221"/>
  <c r="U7" i="221"/>
  <c r="R7" i="221"/>
  <c r="Q7" i="221"/>
  <c r="P7" i="221"/>
  <c r="O7" i="221"/>
  <c r="N7" i="221"/>
  <c r="M7" i="221"/>
  <c r="L7" i="221"/>
  <c r="J7" i="221"/>
  <c r="I7" i="221"/>
  <c r="H7" i="221"/>
  <c r="G7" i="221"/>
  <c r="AF6" i="221"/>
  <c r="AD6" i="221"/>
  <c r="AC6" i="221"/>
  <c r="AB6" i="221"/>
  <c r="AA6" i="221"/>
  <c r="Z6" i="221"/>
  <c r="Y6" i="221"/>
  <c r="X6" i="221"/>
  <c r="W6" i="221"/>
  <c r="U6" i="221"/>
  <c r="S6" i="221"/>
  <c r="R6" i="221"/>
  <c r="Q6" i="221"/>
  <c r="P6" i="221"/>
  <c r="O6" i="221"/>
  <c r="N6" i="221"/>
  <c r="M6" i="221"/>
  <c r="L6" i="221"/>
  <c r="J6" i="221"/>
  <c r="I6" i="221"/>
  <c r="H6" i="221"/>
  <c r="G6" i="221"/>
  <c r="AF14" i="220"/>
  <c r="AC14" i="220"/>
  <c r="AB14" i="220"/>
  <c r="AA14" i="220"/>
  <c r="Z14" i="220"/>
  <c r="Y14" i="220"/>
  <c r="X14" i="220"/>
  <c r="W14" i="220"/>
  <c r="U14" i="220"/>
  <c r="R14" i="220"/>
  <c r="Q14" i="220"/>
  <c r="P14" i="220"/>
  <c r="O14" i="220"/>
  <c r="N14" i="220"/>
  <c r="M14" i="220"/>
  <c r="L14" i="220"/>
  <c r="J14" i="220"/>
  <c r="I14" i="220"/>
  <c r="H14" i="220"/>
  <c r="G14" i="220"/>
  <c r="AF13" i="220"/>
  <c r="AD13" i="220"/>
  <c r="AC13" i="220"/>
  <c r="AB13" i="220"/>
  <c r="AA13" i="220"/>
  <c r="Z13" i="220"/>
  <c r="Y13" i="220"/>
  <c r="X13" i="220"/>
  <c r="W13" i="220"/>
  <c r="U13" i="220"/>
  <c r="S13" i="220"/>
  <c r="R13" i="220"/>
  <c r="Q13" i="220"/>
  <c r="P13" i="220"/>
  <c r="O13" i="220"/>
  <c r="N13" i="220"/>
  <c r="M13" i="220"/>
  <c r="L13" i="220"/>
  <c r="J13" i="220"/>
  <c r="I13" i="220"/>
  <c r="H13" i="220"/>
  <c r="G13" i="220"/>
  <c r="J11" i="220"/>
  <c r="I11" i="220"/>
  <c r="H11" i="220"/>
  <c r="G11" i="220"/>
  <c r="S11" i="220" s="1"/>
  <c r="J9" i="220"/>
  <c r="I9" i="220"/>
  <c r="H9" i="220"/>
  <c r="G9" i="220"/>
  <c r="AF8" i="220"/>
  <c r="AC8" i="220"/>
  <c r="AB8" i="220"/>
  <c r="AA8" i="220"/>
  <c r="Z8" i="220"/>
  <c r="Y8" i="220"/>
  <c r="X8" i="220"/>
  <c r="W8" i="220"/>
  <c r="U8" i="220"/>
  <c r="R8" i="220"/>
  <c r="Q8" i="220"/>
  <c r="P8" i="220"/>
  <c r="O8" i="220"/>
  <c r="N8" i="220"/>
  <c r="M8" i="220"/>
  <c r="L8" i="220"/>
  <c r="J8" i="220"/>
  <c r="I8" i="220"/>
  <c r="H8" i="220"/>
  <c r="G8" i="220"/>
  <c r="AF7" i="220"/>
  <c r="AC7" i="220"/>
  <c r="AB7" i="220"/>
  <c r="AA7" i="220"/>
  <c r="Z7" i="220"/>
  <c r="Y7" i="220"/>
  <c r="X7" i="220"/>
  <c r="W7" i="220"/>
  <c r="U7" i="220"/>
  <c r="R7" i="220"/>
  <c r="Q7" i="220"/>
  <c r="P7" i="220"/>
  <c r="O7" i="220"/>
  <c r="N7" i="220"/>
  <c r="M7" i="220"/>
  <c r="L7" i="220"/>
  <c r="J7" i="220"/>
  <c r="I7" i="220"/>
  <c r="H7" i="220"/>
  <c r="G7" i="220"/>
  <c r="J6" i="220"/>
  <c r="I6" i="220"/>
  <c r="H6" i="220"/>
  <c r="G6" i="220"/>
  <c r="AF6" i="220" s="1"/>
  <c r="AF13" i="219"/>
  <c r="AC13" i="219"/>
  <c r="AB13" i="219"/>
  <c r="AA13" i="219"/>
  <c r="Z13" i="219"/>
  <c r="Y13" i="219"/>
  <c r="X13" i="219"/>
  <c r="W13" i="219"/>
  <c r="U13" i="219"/>
  <c r="R13" i="219"/>
  <c r="Q13" i="219"/>
  <c r="P13" i="219"/>
  <c r="O13" i="219"/>
  <c r="N13" i="219"/>
  <c r="M13" i="219"/>
  <c r="L13" i="219"/>
  <c r="J13" i="219"/>
  <c r="I13" i="219"/>
  <c r="H13" i="219"/>
  <c r="G13" i="219"/>
  <c r="AF12" i="219"/>
  <c r="AC12" i="219"/>
  <c r="AB12" i="219"/>
  <c r="AA12" i="219"/>
  <c r="Z12" i="219"/>
  <c r="Y12" i="219"/>
  <c r="X12" i="219"/>
  <c r="W12" i="219"/>
  <c r="U12" i="219"/>
  <c r="R12" i="219"/>
  <c r="Q12" i="219"/>
  <c r="P12" i="219"/>
  <c r="O12" i="219"/>
  <c r="N12" i="219"/>
  <c r="M12" i="219"/>
  <c r="L12" i="219"/>
  <c r="J12" i="219"/>
  <c r="I12" i="219"/>
  <c r="H12" i="219"/>
  <c r="G12" i="219"/>
  <c r="J14" i="219"/>
  <c r="I14" i="219"/>
  <c r="H14" i="219"/>
  <c r="G14" i="219"/>
  <c r="AF10" i="219"/>
  <c r="AD10" i="219"/>
  <c r="AC10" i="219"/>
  <c r="AB10" i="219"/>
  <c r="AA10" i="219"/>
  <c r="Z10" i="219"/>
  <c r="Y10" i="219"/>
  <c r="X10" i="219"/>
  <c r="W10" i="219"/>
  <c r="U10" i="219"/>
  <c r="R10" i="219"/>
  <c r="Q10" i="219"/>
  <c r="P10" i="219"/>
  <c r="O10" i="219"/>
  <c r="N10" i="219"/>
  <c r="M10" i="219"/>
  <c r="L10" i="219"/>
  <c r="J10" i="219"/>
  <c r="I10" i="219"/>
  <c r="H10" i="219"/>
  <c r="G10" i="219"/>
  <c r="AF9" i="219"/>
  <c r="AC9" i="219"/>
  <c r="AB9" i="219"/>
  <c r="AA9" i="219"/>
  <c r="Z9" i="219"/>
  <c r="Y9" i="219"/>
  <c r="X9" i="219"/>
  <c r="W9" i="219"/>
  <c r="U9" i="219"/>
  <c r="R9" i="219"/>
  <c r="Q9" i="219"/>
  <c r="P9" i="219"/>
  <c r="O9" i="219"/>
  <c r="N9" i="219"/>
  <c r="M9" i="219"/>
  <c r="L9" i="219"/>
  <c r="J9" i="219"/>
  <c r="I9" i="219"/>
  <c r="H9" i="219"/>
  <c r="G9" i="219"/>
  <c r="AF8" i="219"/>
  <c r="AD8" i="219"/>
  <c r="AC8" i="219"/>
  <c r="AB8" i="219"/>
  <c r="AA8" i="219"/>
  <c r="Z8" i="219"/>
  <c r="Y8" i="219"/>
  <c r="X8" i="219"/>
  <c r="W8" i="219"/>
  <c r="U8" i="219"/>
  <c r="R8" i="219"/>
  <c r="Q8" i="219"/>
  <c r="P8" i="219"/>
  <c r="O8" i="219"/>
  <c r="N8" i="219"/>
  <c r="M8" i="219"/>
  <c r="L8" i="219"/>
  <c r="J8" i="219"/>
  <c r="I8" i="219"/>
  <c r="H8" i="219"/>
  <c r="G8" i="219"/>
  <c r="AF6" i="219"/>
  <c r="AD6" i="219"/>
  <c r="AC6" i="219"/>
  <c r="AB6" i="219"/>
  <c r="AA6" i="219"/>
  <c r="Z6" i="219"/>
  <c r="Y6" i="219"/>
  <c r="X6" i="219"/>
  <c r="W6" i="219"/>
  <c r="U6" i="219"/>
  <c r="S6" i="219"/>
  <c r="R6" i="219"/>
  <c r="Q6" i="219"/>
  <c r="P6" i="219"/>
  <c r="O6" i="219"/>
  <c r="N6" i="219"/>
  <c r="M6" i="219"/>
  <c r="L6" i="219"/>
  <c r="J6" i="219"/>
  <c r="I6" i="219"/>
  <c r="H6" i="219"/>
  <c r="G6" i="219"/>
  <c r="AF11" i="218"/>
  <c r="AC11" i="218"/>
  <c r="AB11" i="218"/>
  <c r="AA11" i="218"/>
  <c r="Z11" i="218"/>
  <c r="Y11" i="218"/>
  <c r="X11" i="218"/>
  <c r="W11" i="218"/>
  <c r="U11" i="218"/>
  <c r="R11" i="218"/>
  <c r="Q11" i="218"/>
  <c r="P11" i="218"/>
  <c r="O11" i="218"/>
  <c r="N11" i="218"/>
  <c r="M11" i="218"/>
  <c r="L11" i="218"/>
  <c r="J11" i="218"/>
  <c r="I11" i="218"/>
  <c r="H11" i="218"/>
  <c r="G11" i="218"/>
  <c r="AF10" i="218"/>
  <c r="AC10" i="218"/>
  <c r="AB10" i="218"/>
  <c r="AA10" i="218"/>
  <c r="Z10" i="218"/>
  <c r="Y10" i="218"/>
  <c r="X10" i="218"/>
  <c r="W10" i="218"/>
  <c r="U10" i="218"/>
  <c r="R10" i="218"/>
  <c r="Q10" i="218"/>
  <c r="P10" i="218"/>
  <c r="O10" i="218"/>
  <c r="N10" i="218"/>
  <c r="M10" i="218"/>
  <c r="L10" i="218"/>
  <c r="J10" i="218"/>
  <c r="I10" i="218"/>
  <c r="H10" i="218"/>
  <c r="G10" i="218"/>
  <c r="J12" i="218"/>
  <c r="I12" i="218"/>
  <c r="H12" i="218"/>
  <c r="G12" i="218"/>
  <c r="AF8" i="218"/>
  <c r="AD8" i="218"/>
  <c r="AC8" i="218"/>
  <c r="AB8" i="218"/>
  <c r="AA8" i="218"/>
  <c r="Z8" i="218"/>
  <c r="Y8" i="218"/>
  <c r="X8" i="218"/>
  <c r="W8" i="218"/>
  <c r="U8" i="218"/>
  <c r="S8" i="218"/>
  <c r="R8" i="218"/>
  <c r="Q8" i="218"/>
  <c r="P8" i="218"/>
  <c r="O8" i="218"/>
  <c r="N8" i="218"/>
  <c r="M8" i="218"/>
  <c r="L8" i="218"/>
  <c r="J8" i="218"/>
  <c r="I8" i="218"/>
  <c r="H8" i="218"/>
  <c r="G8" i="218"/>
  <c r="AF7" i="218"/>
  <c r="AD7" i="218"/>
  <c r="AC7" i="218"/>
  <c r="AB7" i="218"/>
  <c r="AA7" i="218"/>
  <c r="Z7" i="218"/>
  <c r="Y7" i="218"/>
  <c r="X7" i="218"/>
  <c r="W7" i="218"/>
  <c r="U7" i="218"/>
  <c r="S7" i="218"/>
  <c r="R7" i="218"/>
  <c r="Q7" i="218"/>
  <c r="P7" i="218"/>
  <c r="O7" i="218"/>
  <c r="N7" i="218"/>
  <c r="M7" i="218"/>
  <c r="L7" i="218"/>
  <c r="J7" i="218"/>
  <c r="I7" i="218"/>
  <c r="H7" i="218"/>
  <c r="G7" i="218"/>
  <c r="J6" i="218"/>
  <c r="I6" i="218"/>
  <c r="H6" i="218"/>
  <c r="G6" i="218"/>
  <c r="AB13" i="16"/>
  <c r="AA13" i="16"/>
  <c r="Z13" i="16"/>
  <c r="Y13" i="16"/>
  <c r="X13" i="16"/>
  <c r="U13" i="16"/>
  <c r="R13" i="16"/>
  <c r="N13" i="16"/>
  <c r="M13" i="16"/>
  <c r="L13" i="16"/>
  <c r="J13" i="16"/>
  <c r="I13" i="16"/>
  <c r="H13" i="16"/>
  <c r="G13" i="16"/>
  <c r="AF13" i="16" s="1"/>
  <c r="AC12" i="16"/>
  <c r="AB12" i="16"/>
  <c r="AA12" i="16"/>
  <c r="W12" i="16"/>
  <c r="N12" i="16"/>
  <c r="M12" i="16"/>
  <c r="J12" i="16"/>
  <c r="I12" i="16"/>
  <c r="H12" i="16"/>
  <c r="G12" i="16"/>
  <c r="U12" i="16" s="1"/>
  <c r="AA14" i="4"/>
  <c r="Z14" i="4"/>
  <c r="Y14" i="4"/>
  <c r="X14" i="4"/>
  <c r="W14" i="4"/>
  <c r="U14" i="4"/>
  <c r="R14" i="4"/>
  <c r="M14" i="4"/>
  <c r="L14" i="4"/>
  <c r="J14" i="4"/>
  <c r="I14" i="4"/>
  <c r="H14" i="4"/>
  <c r="G14" i="4"/>
  <c r="AF14" i="4" s="1"/>
  <c r="AB13" i="4"/>
  <c r="AA13" i="4"/>
  <c r="Z13" i="4"/>
  <c r="Y13" i="4"/>
  <c r="X13" i="4"/>
  <c r="W13" i="4"/>
  <c r="N13" i="4"/>
  <c r="M13" i="4"/>
  <c r="L13" i="4"/>
  <c r="J13" i="4"/>
  <c r="I13" i="4"/>
  <c r="H13" i="4"/>
  <c r="G13" i="4"/>
  <c r="U13" i="4" s="1"/>
  <c r="AF9" i="217"/>
  <c r="AC9" i="217"/>
  <c r="AB9" i="217"/>
  <c r="AA9" i="217"/>
  <c r="Z9" i="217"/>
  <c r="Y9" i="217"/>
  <c r="X9" i="217"/>
  <c r="W9" i="217"/>
  <c r="U9" i="217"/>
  <c r="R9" i="217"/>
  <c r="Q9" i="217"/>
  <c r="P9" i="217"/>
  <c r="O9" i="217"/>
  <c r="N9" i="217"/>
  <c r="M9" i="217"/>
  <c r="L9" i="217"/>
  <c r="J9" i="217"/>
  <c r="I9" i="217"/>
  <c r="H9" i="217"/>
  <c r="G9" i="217"/>
  <c r="AF8" i="217"/>
  <c r="AC8" i="217"/>
  <c r="AB8" i="217"/>
  <c r="AA8" i="217"/>
  <c r="Z8" i="217"/>
  <c r="Y8" i="217"/>
  <c r="X8" i="217"/>
  <c r="W8" i="217"/>
  <c r="U8" i="217"/>
  <c r="R8" i="217"/>
  <c r="Q8" i="217"/>
  <c r="P8" i="217"/>
  <c r="O8" i="217"/>
  <c r="N8" i="217"/>
  <c r="M8" i="217"/>
  <c r="L8" i="217"/>
  <c r="J8" i="217"/>
  <c r="I8" i="217"/>
  <c r="H8" i="217"/>
  <c r="G8" i="217"/>
  <c r="AF7" i="217"/>
  <c r="AC7" i="217"/>
  <c r="AB7" i="217"/>
  <c r="AA7" i="217"/>
  <c r="Z7" i="217"/>
  <c r="Y7" i="217"/>
  <c r="X7" i="217"/>
  <c r="W7" i="217"/>
  <c r="U7" i="217"/>
  <c r="R7" i="217"/>
  <c r="Q7" i="217"/>
  <c r="P7" i="217"/>
  <c r="O7" i="217"/>
  <c r="N7" i="217"/>
  <c r="M7" i="217"/>
  <c r="L7" i="217"/>
  <c r="J7" i="217"/>
  <c r="I7" i="217"/>
  <c r="H7" i="217"/>
  <c r="G7" i="217"/>
  <c r="AF6" i="217"/>
  <c r="AD6" i="217"/>
  <c r="AC6" i="217"/>
  <c r="AB6" i="217"/>
  <c r="AA6" i="217"/>
  <c r="Z6" i="217"/>
  <c r="Y6" i="217"/>
  <c r="X6" i="217"/>
  <c r="W6" i="217"/>
  <c r="U6" i="217"/>
  <c r="S6" i="217"/>
  <c r="R6" i="217"/>
  <c r="Q6" i="217"/>
  <c r="P6" i="217"/>
  <c r="O6" i="217"/>
  <c r="N6" i="217"/>
  <c r="M6" i="217"/>
  <c r="L6" i="217"/>
  <c r="J6" i="217"/>
  <c r="I6" i="217"/>
  <c r="H6" i="217"/>
  <c r="G6" i="217"/>
  <c r="AF16" i="216"/>
  <c r="AD16" i="216"/>
  <c r="AC16" i="216"/>
  <c r="AB16" i="216"/>
  <c r="AA16" i="216"/>
  <c r="Z16" i="216"/>
  <c r="Y16" i="216"/>
  <c r="X16" i="216"/>
  <c r="W16" i="216"/>
  <c r="U16" i="216"/>
  <c r="S16" i="216"/>
  <c r="R16" i="216"/>
  <c r="Q16" i="216"/>
  <c r="P16" i="216"/>
  <c r="O16" i="216"/>
  <c r="N16" i="216"/>
  <c r="M16" i="216"/>
  <c r="L16" i="216"/>
  <c r="J16" i="216"/>
  <c r="I16" i="216"/>
  <c r="H16" i="216"/>
  <c r="G16" i="216"/>
  <c r="J11" i="216"/>
  <c r="I11" i="216"/>
  <c r="H11" i="216"/>
  <c r="G11" i="216"/>
  <c r="X11" i="216" s="1"/>
  <c r="AF10" i="216"/>
  <c r="AC10" i="216"/>
  <c r="AB10" i="216"/>
  <c r="AA10" i="216"/>
  <c r="Z10" i="216"/>
  <c r="Y10" i="216"/>
  <c r="X10" i="216"/>
  <c r="W10" i="216"/>
  <c r="U10" i="216"/>
  <c r="R10" i="216"/>
  <c r="Q10" i="216"/>
  <c r="P10" i="216"/>
  <c r="O10" i="216"/>
  <c r="N10" i="216"/>
  <c r="M10" i="216"/>
  <c r="L10" i="216"/>
  <c r="J10" i="216"/>
  <c r="I10" i="216"/>
  <c r="H10" i="216"/>
  <c r="G10" i="216"/>
  <c r="AF9" i="216"/>
  <c r="AC9" i="216"/>
  <c r="AB9" i="216"/>
  <c r="AA9" i="216"/>
  <c r="Z9" i="216"/>
  <c r="Y9" i="216"/>
  <c r="X9" i="216"/>
  <c r="W9" i="216"/>
  <c r="U9" i="216"/>
  <c r="S9" i="216"/>
  <c r="R9" i="216"/>
  <c r="Q9" i="216"/>
  <c r="P9" i="216"/>
  <c r="O9" i="216"/>
  <c r="N9" i="216"/>
  <c r="M9" i="216"/>
  <c r="L9" i="216"/>
  <c r="J9" i="216"/>
  <c r="I9" i="216"/>
  <c r="H9" i="216"/>
  <c r="G9" i="216"/>
  <c r="J8" i="216"/>
  <c r="I8" i="216"/>
  <c r="H8" i="216"/>
  <c r="G8" i="216"/>
  <c r="S8" i="216" s="1"/>
  <c r="J6" i="216"/>
  <c r="I6" i="216"/>
  <c r="H6" i="216"/>
  <c r="G6" i="216"/>
  <c r="X6" i="216" s="1"/>
  <c r="AF13" i="215"/>
  <c r="AD13" i="215"/>
  <c r="AC13" i="215"/>
  <c r="AB13" i="215"/>
  <c r="AA13" i="215"/>
  <c r="Z13" i="215"/>
  <c r="Y13" i="215"/>
  <c r="X13" i="215"/>
  <c r="W13" i="215"/>
  <c r="U13" i="215"/>
  <c r="S13" i="215"/>
  <c r="R13" i="215"/>
  <c r="Q13" i="215"/>
  <c r="P13" i="215"/>
  <c r="O13" i="215"/>
  <c r="N13" i="215"/>
  <c r="M13" i="215"/>
  <c r="L13" i="215"/>
  <c r="J13" i="215"/>
  <c r="I13" i="215"/>
  <c r="H13" i="215"/>
  <c r="G13" i="215"/>
  <c r="AF8" i="215"/>
  <c r="AD8" i="215"/>
  <c r="AC8" i="215"/>
  <c r="AB8" i="215"/>
  <c r="AA8" i="215"/>
  <c r="Z8" i="215"/>
  <c r="Y8" i="215"/>
  <c r="X8" i="215"/>
  <c r="W8" i="215"/>
  <c r="U8" i="215"/>
  <c r="S8" i="215"/>
  <c r="R8" i="215"/>
  <c r="Q8" i="215"/>
  <c r="P8" i="215"/>
  <c r="O8" i="215"/>
  <c r="N8" i="215"/>
  <c r="M8" i="215"/>
  <c r="L8" i="215"/>
  <c r="J8" i="215"/>
  <c r="I8" i="215"/>
  <c r="H8" i="215"/>
  <c r="G8" i="215"/>
  <c r="J6" i="215"/>
  <c r="I6" i="215"/>
  <c r="H6" i="215"/>
  <c r="G6" i="215"/>
  <c r="AF15" i="214"/>
  <c r="AD15" i="214"/>
  <c r="AC15" i="214"/>
  <c r="AB15" i="214"/>
  <c r="AA15" i="214"/>
  <c r="Z15" i="214"/>
  <c r="Y15" i="214"/>
  <c r="X15" i="214"/>
  <c r="W15" i="214"/>
  <c r="U15" i="214"/>
  <c r="S15" i="214"/>
  <c r="R15" i="214"/>
  <c r="Q15" i="214"/>
  <c r="P15" i="214"/>
  <c r="O15" i="214"/>
  <c r="N15" i="214"/>
  <c r="M15" i="214"/>
  <c r="L15" i="214"/>
  <c r="J15" i="214"/>
  <c r="I15" i="214"/>
  <c r="H15" i="214"/>
  <c r="G15" i="214"/>
  <c r="J10" i="214"/>
  <c r="I10" i="214"/>
  <c r="H10" i="214"/>
  <c r="AF9" i="214"/>
  <c r="AD9" i="214"/>
  <c r="AC9" i="214"/>
  <c r="AB9" i="214"/>
  <c r="AA9" i="214"/>
  <c r="Z9" i="214"/>
  <c r="Y9" i="214"/>
  <c r="X9" i="214"/>
  <c r="W9" i="214"/>
  <c r="U9" i="214"/>
  <c r="S9" i="214"/>
  <c r="R9" i="214"/>
  <c r="Q9" i="214"/>
  <c r="P9" i="214"/>
  <c r="O9" i="214"/>
  <c r="N9" i="214"/>
  <c r="M9" i="214"/>
  <c r="L9" i="214"/>
  <c r="J9" i="214"/>
  <c r="I9" i="214"/>
  <c r="H9" i="214"/>
  <c r="G9" i="214"/>
  <c r="AF8" i="214"/>
  <c r="AD8" i="214"/>
  <c r="AC8" i="214"/>
  <c r="AB8" i="214"/>
  <c r="AA8" i="214"/>
  <c r="Z8" i="214"/>
  <c r="Y8" i="214"/>
  <c r="X8" i="214"/>
  <c r="W8" i="214"/>
  <c r="U8" i="214"/>
  <c r="S8" i="214"/>
  <c r="R8" i="214"/>
  <c r="Q8" i="214"/>
  <c r="P8" i="214"/>
  <c r="O8" i="214"/>
  <c r="N8" i="214"/>
  <c r="M8" i="214"/>
  <c r="L8" i="214"/>
  <c r="J8" i="214"/>
  <c r="I8" i="214"/>
  <c r="H8" i="214"/>
  <c r="G8" i="214"/>
  <c r="AF7" i="214"/>
  <c r="AD7" i="214"/>
  <c r="AC7" i="214"/>
  <c r="AB7" i="214"/>
  <c r="AA7" i="214"/>
  <c r="Z7" i="214"/>
  <c r="Y7" i="214"/>
  <c r="X7" i="214"/>
  <c r="W7" i="214"/>
  <c r="U7" i="214"/>
  <c r="S7" i="214"/>
  <c r="R7" i="214"/>
  <c r="Q7" i="214"/>
  <c r="P7" i="214"/>
  <c r="O7" i="214"/>
  <c r="N7" i="214"/>
  <c r="M7" i="214"/>
  <c r="L7" i="214"/>
  <c r="J7" i="214"/>
  <c r="I7" i="214"/>
  <c r="H7" i="214"/>
  <c r="G7" i="214"/>
  <c r="AF6" i="214"/>
  <c r="AD6" i="214"/>
  <c r="AC6" i="214"/>
  <c r="AB6" i="214"/>
  <c r="AA6" i="214"/>
  <c r="Z6" i="214"/>
  <c r="Y6" i="214"/>
  <c r="X6" i="214"/>
  <c r="W6" i="214"/>
  <c r="U6" i="214"/>
  <c r="S6" i="214"/>
  <c r="R6" i="214"/>
  <c r="Q6" i="214"/>
  <c r="P6" i="214"/>
  <c r="O6" i="214"/>
  <c r="N6" i="214"/>
  <c r="M6" i="214"/>
  <c r="L6" i="214"/>
  <c r="J6" i="214"/>
  <c r="I6" i="214"/>
  <c r="H6" i="214"/>
  <c r="G6" i="214"/>
  <c r="AF10" i="177"/>
  <c r="AC10" i="177"/>
  <c r="AB10" i="177"/>
  <c r="AA10" i="177"/>
  <c r="Z10" i="177"/>
  <c r="Y10" i="177"/>
  <c r="X10" i="177"/>
  <c r="W10" i="177"/>
  <c r="U10" i="177"/>
  <c r="R10" i="177"/>
  <c r="Q10" i="177"/>
  <c r="P10" i="177"/>
  <c r="O10" i="177"/>
  <c r="N10" i="177"/>
  <c r="M10" i="177"/>
  <c r="L10" i="177"/>
  <c r="J10" i="177"/>
  <c r="I10" i="177"/>
  <c r="H10" i="177"/>
  <c r="G10" i="177"/>
  <c r="AF19" i="213"/>
  <c r="AC19" i="213"/>
  <c r="AB19" i="213"/>
  <c r="AA19" i="213"/>
  <c r="Z19" i="213"/>
  <c r="Y19" i="213"/>
  <c r="X19" i="213"/>
  <c r="W19" i="213"/>
  <c r="U19" i="213"/>
  <c r="R19" i="213"/>
  <c r="Q19" i="213"/>
  <c r="P19" i="213"/>
  <c r="O19" i="213"/>
  <c r="N19" i="213"/>
  <c r="M19" i="213"/>
  <c r="L19" i="213"/>
  <c r="J19" i="213"/>
  <c r="I19" i="213"/>
  <c r="H19" i="213"/>
  <c r="G19" i="213"/>
  <c r="J18" i="213"/>
  <c r="I18" i="213"/>
  <c r="H18" i="213"/>
  <c r="G18" i="213"/>
  <c r="AF16" i="213"/>
  <c r="AD16" i="213"/>
  <c r="AC16" i="213"/>
  <c r="AB16" i="213"/>
  <c r="AA16" i="213"/>
  <c r="Z16" i="213"/>
  <c r="Y16" i="213"/>
  <c r="X16" i="213"/>
  <c r="W16" i="213"/>
  <c r="U16" i="213"/>
  <c r="S16" i="213"/>
  <c r="R16" i="213"/>
  <c r="Q16" i="213"/>
  <c r="P16" i="213"/>
  <c r="O16" i="213"/>
  <c r="N16" i="213"/>
  <c r="M16" i="213"/>
  <c r="L16" i="213"/>
  <c r="J16" i="213"/>
  <c r="I16" i="213"/>
  <c r="H16" i="213"/>
  <c r="G16" i="213"/>
  <c r="J6" i="213"/>
  <c r="I6" i="213"/>
  <c r="H6" i="213"/>
  <c r="G6" i="213"/>
  <c r="AF11" i="212"/>
  <c r="AC11" i="212"/>
  <c r="AB11" i="212"/>
  <c r="AA11" i="212"/>
  <c r="Z11" i="212"/>
  <c r="Y11" i="212"/>
  <c r="X11" i="212"/>
  <c r="W11" i="212"/>
  <c r="U11" i="212"/>
  <c r="R11" i="212"/>
  <c r="Q11" i="212"/>
  <c r="P11" i="212"/>
  <c r="O11" i="212"/>
  <c r="N11" i="212"/>
  <c r="M11" i="212"/>
  <c r="L11" i="212"/>
  <c r="J11" i="212"/>
  <c r="I11" i="212"/>
  <c r="H11" i="212"/>
  <c r="G11" i="212"/>
  <c r="J10" i="212"/>
  <c r="I10" i="212"/>
  <c r="H10" i="212"/>
  <c r="G10" i="212"/>
  <c r="AF8" i="212"/>
  <c r="AD8" i="212"/>
  <c r="AC8" i="212"/>
  <c r="AB8" i="212"/>
  <c r="AA8" i="212"/>
  <c r="Z8" i="212"/>
  <c r="Y8" i="212"/>
  <c r="X8" i="212"/>
  <c r="W8" i="212"/>
  <c r="U8" i="212"/>
  <c r="S8" i="212"/>
  <c r="R8" i="212"/>
  <c r="Q8" i="212"/>
  <c r="P8" i="212"/>
  <c r="O8" i="212"/>
  <c r="N8" i="212"/>
  <c r="M8" i="212"/>
  <c r="L8" i="212"/>
  <c r="J8" i="212"/>
  <c r="I8" i="212"/>
  <c r="H8" i="212"/>
  <c r="G8" i="212"/>
  <c r="J7" i="212"/>
  <c r="I7" i="212"/>
  <c r="H7" i="212"/>
  <c r="G7" i="212"/>
  <c r="X7" i="212" s="1"/>
  <c r="AF6" i="212"/>
  <c r="AD6" i="212"/>
  <c r="AC6" i="212"/>
  <c r="AB6" i="212"/>
  <c r="AA6" i="212"/>
  <c r="Z6" i="212"/>
  <c r="Y6" i="212"/>
  <c r="X6" i="212"/>
  <c r="W6" i="212"/>
  <c r="U6" i="212"/>
  <c r="S6" i="212"/>
  <c r="R6" i="212"/>
  <c r="Q6" i="212"/>
  <c r="P6" i="212"/>
  <c r="O6" i="212"/>
  <c r="N6" i="212"/>
  <c r="M6" i="212"/>
  <c r="L6" i="212"/>
  <c r="J6" i="212"/>
  <c r="I6" i="212"/>
  <c r="H6" i="212"/>
  <c r="G6" i="212"/>
  <c r="AB12" i="66"/>
  <c r="AA12" i="66"/>
  <c r="Z12" i="66"/>
  <c r="Y12" i="66"/>
  <c r="X12" i="66"/>
  <c r="W12" i="66"/>
  <c r="U12" i="66"/>
  <c r="R12" i="66"/>
  <c r="Q12" i="66"/>
  <c r="P12" i="66"/>
  <c r="N12" i="66"/>
  <c r="M12" i="66"/>
  <c r="L12" i="66"/>
  <c r="J12" i="66"/>
  <c r="I12" i="66"/>
  <c r="H12" i="66"/>
  <c r="G12" i="66"/>
  <c r="AF12" i="66" s="1"/>
  <c r="AC11" i="66"/>
  <c r="AB11" i="66"/>
  <c r="AA11" i="66"/>
  <c r="Z11" i="66"/>
  <c r="Y11" i="66"/>
  <c r="X11" i="66"/>
  <c r="W11" i="66"/>
  <c r="O11" i="66"/>
  <c r="N11" i="66"/>
  <c r="M11" i="66"/>
  <c r="L11" i="66"/>
  <c r="J11" i="66"/>
  <c r="I11" i="66"/>
  <c r="H11" i="66"/>
  <c r="G11" i="66"/>
  <c r="U11" i="66" s="1"/>
  <c r="AF14" i="211"/>
  <c r="AC14" i="211"/>
  <c r="AB14" i="211"/>
  <c r="AA14" i="211"/>
  <c r="Z14" i="211"/>
  <c r="Y14" i="211"/>
  <c r="X14" i="211"/>
  <c r="W14" i="211"/>
  <c r="U14" i="211"/>
  <c r="R14" i="211"/>
  <c r="Q14" i="211"/>
  <c r="P14" i="211"/>
  <c r="O14" i="211"/>
  <c r="N14" i="211"/>
  <c r="M14" i="211"/>
  <c r="L14" i="211"/>
  <c r="J14" i="211"/>
  <c r="I14" i="211"/>
  <c r="H14" i="211"/>
  <c r="G14" i="211"/>
  <c r="AF13" i="211"/>
  <c r="AC13" i="211"/>
  <c r="AB13" i="211"/>
  <c r="AA13" i="211"/>
  <c r="Z13" i="211"/>
  <c r="Y13" i="211"/>
  <c r="X13" i="211"/>
  <c r="W13" i="211"/>
  <c r="U13" i="211"/>
  <c r="R13" i="211"/>
  <c r="Q13" i="211"/>
  <c r="P13" i="211"/>
  <c r="O13" i="211"/>
  <c r="N13" i="211"/>
  <c r="M13" i="211"/>
  <c r="L13" i="211"/>
  <c r="J13" i="211"/>
  <c r="I13" i="211"/>
  <c r="H13" i="211"/>
  <c r="G13" i="211"/>
  <c r="J15" i="211"/>
  <c r="I15" i="211"/>
  <c r="H15" i="211"/>
  <c r="G15" i="211"/>
  <c r="AF11" i="211"/>
  <c r="AD11" i="211"/>
  <c r="AC11" i="211"/>
  <c r="AB11" i="211"/>
  <c r="AA11" i="211"/>
  <c r="Z11" i="211"/>
  <c r="Y11" i="211"/>
  <c r="X11" i="211"/>
  <c r="W11" i="211"/>
  <c r="U11" i="211"/>
  <c r="S11" i="211"/>
  <c r="R11" i="211"/>
  <c r="Q11" i="211"/>
  <c r="P11" i="211"/>
  <c r="O11" i="211"/>
  <c r="N11" i="211"/>
  <c r="M11" i="211"/>
  <c r="L11" i="211"/>
  <c r="J11" i="211"/>
  <c r="I11" i="211"/>
  <c r="H11" i="211"/>
  <c r="G11" i="211"/>
  <c r="AF10" i="211"/>
  <c r="AD10" i="211"/>
  <c r="AC10" i="211"/>
  <c r="AB10" i="211"/>
  <c r="AA10" i="211"/>
  <c r="Z10" i="211"/>
  <c r="Y10" i="211"/>
  <c r="X10" i="211"/>
  <c r="W10" i="211"/>
  <c r="U10" i="211"/>
  <c r="S10" i="211"/>
  <c r="R10" i="211"/>
  <c r="Q10" i="211"/>
  <c r="P10" i="211"/>
  <c r="O10" i="211"/>
  <c r="N10" i="211"/>
  <c r="M10" i="211"/>
  <c r="L10" i="211"/>
  <c r="J10" i="211"/>
  <c r="I10" i="211"/>
  <c r="H10" i="211"/>
  <c r="G10" i="211"/>
  <c r="AF9" i="211"/>
  <c r="AD9" i="211"/>
  <c r="AC9" i="211"/>
  <c r="AB9" i="211"/>
  <c r="AA9" i="211"/>
  <c r="Z9" i="211"/>
  <c r="Y9" i="211"/>
  <c r="X9" i="211"/>
  <c r="W9" i="211"/>
  <c r="U9" i="211"/>
  <c r="S9" i="211"/>
  <c r="R9" i="211"/>
  <c r="Q9" i="211"/>
  <c r="P9" i="211"/>
  <c r="O9" i="211"/>
  <c r="N9" i="211"/>
  <c r="M9" i="211"/>
  <c r="L9" i="211"/>
  <c r="J9" i="211"/>
  <c r="I9" i="211"/>
  <c r="H9" i="211"/>
  <c r="G9" i="211"/>
  <c r="J8" i="211"/>
  <c r="I8" i="211"/>
  <c r="H8" i="211"/>
  <c r="G8" i="211"/>
  <c r="S8" i="211" s="1"/>
  <c r="J6" i="211"/>
  <c r="I6" i="211"/>
  <c r="H6" i="211"/>
  <c r="G6" i="211"/>
  <c r="AA6" i="211" s="1"/>
  <c r="AF13" i="206"/>
  <c r="AC13" i="206"/>
  <c r="AB13" i="206"/>
  <c r="AA13" i="206"/>
  <c r="Z13" i="206"/>
  <c r="Y13" i="206"/>
  <c r="X13" i="206"/>
  <c r="W13" i="206"/>
  <c r="U13" i="206"/>
  <c r="R13" i="206"/>
  <c r="Q13" i="206"/>
  <c r="P13" i="206"/>
  <c r="O13" i="206"/>
  <c r="N13" i="206"/>
  <c r="M13" i="206"/>
  <c r="L13" i="206"/>
  <c r="J13" i="206"/>
  <c r="I13" i="206"/>
  <c r="H13" i="206"/>
  <c r="G13" i="206"/>
  <c r="AF12" i="206"/>
  <c r="AC12" i="206"/>
  <c r="AB12" i="206"/>
  <c r="AA12" i="206"/>
  <c r="Z12" i="206"/>
  <c r="Y12" i="206"/>
  <c r="X12" i="206"/>
  <c r="W12" i="206"/>
  <c r="U12" i="206"/>
  <c r="R12" i="206"/>
  <c r="Q12" i="206"/>
  <c r="P12" i="206"/>
  <c r="O12" i="206"/>
  <c r="N12" i="206"/>
  <c r="M12" i="206"/>
  <c r="L12" i="206"/>
  <c r="J12" i="206"/>
  <c r="I12" i="206"/>
  <c r="H12" i="206"/>
  <c r="G12" i="206"/>
  <c r="AF9" i="206"/>
  <c r="AC9" i="206"/>
  <c r="AB9" i="206"/>
  <c r="AA9" i="206"/>
  <c r="Z9" i="206"/>
  <c r="Y9" i="206"/>
  <c r="X9" i="206"/>
  <c r="W9" i="206"/>
  <c r="U9" i="206"/>
  <c r="R9" i="206"/>
  <c r="Q9" i="206"/>
  <c r="P9" i="206"/>
  <c r="O9" i="206"/>
  <c r="N9" i="206"/>
  <c r="M9" i="206"/>
  <c r="L9" i="206"/>
  <c r="J9" i="206"/>
  <c r="I9" i="206"/>
  <c r="H9" i="206"/>
  <c r="G9" i="206"/>
  <c r="AF12" i="210"/>
  <c r="AC12" i="210"/>
  <c r="AB12" i="210"/>
  <c r="AA12" i="210"/>
  <c r="Z12" i="210"/>
  <c r="Y12" i="210"/>
  <c r="X12" i="210"/>
  <c r="W12" i="210"/>
  <c r="U12" i="210"/>
  <c r="R12" i="210"/>
  <c r="Q12" i="210"/>
  <c r="P12" i="210"/>
  <c r="O12" i="210"/>
  <c r="N12" i="210"/>
  <c r="M12" i="210"/>
  <c r="L12" i="210"/>
  <c r="J12" i="210"/>
  <c r="I12" i="210"/>
  <c r="H12" i="210"/>
  <c r="G12" i="210"/>
  <c r="AF11" i="210"/>
  <c r="AC11" i="210"/>
  <c r="AB11" i="210"/>
  <c r="AA11" i="210"/>
  <c r="Z11" i="210"/>
  <c r="Y11" i="210"/>
  <c r="X11" i="210"/>
  <c r="W11" i="210"/>
  <c r="U11" i="210"/>
  <c r="R11" i="210"/>
  <c r="Q11" i="210"/>
  <c r="P11" i="210"/>
  <c r="O11" i="210"/>
  <c r="N11" i="210"/>
  <c r="M11" i="210"/>
  <c r="L11" i="210"/>
  <c r="J11" i="210"/>
  <c r="I11" i="210"/>
  <c r="H11" i="210"/>
  <c r="G11" i="210"/>
  <c r="J13" i="210"/>
  <c r="I13" i="210"/>
  <c r="H13" i="210"/>
  <c r="G13" i="210"/>
  <c r="AF9" i="210"/>
  <c r="AD9" i="210"/>
  <c r="AC9" i="210"/>
  <c r="AB9" i="210"/>
  <c r="AA9" i="210"/>
  <c r="Z9" i="210"/>
  <c r="Y9" i="210"/>
  <c r="X9" i="210"/>
  <c r="W9" i="210"/>
  <c r="U9" i="210"/>
  <c r="S9" i="210"/>
  <c r="R9" i="210"/>
  <c r="Q9" i="210"/>
  <c r="P9" i="210"/>
  <c r="O9" i="210"/>
  <c r="N9" i="210"/>
  <c r="M9" i="210"/>
  <c r="L9" i="210"/>
  <c r="J9" i="210"/>
  <c r="I9" i="210"/>
  <c r="H9" i="210"/>
  <c r="G9" i="210"/>
  <c r="AF8" i="210"/>
  <c r="AD8" i="210"/>
  <c r="AC8" i="210"/>
  <c r="AB8" i="210"/>
  <c r="AA8" i="210"/>
  <c r="Z8" i="210"/>
  <c r="Y8" i="210"/>
  <c r="X8" i="210"/>
  <c r="W8" i="210"/>
  <c r="U8" i="210"/>
  <c r="S8" i="210"/>
  <c r="R8" i="210"/>
  <c r="Q8" i="210"/>
  <c r="P8" i="210"/>
  <c r="O8" i="210"/>
  <c r="N8" i="210"/>
  <c r="M8" i="210"/>
  <c r="L8" i="210"/>
  <c r="J8" i="210"/>
  <c r="I8" i="210"/>
  <c r="H8" i="210"/>
  <c r="G8" i="210"/>
  <c r="AF7" i="210"/>
  <c r="AD7" i="210"/>
  <c r="AC7" i="210"/>
  <c r="AB7" i="210"/>
  <c r="AA7" i="210"/>
  <c r="Z7" i="210"/>
  <c r="Y7" i="210"/>
  <c r="X7" i="210"/>
  <c r="W7" i="210"/>
  <c r="U7" i="210"/>
  <c r="S7" i="210"/>
  <c r="R7" i="210"/>
  <c r="Q7" i="210"/>
  <c r="P7" i="210"/>
  <c r="O7" i="210"/>
  <c r="N7" i="210"/>
  <c r="M7" i="210"/>
  <c r="L7" i="210"/>
  <c r="J7" i="210"/>
  <c r="I7" i="210"/>
  <c r="H7" i="210"/>
  <c r="G7" i="210"/>
  <c r="AF6" i="210"/>
  <c r="AD6" i="210"/>
  <c r="AC6" i="210"/>
  <c r="AB6" i="210"/>
  <c r="AA6" i="210"/>
  <c r="Z6" i="210"/>
  <c r="Y6" i="210"/>
  <c r="X6" i="210"/>
  <c r="W6" i="210"/>
  <c r="U6" i="210"/>
  <c r="S6" i="210"/>
  <c r="R6" i="210"/>
  <c r="Q6" i="210"/>
  <c r="P6" i="210"/>
  <c r="O6" i="210"/>
  <c r="N6" i="210"/>
  <c r="M6" i="210"/>
  <c r="L6" i="210"/>
  <c r="J6" i="210"/>
  <c r="I6" i="210"/>
  <c r="H6" i="210"/>
  <c r="G6" i="210"/>
  <c r="J13" i="166"/>
  <c r="I13" i="166"/>
  <c r="H13" i="166"/>
  <c r="G13" i="166"/>
  <c r="AF12" i="166"/>
  <c r="AC12" i="166"/>
  <c r="AB12" i="166"/>
  <c r="AA12" i="166"/>
  <c r="Z12" i="166"/>
  <c r="Y12" i="166"/>
  <c r="X12" i="166"/>
  <c r="W12" i="166"/>
  <c r="U12" i="166"/>
  <c r="R12" i="166"/>
  <c r="Q12" i="166"/>
  <c r="P12" i="166"/>
  <c r="O12" i="166"/>
  <c r="N12" i="166"/>
  <c r="M12" i="166"/>
  <c r="L12" i="166"/>
  <c r="J12" i="166"/>
  <c r="I12" i="166"/>
  <c r="H12" i="166"/>
  <c r="G12" i="166"/>
  <c r="Z15" i="70"/>
  <c r="Y15" i="70"/>
  <c r="X15" i="70"/>
  <c r="W15" i="70"/>
  <c r="U15" i="70"/>
  <c r="S15" i="70"/>
  <c r="R15" i="70"/>
  <c r="L15" i="70"/>
  <c r="J15" i="70"/>
  <c r="I15" i="70"/>
  <c r="H15" i="70"/>
  <c r="G15" i="70"/>
  <c r="AF15" i="70" s="1"/>
  <c r="AB14" i="70"/>
  <c r="AA14" i="70"/>
  <c r="Z14" i="70"/>
  <c r="Y14" i="70"/>
  <c r="X14" i="70"/>
  <c r="W14" i="70"/>
  <c r="N14" i="70"/>
  <c r="M14" i="70"/>
  <c r="L14" i="70"/>
  <c r="J14" i="70"/>
  <c r="I14" i="70"/>
  <c r="H14" i="70"/>
  <c r="G14" i="70"/>
  <c r="U14" i="70" s="1"/>
  <c r="AF13" i="209"/>
  <c r="AD13" i="209"/>
  <c r="AC13" i="209"/>
  <c r="AB13" i="209"/>
  <c r="AA13" i="209"/>
  <c r="Z13" i="209"/>
  <c r="Y13" i="209"/>
  <c r="X13" i="209"/>
  <c r="W13" i="209"/>
  <c r="U13" i="209"/>
  <c r="S13" i="209"/>
  <c r="R13" i="209"/>
  <c r="Q13" i="209"/>
  <c r="P13" i="209"/>
  <c r="O13" i="209"/>
  <c r="N13" i="209"/>
  <c r="M13" i="209"/>
  <c r="L13" i="209"/>
  <c r="J13" i="209"/>
  <c r="I13" i="209"/>
  <c r="H13" i="209"/>
  <c r="G13" i="209"/>
  <c r="AF12" i="209"/>
  <c r="AC12" i="209"/>
  <c r="AB12" i="209"/>
  <c r="AA12" i="209"/>
  <c r="Z12" i="209"/>
  <c r="Y12" i="209"/>
  <c r="X12" i="209"/>
  <c r="W12" i="209"/>
  <c r="U12" i="209"/>
  <c r="R12" i="209"/>
  <c r="Q12" i="209"/>
  <c r="P12" i="209"/>
  <c r="O12" i="209"/>
  <c r="N12" i="209"/>
  <c r="M12" i="209"/>
  <c r="L12" i="209"/>
  <c r="J12" i="209"/>
  <c r="I12" i="209"/>
  <c r="H12" i="209"/>
  <c r="G12" i="209"/>
  <c r="AF14" i="209"/>
  <c r="AD14" i="209"/>
  <c r="AC14" i="209"/>
  <c r="AB14" i="209"/>
  <c r="AA14" i="209"/>
  <c r="Z14" i="209"/>
  <c r="Y14" i="209"/>
  <c r="X14" i="209"/>
  <c r="W14" i="209"/>
  <c r="U14" i="209"/>
  <c r="S14" i="209"/>
  <c r="R14" i="209"/>
  <c r="Q14" i="209"/>
  <c r="P14" i="209"/>
  <c r="O14" i="209"/>
  <c r="N14" i="209"/>
  <c r="M14" i="209"/>
  <c r="L14" i="209"/>
  <c r="J14" i="209"/>
  <c r="I14" i="209"/>
  <c r="H14" i="209"/>
  <c r="G14" i="209"/>
  <c r="J6" i="209"/>
  <c r="I6" i="209"/>
  <c r="H6" i="209"/>
  <c r="G6" i="209"/>
  <c r="AD14" i="13"/>
  <c r="AB14" i="13"/>
  <c r="AA14" i="13"/>
  <c r="Z14" i="13"/>
  <c r="Y14" i="13"/>
  <c r="X14" i="13"/>
  <c r="W14" i="13"/>
  <c r="U14" i="13"/>
  <c r="S14" i="13"/>
  <c r="R14" i="13"/>
  <c r="P14" i="13"/>
  <c r="N14" i="13"/>
  <c r="M14" i="13"/>
  <c r="L14" i="13"/>
  <c r="J14" i="13"/>
  <c r="I14" i="13"/>
  <c r="H14" i="13"/>
  <c r="G14" i="13"/>
  <c r="AF14" i="13" s="1"/>
  <c r="AB13" i="13"/>
  <c r="AA13" i="13"/>
  <c r="Z13" i="13"/>
  <c r="Y13" i="13"/>
  <c r="X13" i="13"/>
  <c r="W13" i="13"/>
  <c r="N13" i="13"/>
  <c r="M13" i="13"/>
  <c r="L13" i="13"/>
  <c r="J13" i="13"/>
  <c r="I13" i="13"/>
  <c r="H13" i="13"/>
  <c r="G13" i="13"/>
  <c r="U13" i="13" s="1"/>
  <c r="AB14" i="12"/>
  <c r="AA14" i="12"/>
  <c r="Z14" i="12"/>
  <c r="Y14" i="12"/>
  <c r="X14" i="12"/>
  <c r="W14" i="12"/>
  <c r="U14" i="12"/>
  <c r="S14" i="12"/>
  <c r="R14" i="12"/>
  <c r="Q14" i="12"/>
  <c r="P14" i="12"/>
  <c r="N14" i="12"/>
  <c r="M14" i="12"/>
  <c r="L14" i="12"/>
  <c r="J14" i="12"/>
  <c r="I14" i="12"/>
  <c r="H14" i="12"/>
  <c r="G14" i="12"/>
  <c r="AF14" i="12" s="1"/>
  <c r="AC13" i="12"/>
  <c r="AB13" i="12"/>
  <c r="AA13" i="12"/>
  <c r="Z13" i="12"/>
  <c r="Y13" i="12"/>
  <c r="X13" i="12"/>
  <c r="W13" i="12"/>
  <c r="O13" i="12"/>
  <c r="N13" i="12"/>
  <c r="M13" i="12"/>
  <c r="L13" i="12"/>
  <c r="J13" i="12"/>
  <c r="I13" i="12"/>
  <c r="H13" i="12"/>
  <c r="G13" i="12"/>
  <c r="U13" i="12" s="1"/>
  <c r="G10" i="193"/>
  <c r="H10" i="193"/>
  <c r="I10" i="193"/>
  <c r="J10" i="193"/>
  <c r="L10" i="193"/>
  <c r="M10" i="193"/>
  <c r="N10" i="193"/>
  <c r="O10" i="193"/>
  <c r="P10" i="193"/>
  <c r="Q10" i="193"/>
  <c r="R10" i="193"/>
  <c r="S10" i="193"/>
  <c r="U10" i="193"/>
  <c r="W10" i="193"/>
  <c r="X10" i="193"/>
  <c r="Y10" i="193"/>
  <c r="Z10" i="193"/>
  <c r="AA10" i="193"/>
  <c r="AB10" i="193"/>
  <c r="AC10" i="193"/>
  <c r="AD10" i="193"/>
  <c r="AF10" i="193"/>
  <c r="G10" i="182"/>
  <c r="H10" i="182"/>
  <c r="I10" i="182"/>
  <c r="J10" i="182"/>
  <c r="L10" i="182"/>
  <c r="M10" i="182"/>
  <c r="N10" i="182"/>
  <c r="O10" i="182"/>
  <c r="P10" i="182"/>
  <c r="Q10" i="182"/>
  <c r="R10" i="182"/>
  <c r="S10" i="182"/>
  <c r="U10" i="182"/>
  <c r="W10" i="182"/>
  <c r="X10" i="182"/>
  <c r="Y10" i="182"/>
  <c r="Z10" i="182"/>
  <c r="AA10" i="182"/>
  <c r="AB10" i="182"/>
  <c r="AC10" i="182"/>
  <c r="AD10" i="182"/>
  <c r="AF10" i="182"/>
  <c r="AF11" i="208"/>
  <c r="AC11" i="208"/>
  <c r="AB11" i="208"/>
  <c r="AA11" i="208"/>
  <c r="Z11" i="208"/>
  <c r="Y11" i="208"/>
  <c r="X11" i="208"/>
  <c r="W11" i="208"/>
  <c r="U11" i="208"/>
  <c r="R11" i="208"/>
  <c r="Q11" i="208"/>
  <c r="P11" i="208"/>
  <c r="O11" i="208"/>
  <c r="N11" i="208"/>
  <c r="M11" i="208"/>
  <c r="L11" i="208"/>
  <c r="J11" i="208"/>
  <c r="I11" i="208"/>
  <c r="H11" i="208"/>
  <c r="G11" i="208"/>
  <c r="AF8" i="208"/>
  <c r="AD8" i="208"/>
  <c r="AC8" i="208"/>
  <c r="AB8" i="208"/>
  <c r="AA8" i="208"/>
  <c r="Z8" i="208"/>
  <c r="Y8" i="208"/>
  <c r="X8" i="208"/>
  <c r="W8" i="208"/>
  <c r="U8" i="208"/>
  <c r="S8" i="208"/>
  <c r="R8" i="208"/>
  <c r="Q8" i="208"/>
  <c r="P8" i="208"/>
  <c r="O8" i="208"/>
  <c r="N8" i="208"/>
  <c r="M8" i="208"/>
  <c r="L8" i="208"/>
  <c r="J8" i="208"/>
  <c r="I8" i="208"/>
  <c r="H8" i="208"/>
  <c r="G8" i="208"/>
  <c r="J6" i="208"/>
  <c r="I6" i="208"/>
  <c r="H6" i="208"/>
  <c r="G6" i="208"/>
  <c r="AF15" i="207"/>
  <c r="AC15" i="207"/>
  <c r="AB15" i="207"/>
  <c r="AA15" i="207"/>
  <c r="Z15" i="207"/>
  <c r="Y15" i="207"/>
  <c r="X15" i="207"/>
  <c r="W15" i="207"/>
  <c r="U15" i="207"/>
  <c r="R15" i="207"/>
  <c r="Q15" i="207"/>
  <c r="P15" i="207"/>
  <c r="O15" i="207"/>
  <c r="N15" i="207"/>
  <c r="M15" i="207"/>
  <c r="L15" i="207"/>
  <c r="J15" i="207"/>
  <c r="I15" i="207"/>
  <c r="H15" i="207"/>
  <c r="G15" i="207"/>
  <c r="AF12" i="207"/>
  <c r="AC12" i="207"/>
  <c r="AB12" i="207"/>
  <c r="AA12" i="207"/>
  <c r="Z12" i="207"/>
  <c r="Y12" i="207"/>
  <c r="X12" i="207"/>
  <c r="W12" i="207"/>
  <c r="U12" i="207"/>
  <c r="R12" i="207"/>
  <c r="Q12" i="207"/>
  <c r="P12" i="207"/>
  <c r="O12" i="207"/>
  <c r="N12" i="207"/>
  <c r="M12" i="207"/>
  <c r="L12" i="207"/>
  <c r="J12" i="207"/>
  <c r="I12" i="207"/>
  <c r="H12" i="207"/>
  <c r="G12" i="207"/>
  <c r="AF11" i="207"/>
  <c r="AC11" i="207"/>
  <c r="AB11" i="207"/>
  <c r="AA11" i="207"/>
  <c r="Z11" i="207"/>
  <c r="Y11" i="207"/>
  <c r="X11" i="207"/>
  <c r="W11" i="207"/>
  <c r="U11" i="207"/>
  <c r="R11" i="207"/>
  <c r="Q11" i="207"/>
  <c r="P11" i="207"/>
  <c r="O11" i="207"/>
  <c r="N11" i="207"/>
  <c r="M11" i="207"/>
  <c r="L11" i="207"/>
  <c r="J11" i="207"/>
  <c r="I11" i="207"/>
  <c r="H11" i="207"/>
  <c r="G11" i="207"/>
  <c r="AF10" i="207"/>
  <c r="AC10" i="207"/>
  <c r="AB10" i="207"/>
  <c r="AA10" i="207"/>
  <c r="Z10" i="207"/>
  <c r="Y10" i="207"/>
  <c r="X10" i="207"/>
  <c r="W10" i="207"/>
  <c r="U10" i="207"/>
  <c r="R10" i="207"/>
  <c r="Q10" i="207"/>
  <c r="P10" i="207"/>
  <c r="O10" i="207"/>
  <c r="N10" i="207"/>
  <c r="M10" i="207"/>
  <c r="L10" i="207"/>
  <c r="J10" i="207"/>
  <c r="I10" i="207"/>
  <c r="H10" i="207"/>
  <c r="G10" i="207"/>
  <c r="AF9" i="207"/>
  <c r="AC9" i="207"/>
  <c r="AB9" i="207"/>
  <c r="AA9" i="207"/>
  <c r="Z9" i="207"/>
  <c r="Y9" i="207"/>
  <c r="X9" i="207"/>
  <c r="W9" i="207"/>
  <c r="U9" i="207"/>
  <c r="R9" i="207"/>
  <c r="Q9" i="207"/>
  <c r="P9" i="207"/>
  <c r="O9" i="207"/>
  <c r="N9" i="207"/>
  <c r="M9" i="207"/>
  <c r="L9" i="207"/>
  <c r="J9" i="207"/>
  <c r="I9" i="207"/>
  <c r="H9" i="207"/>
  <c r="G9" i="207"/>
  <c r="AF8" i="207"/>
  <c r="AD8" i="207"/>
  <c r="AC8" i="207"/>
  <c r="AB8" i="207"/>
  <c r="AA8" i="207"/>
  <c r="Z8" i="207"/>
  <c r="Y8" i="207"/>
  <c r="X8" i="207"/>
  <c r="W8" i="207"/>
  <c r="U8" i="207"/>
  <c r="S8" i="207"/>
  <c r="R8" i="207"/>
  <c r="Q8" i="207"/>
  <c r="P8" i="207"/>
  <c r="O8" i="207"/>
  <c r="N8" i="207"/>
  <c r="M8" i="207"/>
  <c r="L8" i="207"/>
  <c r="J8" i="207"/>
  <c r="I8" i="207"/>
  <c r="H8" i="207"/>
  <c r="G8" i="207"/>
  <c r="AF6" i="207"/>
  <c r="AD6" i="207"/>
  <c r="AC6" i="207"/>
  <c r="AB6" i="207"/>
  <c r="AA6" i="207"/>
  <c r="Z6" i="207"/>
  <c r="Y6" i="207"/>
  <c r="X6" i="207"/>
  <c r="W6" i="207"/>
  <c r="U6" i="207"/>
  <c r="S6" i="207"/>
  <c r="R6" i="207"/>
  <c r="Q6" i="207"/>
  <c r="P6" i="207"/>
  <c r="O6" i="207"/>
  <c r="N6" i="207"/>
  <c r="M6" i="207"/>
  <c r="L6" i="207"/>
  <c r="J6" i="207"/>
  <c r="I6" i="207"/>
  <c r="H6" i="207"/>
  <c r="G6" i="207"/>
  <c r="T9" i="261" l="1"/>
  <c r="T16" i="261" s="1"/>
  <c r="AE9" i="261"/>
  <c r="AE16" i="261" s="1"/>
  <c r="AF9" i="220"/>
  <c r="AE9" i="220"/>
  <c r="AE15" i="220" s="1"/>
  <c r="T9" i="220"/>
  <c r="T15" i="220" s="1"/>
  <c r="AE9" i="244"/>
  <c r="T9" i="244"/>
  <c r="AE9" i="292"/>
  <c r="AE22" i="292" s="1"/>
  <c r="T9" i="292"/>
  <c r="T22" i="292" s="1"/>
  <c r="AE9" i="293"/>
  <c r="AE22" i="293" s="1"/>
  <c r="T9" i="293"/>
  <c r="T22" i="293" s="1"/>
  <c r="X9" i="221"/>
  <c r="AE9" i="221"/>
  <c r="AE15" i="221" s="1"/>
  <c r="T9" i="221"/>
  <c r="T15" i="221" s="1"/>
  <c r="T9" i="243"/>
  <c r="AE9" i="243"/>
  <c r="AE9" i="262"/>
  <c r="AE16" i="262" s="1"/>
  <c r="T9" i="262"/>
  <c r="T16" i="262" s="1"/>
  <c r="AD15" i="303"/>
  <c r="AA6" i="208"/>
  <c r="AA12" i="208" s="1"/>
  <c r="AE6" i="208"/>
  <c r="AE12" i="208" s="1"/>
  <c r="T6" i="208"/>
  <c r="T12" i="208" s="1"/>
  <c r="R6" i="209"/>
  <c r="R15" i="209" s="1"/>
  <c r="AE6" i="209"/>
  <c r="AE15" i="209" s="1"/>
  <c r="T6" i="209"/>
  <c r="T15" i="209" s="1"/>
  <c r="AF13" i="166"/>
  <c r="AE13" i="166"/>
  <c r="AE14" i="166" s="1"/>
  <c r="T13" i="166"/>
  <c r="T14" i="166" s="1"/>
  <c r="AC13" i="210"/>
  <c r="AC14" i="210" s="1"/>
  <c r="AE13" i="210"/>
  <c r="AE14" i="210" s="1"/>
  <c r="T13" i="210"/>
  <c r="T14" i="210" s="1"/>
  <c r="AC15" i="211"/>
  <c r="AE15" i="211"/>
  <c r="AE16" i="211" s="1"/>
  <c r="T15" i="211"/>
  <c r="T16" i="211" s="1"/>
  <c r="R10" i="212"/>
  <c r="AE10" i="212"/>
  <c r="AE12" i="212" s="1"/>
  <c r="T10" i="212"/>
  <c r="T12" i="212" s="1"/>
  <c r="AF6" i="213"/>
  <c r="AE6" i="213"/>
  <c r="T6" i="213"/>
  <c r="AE18" i="213"/>
  <c r="T18" i="213"/>
  <c r="R6" i="215"/>
  <c r="R14" i="215" s="1"/>
  <c r="AE6" i="215"/>
  <c r="AE14" i="215" s="1"/>
  <c r="T6" i="215"/>
  <c r="T14" i="215" s="1"/>
  <c r="AA6" i="218"/>
  <c r="AE6" i="218"/>
  <c r="T6" i="218"/>
  <c r="AC12" i="218"/>
  <c r="AE12" i="218"/>
  <c r="T12" i="218"/>
  <c r="AC14" i="219"/>
  <c r="AC15" i="219" s="1"/>
  <c r="AE14" i="219"/>
  <c r="AE15" i="219" s="1"/>
  <c r="T14" i="219"/>
  <c r="T15" i="219" s="1"/>
  <c r="AF6" i="222"/>
  <c r="AF14" i="222" s="1"/>
  <c r="AE6" i="222"/>
  <c r="AE14" i="222" s="1"/>
  <c r="T6" i="222"/>
  <c r="T14" i="222" s="1"/>
  <c r="AB6" i="227"/>
  <c r="AB14" i="227" s="1"/>
  <c r="AE6" i="227"/>
  <c r="AE14" i="227" s="1"/>
  <c r="T6" i="227"/>
  <c r="T14" i="227" s="1"/>
  <c r="X11" i="232"/>
  <c r="X13" i="232" s="1"/>
  <c r="AE11" i="232"/>
  <c r="AE13" i="232" s="1"/>
  <c r="T11" i="232"/>
  <c r="T13" i="232" s="1"/>
  <c r="AD14" i="243"/>
  <c r="AD14" i="244"/>
  <c r="AD16" i="261"/>
  <c r="S16" i="261"/>
  <c r="Y11" i="312"/>
  <c r="Y13" i="312" s="1"/>
  <c r="AE11" i="312"/>
  <c r="AE13" i="312" s="1"/>
  <c r="T11" i="312"/>
  <c r="T13" i="312" s="1"/>
  <c r="AE13" i="318"/>
  <c r="AE14" i="318" s="1"/>
  <c r="T13" i="318"/>
  <c r="T14" i="318" s="1"/>
  <c r="Y12" i="150"/>
  <c r="AE12" i="150"/>
  <c r="AE14" i="150" s="1"/>
  <c r="T12" i="150"/>
  <c r="T14" i="150" s="1"/>
  <c r="U16" i="230"/>
  <c r="U18" i="230" s="1"/>
  <c r="AE16" i="230"/>
  <c r="AE18" i="230" s="1"/>
  <c r="T16" i="230"/>
  <c r="T18" i="230" s="1"/>
  <c r="AB11" i="311"/>
  <c r="AB12" i="311" s="1"/>
  <c r="AE11" i="311"/>
  <c r="AE12" i="311" s="1"/>
  <c r="T11" i="311"/>
  <c r="T12" i="311" s="1"/>
  <c r="AE13" i="305"/>
  <c r="AE14" i="305" s="1"/>
  <c r="T13" i="305"/>
  <c r="T14" i="305" s="1"/>
  <c r="AE11" i="319"/>
  <c r="AE13" i="319" s="1"/>
  <c r="T11" i="319"/>
  <c r="T13" i="319" s="1"/>
  <c r="X9" i="306"/>
  <c r="AE9" i="306"/>
  <c r="AE14" i="306" s="1"/>
  <c r="T9" i="306"/>
  <c r="T14" i="306" s="1"/>
  <c r="U9" i="316"/>
  <c r="U16" i="316" s="1"/>
  <c r="AE9" i="316"/>
  <c r="AE16" i="316" s="1"/>
  <c r="T9" i="316"/>
  <c r="T16" i="316" s="1"/>
  <c r="AE14" i="315"/>
  <c r="AE15" i="315" s="1"/>
  <c r="T14" i="315"/>
  <c r="T15" i="315" s="1"/>
  <c r="Z6" i="310"/>
  <c r="AE6" i="310"/>
  <c r="T6" i="310"/>
  <c r="X10" i="310"/>
  <c r="AE10" i="310"/>
  <c r="T10" i="310"/>
  <c r="R6" i="307"/>
  <c r="AE6" i="307"/>
  <c r="T6" i="307"/>
  <c r="AE12" i="307"/>
  <c r="T12" i="307"/>
  <c r="AF6" i="304"/>
  <c r="AE6" i="304"/>
  <c r="AE13" i="304" s="1"/>
  <c r="T6" i="304"/>
  <c r="T13" i="304" s="1"/>
  <c r="AC6" i="314"/>
  <c r="AE6" i="314"/>
  <c r="AE11" i="314" s="1"/>
  <c r="T6" i="314"/>
  <c r="T11" i="314" s="1"/>
  <c r="AC12" i="309"/>
  <c r="AC13" i="309" s="1"/>
  <c r="AE12" i="309"/>
  <c r="AE13" i="309" s="1"/>
  <c r="T12" i="309"/>
  <c r="T13" i="309" s="1"/>
  <c r="R14" i="248"/>
  <c r="R15" i="248" s="1"/>
  <c r="AE14" i="248"/>
  <c r="AE15" i="248" s="1"/>
  <c r="T14" i="248"/>
  <c r="T15" i="248" s="1"/>
  <c r="Y13" i="255"/>
  <c r="Y14" i="255" s="1"/>
  <c r="AE13" i="255"/>
  <c r="AE14" i="255" s="1"/>
  <c r="T13" i="255"/>
  <c r="T14" i="255" s="1"/>
  <c r="AE13" i="268"/>
  <c r="AE15" i="268" s="1"/>
  <c r="T13" i="268"/>
  <c r="T15" i="268" s="1"/>
  <c r="U11" i="269"/>
  <c r="U13" i="269" s="1"/>
  <c r="AE11" i="269"/>
  <c r="AE13" i="269" s="1"/>
  <c r="T11" i="269"/>
  <c r="T13" i="269" s="1"/>
  <c r="AE13" i="302"/>
  <c r="AE16" i="302" s="1"/>
  <c r="T13" i="302"/>
  <c r="T16" i="302" s="1"/>
  <c r="AE16" i="172"/>
  <c r="AE18" i="172" s="1"/>
  <c r="T16" i="172"/>
  <c r="T18" i="172" s="1"/>
  <c r="AE11" i="178"/>
  <c r="AE13" i="178" s="1"/>
  <c r="T11" i="178"/>
  <c r="T13" i="178" s="1"/>
  <c r="AE13" i="231"/>
  <c r="AE15" i="231" s="1"/>
  <c r="T13" i="231"/>
  <c r="T15" i="231" s="1"/>
  <c r="AE14" i="242"/>
  <c r="AE15" i="242" s="1"/>
  <c r="T14" i="242"/>
  <c r="T15" i="242" s="1"/>
  <c r="AA13" i="231"/>
  <c r="W13" i="246"/>
  <c r="AE13" i="246"/>
  <c r="AE14" i="246" s="1"/>
  <c r="T13" i="246"/>
  <c r="T14" i="246" s="1"/>
  <c r="AC10" i="267"/>
  <c r="AC12" i="267" s="1"/>
  <c r="AE10" i="267"/>
  <c r="AE12" i="267" s="1"/>
  <c r="T10" i="267"/>
  <c r="T12" i="267" s="1"/>
  <c r="W13" i="244"/>
  <c r="AE13" i="244"/>
  <c r="T13" i="244"/>
  <c r="Z13" i="243"/>
  <c r="AE13" i="243"/>
  <c r="T13" i="243"/>
  <c r="AF13" i="251"/>
  <c r="AF14" i="251" s="1"/>
  <c r="T13" i="251"/>
  <c r="T14" i="251" s="1"/>
  <c r="O14" i="256"/>
  <c r="O15" i="256" s="1"/>
  <c r="AE14" i="256"/>
  <c r="AE15" i="256" s="1"/>
  <c r="T14" i="256"/>
  <c r="T15" i="256" s="1"/>
  <c r="AE17" i="260"/>
  <c r="T16" i="260"/>
  <c r="T17" i="260" s="1"/>
  <c r="Z6" i="245"/>
  <c r="T6" i="245"/>
  <c r="Z12" i="245"/>
  <c r="T12" i="245"/>
  <c r="AE15" i="263"/>
  <c r="T6" i="263"/>
  <c r="T15" i="263" s="1"/>
  <c r="AE6" i="252"/>
  <c r="AD20" i="252"/>
  <c r="T6" i="252"/>
  <c r="AE18" i="252"/>
  <c r="T18" i="252"/>
  <c r="R6" i="250"/>
  <c r="T6" i="250"/>
  <c r="X14" i="250"/>
  <c r="T14" i="250"/>
  <c r="R6" i="257"/>
  <c r="AE6" i="257"/>
  <c r="T6" i="257"/>
  <c r="AF10" i="257"/>
  <c r="AE10" i="257"/>
  <c r="T10" i="257"/>
  <c r="AE13" i="177"/>
  <c r="AE15" i="177" s="1"/>
  <c r="T13" i="177"/>
  <c r="T15" i="177" s="1"/>
  <c r="AE6" i="237"/>
  <c r="AE14" i="237" s="1"/>
  <c r="T6" i="237"/>
  <c r="T14" i="237" s="1"/>
  <c r="AF6" i="271"/>
  <c r="AC6" i="271"/>
  <c r="AB6" i="271"/>
  <c r="AA6" i="271"/>
  <c r="Z6" i="271"/>
  <c r="Y6" i="271"/>
  <c r="Y21" i="271" s="1"/>
  <c r="X6" i="271"/>
  <c r="W6" i="271"/>
  <c r="U6" i="271"/>
  <c r="R6" i="271"/>
  <c r="Q6" i="271"/>
  <c r="P6" i="271"/>
  <c r="O6" i="271"/>
  <c r="N6" i="271"/>
  <c r="M6" i="271"/>
  <c r="L6" i="271"/>
  <c r="U6" i="240"/>
  <c r="AE6" i="240"/>
  <c r="T6" i="240"/>
  <c r="R11" i="240"/>
  <c r="AE11" i="240"/>
  <c r="T11" i="240"/>
  <c r="AE14" i="249"/>
  <c r="AE15" i="249" s="1"/>
  <c r="T14" i="249"/>
  <c r="T15" i="249" s="1"/>
  <c r="R6" i="241"/>
  <c r="AD6" i="241"/>
  <c r="W14" i="241"/>
  <c r="AE14" i="241"/>
  <c r="AE15" i="241" s="1"/>
  <c r="T14" i="241"/>
  <c r="T15" i="241" s="1"/>
  <c r="AA11" i="247"/>
  <c r="AA12" i="247" s="1"/>
  <c r="AE11" i="247"/>
  <c r="AE12" i="247" s="1"/>
  <c r="T11" i="247"/>
  <c r="T12" i="247" s="1"/>
  <c r="AE11" i="254"/>
  <c r="AE13" i="254" s="1"/>
  <c r="T11" i="254"/>
  <c r="T13" i="254" s="1"/>
  <c r="AE15" i="259"/>
  <c r="AE16" i="259" s="1"/>
  <c r="T15" i="259"/>
  <c r="T16" i="259" s="1"/>
  <c r="AE12" i="258"/>
  <c r="AE13" i="258" s="1"/>
  <c r="T12" i="258"/>
  <c r="T13" i="258" s="1"/>
  <c r="AB14" i="266"/>
  <c r="AE14" i="266"/>
  <c r="AE15" i="266" s="1"/>
  <c r="T14" i="266"/>
  <c r="T15" i="266" s="1"/>
  <c r="AB12" i="253"/>
  <c r="T12" i="253"/>
  <c r="T14" i="253" s="1"/>
  <c r="W8" i="241"/>
  <c r="N8" i="241"/>
  <c r="Z6" i="252"/>
  <c r="P6" i="252"/>
  <c r="O6" i="252"/>
  <c r="R18" i="252"/>
  <c r="P18" i="252"/>
  <c r="O18" i="252"/>
  <c r="R11" i="254"/>
  <c r="R13" i="254" s="1"/>
  <c r="P11" i="254"/>
  <c r="P13" i="254" s="1"/>
  <c r="O12" i="258"/>
  <c r="R12" i="258"/>
  <c r="Y18" i="270"/>
  <c r="Y21" i="270" s="1"/>
  <c r="AC18" i="270"/>
  <c r="AC21" i="270" s="1"/>
  <c r="R18" i="270"/>
  <c r="R21" i="270" s="1"/>
  <c r="P18" i="270"/>
  <c r="P21" i="270" s="1"/>
  <c r="R18" i="281"/>
  <c r="R21" i="281" s="1"/>
  <c r="X18" i="281"/>
  <c r="X21" i="281" s="1"/>
  <c r="U6" i="282"/>
  <c r="AB6" i="282"/>
  <c r="S6" i="289"/>
  <c r="S23" i="289" s="1"/>
  <c r="AD6" i="289"/>
  <c r="AD23" i="289" s="1"/>
  <c r="AC6" i="289"/>
  <c r="AC23" i="289" s="1"/>
  <c r="AB6" i="289"/>
  <c r="AB23" i="289" s="1"/>
  <c r="AA6" i="289"/>
  <c r="AA23" i="289" s="1"/>
  <c r="Z6" i="289"/>
  <c r="Z23" i="289" s="1"/>
  <c r="Y6" i="289"/>
  <c r="Y23" i="289" s="1"/>
  <c r="X6" i="289"/>
  <c r="X23" i="289" s="1"/>
  <c r="W6" i="289"/>
  <c r="W23" i="289" s="1"/>
  <c r="U6" i="289"/>
  <c r="U23" i="289" s="1"/>
  <c r="P6" i="289"/>
  <c r="P23" i="289" s="1"/>
  <c r="O6" i="289"/>
  <c r="O23" i="289" s="1"/>
  <c r="N6" i="289"/>
  <c r="N23" i="289" s="1"/>
  <c r="M6" i="289"/>
  <c r="M23" i="289" s="1"/>
  <c r="L6" i="289"/>
  <c r="L23" i="289" s="1"/>
  <c r="R6" i="290"/>
  <c r="Z6" i="290"/>
  <c r="Y6" i="290"/>
  <c r="X6" i="290"/>
  <c r="U6" i="290"/>
  <c r="S6" i="290"/>
  <c r="L6" i="290"/>
  <c r="AF8" i="290"/>
  <c r="AA8" i="290"/>
  <c r="Z8" i="290"/>
  <c r="Y8" i="290"/>
  <c r="X8" i="290"/>
  <c r="W8" i="290"/>
  <c r="S8" i="290"/>
  <c r="R8" i="290"/>
  <c r="M8" i="290"/>
  <c r="L8" i="290"/>
  <c r="S22" i="292"/>
  <c r="AD22" i="292"/>
  <c r="AC9" i="292"/>
  <c r="AB9" i="292"/>
  <c r="AA9" i="292"/>
  <c r="Z9" i="292"/>
  <c r="Y9" i="292"/>
  <c r="X9" i="292"/>
  <c r="W9" i="292"/>
  <c r="U9" i="292"/>
  <c r="R9" i="292"/>
  <c r="P9" i="292"/>
  <c r="O9" i="292"/>
  <c r="N9" i="292"/>
  <c r="M9" i="292"/>
  <c r="L9" i="292"/>
  <c r="W19" i="292"/>
  <c r="AC19" i="292"/>
  <c r="AB19" i="292"/>
  <c r="AA19" i="292"/>
  <c r="Y19" i="292"/>
  <c r="X19" i="292"/>
  <c r="O19" i="292"/>
  <c r="N19" i="292"/>
  <c r="M19" i="292"/>
  <c r="AB9" i="293"/>
  <c r="AD22" i="293"/>
  <c r="AC9" i="293"/>
  <c r="P9" i="293"/>
  <c r="O9" i="293"/>
  <c r="U19" i="293"/>
  <c r="X19" i="293"/>
  <c r="W19" i="293"/>
  <c r="N19" i="293"/>
  <c r="M19" i="293"/>
  <c r="L19" i="293"/>
  <c r="AC6" i="294"/>
  <c r="P6" i="294"/>
  <c r="AA18" i="294"/>
  <c r="AC18" i="294"/>
  <c r="AB18" i="294"/>
  <c r="P18" i="294"/>
  <c r="O18" i="294"/>
  <c r="N18" i="294"/>
  <c r="AB6" i="295"/>
  <c r="AF6" i="295"/>
  <c r="AD6" i="295"/>
  <c r="AD23" i="295" s="1"/>
  <c r="AC6" i="295"/>
  <c r="P6" i="295"/>
  <c r="O6" i="295"/>
  <c r="W18" i="296"/>
  <c r="W21" i="296" s="1"/>
  <c r="U18" i="296"/>
  <c r="U21" i="296" s="1"/>
  <c r="X7" i="297"/>
  <c r="AD7" i="297"/>
  <c r="AC7" i="297"/>
  <c r="AB7" i="297"/>
  <c r="AA7" i="297"/>
  <c r="Z7" i="297"/>
  <c r="Y7" i="297"/>
  <c r="P7" i="297"/>
  <c r="O7" i="297"/>
  <c r="N7" i="297"/>
  <c r="M7" i="297"/>
  <c r="L7" i="297"/>
  <c r="Y21" i="297"/>
  <c r="AC21" i="297"/>
  <c r="AB21" i="297"/>
  <c r="AA21" i="297"/>
  <c r="Z21" i="297"/>
  <c r="P21" i="297"/>
  <c r="O21" i="297"/>
  <c r="N21" i="297"/>
  <c r="M21" i="297"/>
  <c r="L21" i="297"/>
  <c r="Y6" i="298"/>
  <c r="AF6" i="298"/>
  <c r="AD6" i="298"/>
  <c r="AD22" i="298" s="1"/>
  <c r="AC6" i="298"/>
  <c r="AB6" i="298"/>
  <c r="AA6" i="298"/>
  <c r="Z6" i="298"/>
  <c r="Q6" i="298"/>
  <c r="P6" i="298"/>
  <c r="O6" i="298"/>
  <c r="N6" i="298"/>
  <c r="M6" i="298"/>
  <c r="L6" i="298"/>
  <c r="R21" i="298"/>
  <c r="AC21" i="298"/>
  <c r="AB21" i="298"/>
  <c r="AA21" i="298"/>
  <c r="Z21" i="298"/>
  <c r="Y21" i="298"/>
  <c r="X21" i="298"/>
  <c r="P21" i="298"/>
  <c r="O21" i="298"/>
  <c r="N21" i="298"/>
  <c r="M21" i="298"/>
  <c r="L21" i="298"/>
  <c r="AB7" i="300"/>
  <c r="AD7" i="300"/>
  <c r="AD21" i="300" s="1"/>
  <c r="AC7" i="300"/>
  <c r="W7" i="300"/>
  <c r="U7" i="300"/>
  <c r="P7" i="300"/>
  <c r="O7" i="300"/>
  <c r="Z18" i="300"/>
  <c r="AC18" i="300"/>
  <c r="AB18" i="300"/>
  <c r="P18" i="300"/>
  <c r="AC18" i="301"/>
  <c r="AC21" i="301" s="1"/>
  <c r="Q18" i="301"/>
  <c r="Q21" i="301" s="1"/>
  <c r="X8" i="302"/>
  <c r="P8" i="302"/>
  <c r="O8" i="302"/>
  <c r="N8" i="302"/>
  <c r="P13" i="302"/>
  <c r="AB12" i="304"/>
  <c r="AD12" i="304"/>
  <c r="AD13" i="304" s="1"/>
  <c r="Q12" i="304"/>
  <c r="P12" i="304"/>
  <c r="O12" i="304"/>
  <c r="U13" i="305"/>
  <c r="U14" i="305" s="1"/>
  <c r="AC13" i="305"/>
  <c r="AC14" i="305" s="1"/>
  <c r="AB13" i="305"/>
  <c r="AB14" i="305" s="1"/>
  <c r="AA13" i="305"/>
  <c r="AA14" i="305" s="1"/>
  <c r="Z13" i="305"/>
  <c r="Z14" i="305" s="1"/>
  <c r="Y13" i="305"/>
  <c r="Y14" i="305" s="1"/>
  <c r="X13" i="305"/>
  <c r="X14" i="305" s="1"/>
  <c r="W13" i="305"/>
  <c r="W14" i="305" s="1"/>
  <c r="P13" i="305"/>
  <c r="P14" i="305" s="1"/>
  <c r="O13" i="305"/>
  <c r="O14" i="305" s="1"/>
  <c r="N13" i="305"/>
  <c r="N14" i="305" s="1"/>
  <c r="M13" i="305"/>
  <c r="M14" i="305" s="1"/>
  <c r="L13" i="305"/>
  <c r="L14" i="305" s="1"/>
  <c r="AC12" i="307"/>
  <c r="P12" i="307"/>
  <c r="R14" i="315"/>
  <c r="AA14" i="315"/>
  <c r="X13" i="318"/>
  <c r="X14" i="318" s="1"/>
  <c r="AC13" i="318"/>
  <c r="AC14" i="318" s="1"/>
  <c r="AB13" i="318"/>
  <c r="AB14" i="318" s="1"/>
  <c r="AA13" i="318"/>
  <c r="AA14" i="318" s="1"/>
  <c r="Z13" i="318"/>
  <c r="Z14" i="318" s="1"/>
  <c r="Y13" i="318"/>
  <c r="Y14" i="318" s="1"/>
  <c r="P13" i="318"/>
  <c r="P14" i="318" s="1"/>
  <c r="O13" i="318"/>
  <c r="O14" i="318" s="1"/>
  <c r="N13" i="318"/>
  <c r="N14" i="318" s="1"/>
  <c r="M13" i="318"/>
  <c r="M14" i="318" s="1"/>
  <c r="L13" i="318"/>
  <c r="L14" i="318" s="1"/>
  <c r="AF16" i="172"/>
  <c r="Q9" i="293"/>
  <c r="AF9" i="293"/>
  <c r="R9" i="293"/>
  <c r="U9" i="293"/>
  <c r="W9" i="293"/>
  <c r="X9" i="293"/>
  <c r="Y9" i="293"/>
  <c r="L9" i="293"/>
  <c r="Z9" i="293"/>
  <c r="M9" i="293"/>
  <c r="AA9" i="293"/>
  <c r="N9" i="293"/>
  <c r="Z19" i="293"/>
  <c r="AA19" i="293"/>
  <c r="Y19" i="293"/>
  <c r="AB19" i="293"/>
  <c r="O19" i="293"/>
  <c r="AC19" i="293"/>
  <c r="P19" i="293"/>
  <c r="Q19" i="293"/>
  <c r="AF19" i="293"/>
  <c r="R19" i="293"/>
  <c r="Q18" i="294"/>
  <c r="W18" i="294"/>
  <c r="R18" i="294"/>
  <c r="X18" i="294"/>
  <c r="Y18" i="294"/>
  <c r="U18" i="294"/>
  <c r="L18" i="294"/>
  <c r="Z18" i="294"/>
  <c r="AF18" i="294"/>
  <c r="M18" i="294"/>
  <c r="Y6" i="294"/>
  <c r="L6" i="294"/>
  <c r="N6" i="294"/>
  <c r="AB6" i="294"/>
  <c r="Q6" i="294"/>
  <c r="AF6" i="294"/>
  <c r="R6" i="294"/>
  <c r="U6" i="294"/>
  <c r="W6" i="294"/>
  <c r="X6" i="294"/>
  <c r="Z6" i="294"/>
  <c r="M6" i="294"/>
  <c r="AA6" i="294"/>
  <c r="O6" i="294"/>
  <c r="N6" i="302"/>
  <c r="O6" i="302"/>
  <c r="W6" i="302"/>
  <c r="AB8" i="302"/>
  <c r="AB6" i="302"/>
  <c r="AC8" i="302"/>
  <c r="AB13" i="302"/>
  <c r="AA13" i="302"/>
  <c r="M13" i="302"/>
  <c r="U13" i="302"/>
  <c r="W13" i="302"/>
  <c r="X13" i="302"/>
  <c r="Y13" i="302"/>
  <c r="Z13" i="302"/>
  <c r="L13" i="302"/>
  <c r="AC13" i="302"/>
  <c r="AC6" i="302"/>
  <c r="AD8" i="302"/>
  <c r="N13" i="302"/>
  <c r="O13" i="302"/>
  <c r="Q13" i="302"/>
  <c r="AF13" i="302"/>
  <c r="R13" i="302"/>
  <c r="Y8" i="302"/>
  <c r="L8" i="302"/>
  <c r="Z8" i="302"/>
  <c r="M8" i="302"/>
  <c r="AA8" i="302"/>
  <c r="U8" i="302"/>
  <c r="W8" i="302"/>
  <c r="Q8" i="302"/>
  <c r="AF8" i="302"/>
  <c r="R8" i="302"/>
  <c r="S8" i="302"/>
  <c r="X6" i="302"/>
  <c r="Y6" i="302"/>
  <c r="L6" i="302"/>
  <c r="Z6" i="302"/>
  <c r="M6" i="302"/>
  <c r="AA6" i="302"/>
  <c r="P6" i="302"/>
  <c r="AD6" i="302"/>
  <c r="Q6" i="302"/>
  <c r="AF6" i="302"/>
  <c r="R6" i="302"/>
  <c r="S6" i="302"/>
  <c r="P18" i="301"/>
  <c r="P21" i="301" s="1"/>
  <c r="AF18" i="301"/>
  <c r="AF21" i="301" s="1"/>
  <c r="R18" i="301"/>
  <c r="R21" i="301" s="1"/>
  <c r="Y18" i="301"/>
  <c r="Y21" i="301" s="1"/>
  <c r="L18" i="301"/>
  <c r="L21" i="301" s="1"/>
  <c r="Z18" i="301"/>
  <c r="Z21" i="301" s="1"/>
  <c r="M18" i="301"/>
  <c r="M21" i="301" s="1"/>
  <c r="AA18" i="301"/>
  <c r="AA21" i="301" s="1"/>
  <c r="S21" i="301"/>
  <c r="U18" i="301"/>
  <c r="U21" i="301" s="1"/>
  <c r="W18" i="301"/>
  <c r="W21" i="301" s="1"/>
  <c r="X18" i="301"/>
  <c r="X21" i="301" s="1"/>
  <c r="N18" i="301"/>
  <c r="N21" i="301" s="1"/>
  <c r="AB18" i="301"/>
  <c r="AB21" i="301" s="1"/>
  <c r="O18" i="301"/>
  <c r="O21" i="301" s="1"/>
  <c r="N18" i="300"/>
  <c r="O18" i="300"/>
  <c r="Q18" i="300"/>
  <c r="AF18" i="300"/>
  <c r="R18" i="300"/>
  <c r="U18" i="300"/>
  <c r="M18" i="300"/>
  <c r="AA18" i="300"/>
  <c r="W18" i="300"/>
  <c r="X18" i="300"/>
  <c r="Y18" i="300"/>
  <c r="L18" i="300"/>
  <c r="Q7" i="300"/>
  <c r="AF7" i="300"/>
  <c r="R7" i="300"/>
  <c r="S7" i="300"/>
  <c r="S21" i="300" s="1"/>
  <c r="Y7" i="300"/>
  <c r="L7" i="300"/>
  <c r="Z7" i="300"/>
  <c r="M7" i="300"/>
  <c r="AA7" i="300"/>
  <c r="X7" i="300"/>
  <c r="N7" i="300"/>
  <c r="U21" i="298"/>
  <c r="W21" i="298"/>
  <c r="Q21" i="298"/>
  <c r="AF21" i="298"/>
  <c r="R6" i="298"/>
  <c r="S6" i="298"/>
  <c r="S22" i="298" s="1"/>
  <c r="U6" i="298"/>
  <c r="X6" i="298"/>
  <c r="W6" i="298"/>
  <c r="Q21" i="297"/>
  <c r="W21" i="297"/>
  <c r="AF21" i="297"/>
  <c r="R21" i="297"/>
  <c r="U21" i="297"/>
  <c r="X21" i="297"/>
  <c r="Q7" i="297"/>
  <c r="AF7" i="297"/>
  <c r="R7" i="297"/>
  <c r="S7" i="297"/>
  <c r="S22" i="297" s="1"/>
  <c r="U7" i="297"/>
  <c r="W7" i="297"/>
  <c r="AF20" i="295"/>
  <c r="X20" i="295"/>
  <c r="Z20" i="295"/>
  <c r="AA20" i="295"/>
  <c r="N20" i="295"/>
  <c r="O20" i="295"/>
  <c r="AC20" i="295"/>
  <c r="Q20" i="295"/>
  <c r="R20" i="295"/>
  <c r="U20" i="295"/>
  <c r="W20" i="295"/>
  <c r="Y20" i="295"/>
  <c r="L20" i="295"/>
  <c r="M20" i="295"/>
  <c r="AB20" i="295"/>
  <c r="P20" i="295"/>
  <c r="Q18" i="296"/>
  <c r="Q21" i="296" s="1"/>
  <c r="AF18" i="296"/>
  <c r="AF21" i="296" s="1"/>
  <c r="R18" i="296"/>
  <c r="R21" i="296" s="1"/>
  <c r="L18" i="296"/>
  <c r="L21" i="296" s="1"/>
  <c r="Z18" i="296"/>
  <c r="Z21" i="296" s="1"/>
  <c r="X18" i="296"/>
  <c r="X21" i="296" s="1"/>
  <c r="M18" i="296"/>
  <c r="M21" i="296" s="1"/>
  <c r="AA18" i="296"/>
  <c r="AA21" i="296" s="1"/>
  <c r="N18" i="296"/>
  <c r="N21" i="296" s="1"/>
  <c r="AB18" i="296"/>
  <c r="AB21" i="296" s="1"/>
  <c r="O18" i="296"/>
  <c r="O21" i="296" s="1"/>
  <c r="AC18" i="296"/>
  <c r="AC21" i="296" s="1"/>
  <c r="Y18" i="296"/>
  <c r="Y21" i="296" s="1"/>
  <c r="P18" i="296"/>
  <c r="P21" i="296" s="1"/>
  <c r="R6" i="295"/>
  <c r="S6" i="295"/>
  <c r="S23" i="295" s="1"/>
  <c r="U6" i="295"/>
  <c r="W6" i="295"/>
  <c r="X6" i="295"/>
  <c r="Y6" i="295"/>
  <c r="L6" i="295"/>
  <c r="Z6" i="295"/>
  <c r="M6" i="295"/>
  <c r="AA6" i="295"/>
  <c r="Q6" i="295"/>
  <c r="N6" i="295"/>
  <c r="Q6" i="289"/>
  <c r="Q23" i="289" s="1"/>
  <c r="AF6" i="289"/>
  <c r="R6" i="289"/>
  <c r="R23" i="289" s="1"/>
  <c r="L19" i="292"/>
  <c r="Z19" i="292"/>
  <c r="P19" i="292"/>
  <c r="Q19" i="292"/>
  <c r="AF19" i="292"/>
  <c r="R19" i="292"/>
  <c r="U19" i="292"/>
  <c r="Q9" i="292"/>
  <c r="AF9" i="292"/>
  <c r="P13" i="306"/>
  <c r="AD13" i="306"/>
  <c r="AD14" i="306" s="1"/>
  <c r="O11" i="308"/>
  <c r="O12" i="308" s="1"/>
  <c r="P11" i="308"/>
  <c r="P12" i="308" s="1"/>
  <c r="AC11" i="308"/>
  <c r="AC12" i="308" s="1"/>
  <c r="AD11" i="308"/>
  <c r="AD12" i="308" s="1"/>
  <c r="M11" i="312"/>
  <c r="M13" i="312" s="1"/>
  <c r="AA11" i="312"/>
  <c r="AA13" i="312" s="1"/>
  <c r="AB11" i="312"/>
  <c r="AB13" i="312" s="1"/>
  <c r="AC11" i="312"/>
  <c r="AC13" i="312" s="1"/>
  <c r="L11" i="312"/>
  <c r="L13" i="312" s="1"/>
  <c r="N11" i="312"/>
  <c r="N13" i="312" s="1"/>
  <c r="O11" i="312"/>
  <c r="O13" i="312" s="1"/>
  <c r="Z11" i="312"/>
  <c r="Z13" i="312" s="1"/>
  <c r="O14" i="313"/>
  <c r="O15" i="313" s="1"/>
  <c r="AC14" i="313"/>
  <c r="AC15" i="313" s="1"/>
  <c r="AD14" i="313"/>
  <c r="AD15" i="313" s="1"/>
  <c r="AC12" i="304"/>
  <c r="U8" i="290"/>
  <c r="N8" i="290"/>
  <c r="AB8" i="290"/>
  <c r="O8" i="290"/>
  <c r="AC8" i="290"/>
  <c r="P8" i="290"/>
  <c r="AD8" i="290"/>
  <c r="Q8" i="290"/>
  <c r="W6" i="290"/>
  <c r="M6" i="290"/>
  <c r="AA6" i="290"/>
  <c r="N6" i="290"/>
  <c r="AB6" i="290"/>
  <c r="O6" i="290"/>
  <c r="AC6" i="290"/>
  <c r="P6" i="290"/>
  <c r="AD6" i="290"/>
  <c r="Q6" i="290"/>
  <c r="AF6" i="290"/>
  <c r="M11" i="319"/>
  <c r="M13" i="319" s="1"/>
  <c r="AA11" i="319"/>
  <c r="AA13" i="319" s="1"/>
  <c r="AB11" i="319"/>
  <c r="AB13" i="319" s="1"/>
  <c r="O11" i="319"/>
  <c r="O13" i="319" s="1"/>
  <c r="AC11" i="319"/>
  <c r="AC13" i="319" s="1"/>
  <c r="Q11" i="319"/>
  <c r="Q13" i="319" s="1"/>
  <c r="AF11" i="319"/>
  <c r="AF13" i="319" s="1"/>
  <c r="R11" i="319"/>
  <c r="R13" i="319" s="1"/>
  <c r="S13" i="319"/>
  <c r="U11" i="319"/>
  <c r="U13" i="319" s="1"/>
  <c r="W11" i="319"/>
  <c r="W13" i="319" s="1"/>
  <c r="X11" i="319"/>
  <c r="X13" i="319" s="1"/>
  <c r="Y11" i="319"/>
  <c r="Y13" i="319" s="1"/>
  <c r="L11" i="319"/>
  <c r="L13" i="319" s="1"/>
  <c r="Z11" i="319"/>
  <c r="Z13" i="319" s="1"/>
  <c r="N11" i="319"/>
  <c r="N13" i="319" s="1"/>
  <c r="P11" i="319"/>
  <c r="P13" i="319" s="1"/>
  <c r="S13" i="312"/>
  <c r="P11" i="312"/>
  <c r="P13" i="312" s="1"/>
  <c r="Q11" i="312"/>
  <c r="Q13" i="312" s="1"/>
  <c r="AF11" i="312"/>
  <c r="AF13" i="312" s="1"/>
  <c r="R11" i="312"/>
  <c r="R13" i="312" s="1"/>
  <c r="U11" i="312"/>
  <c r="U13" i="312" s="1"/>
  <c r="W11" i="312"/>
  <c r="W13" i="312" s="1"/>
  <c r="X11" i="312"/>
  <c r="X13" i="312" s="1"/>
  <c r="Q13" i="305"/>
  <c r="Q14" i="305" s="1"/>
  <c r="AF13" i="305"/>
  <c r="AF14" i="305" s="1"/>
  <c r="R13" i="305"/>
  <c r="R14" i="305" s="1"/>
  <c r="Q13" i="318"/>
  <c r="Q14" i="318" s="1"/>
  <c r="AF13" i="318"/>
  <c r="AF14" i="318" s="1"/>
  <c r="R13" i="318"/>
  <c r="R14" i="318" s="1"/>
  <c r="U13" i="318"/>
  <c r="U14" i="318" s="1"/>
  <c r="W13" i="318"/>
  <c r="W14" i="318" s="1"/>
  <c r="Q12" i="307"/>
  <c r="AF12" i="307"/>
  <c r="R12" i="307"/>
  <c r="U12" i="307"/>
  <c r="W12" i="307"/>
  <c r="X12" i="307"/>
  <c r="Y12" i="307"/>
  <c r="L12" i="307"/>
  <c r="Z12" i="307"/>
  <c r="M12" i="307"/>
  <c r="AA12" i="307"/>
  <c r="N12" i="307"/>
  <c r="AB12" i="307"/>
  <c r="O12" i="307"/>
  <c r="S13" i="306"/>
  <c r="S14" i="306" s="1"/>
  <c r="X13" i="306"/>
  <c r="Y13" i="306"/>
  <c r="R13" i="306"/>
  <c r="U13" i="306"/>
  <c r="W13" i="306"/>
  <c r="L13" i="306"/>
  <c r="Z13" i="306"/>
  <c r="Q13" i="306"/>
  <c r="M13" i="306"/>
  <c r="N13" i="306"/>
  <c r="AB13" i="306"/>
  <c r="AF13" i="306"/>
  <c r="AA13" i="306"/>
  <c r="O13" i="306"/>
  <c r="L11" i="308"/>
  <c r="L12" i="308" s="1"/>
  <c r="Z11" i="308"/>
  <c r="Z12" i="308" s="1"/>
  <c r="M11" i="308"/>
  <c r="M12" i="308" s="1"/>
  <c r="AA11" i="308"/>
  <c r="AA12" i="308" s="1"/>
  <c r="N11" i="308"/>
  <c r="N12" i="308" s="1"/>
  <c r="AB11" i="308"/>
  <c r="AB12" i="308" s="1"/>
  <c r="Q11" i="308"/>
  <c r="Q12" i="308" s="1"/>
  <c r="AF11" i="308"/>
  <c r="AF12" i="308" s="1"/>
  <c r="R11" i="308"/>
  <c r="R12" i="308" s="1"/>
  <c r="S11" i="308"/>
  <c r="S12" i="308" s="1"/>
  <c r="U11" i="308"/>
  <c r="U12" i="308" s="1"/>
  <c r="W11" i="308"/>
  <c r="W12" i="308" s="1"/>
  <c r="X11" i="308"/>
  <c r="X12" i="308" s="1"/>
  <c r="P14" i="313"/>
  <c r="P15" i="313" s="1"/>
  <c r="Q14" i="313"/>
  <c r="Q15" i="313" s="1"/>
  <c r="AF14" i="313"/>
  <c r="AF15" i="313" s="1"/>
  <c r="W14" i="313"/>
  <c r="W15" i="313" s="1"/>
  <c r="L14" i="313"/>
  <c r="L15" i="313" s="1"/>
  <c r="M14" i="313"/>
  <c r="M15" i="313" s="1"/>
  <c r="AA14" i="313"/>
  <c r="R14" i="313"/>
  <c r="R15" i="313" s="1"/>
  <c r="S14" i="313"/>
  <c r="S15" i="313" s="1"/>
  <c r="U14" i="313"/>
  <c r="U15" i="313" s="1"/>
  <c r="X14" i="313"/>
  <c r="X15" i="313" s="1"/>
  <c r="Y14" i="313"/>
  <c r="Y15" i="313" s="1"/>
  <c r="Z14" i="313"/>
  <c r="Z15" i="313" s="1"/>
  <c r="N14" i="313"/>
  <c r="N15" i="313" s="1"/>
  <c r="AF12" i="304"/>
  <c r="S12" i="304"/>
  <c r="S13" i="304" s="1"/>
  <c r="U12" i="304"/>
  <c r="W12" i="304"/>
  <c r="R12" i="304"/>
  <c r="Y12" i="304"/>
  <c r="L12" i="304"/>
  <c r="Z12" i="304"/>
  <c r="M12" i="304"/>
  <c r="AA12" i="304"/>
  <c r="X12" i="304"/>
  <c r="N12" i="304"/>
  <c r="AA6" i="252"/>
  <c r="S6" i="278"/>
  <c r="O6" i="282"/>
  <c r="AA8" i="241"/>
  <c r="P6" i="282"/>
  <c r="P11" i="247"/>
  <c r="P12" i="247" s="1"/>
  <c r="M10" i="314"/>
  <c r="P6" i="237"/>
  <c r="P14" i="237" s="1"/>
  <c r="R11" i="311"/>
  <c r="R12" i="311" s="1"/>
  <c r="N10" i="314"/>
  <c r="AA18" i="271"/>
  <c r="N6" i="237"/>
  <c r="N14" i="237" s="1"/>
  <c r="R11" i="247"/>
  <c r="R12" i="247" s="1"/>
  <c r="Y6" i="237"/>
  <c r="Y14" i="237" s="1"/>
  <c r="AB18" i="271"/>
  <c r="AB21" i="271" s="1"/>
  <c r="O10" i="314"/>
  <c r="O18" i="270"/>
  <c r="O21" i="270" s="1"/>
  <c r="AC18" i="271"/>
  <c r="X11" i="311"/>
  <c r="X12" i="311" s="1"/>
  <c r="P10" i="314"/>
  <c r="R10" i="314"/>
  <c r="AB11" i="247"/>
  <c r="AB12" i="247" s="1"/>
  <c r="W10" i="314"/>
  <c r="S10" i="314"/>
  <c r="S11" i="314" s="1"/>
  <c r="U10" i="314"/>
  <c r="X6" i="240"/>
  <c r="W8" i="278"/>
  <c r="N18" i="281"/>
  <c r="M18" i="283"/>
  <c r="M21" i="283" s="1"/>
  <c r="X10" i="314"/>
  <c r="L18" i="283"/>
  <c r="L21" i="283" s="1"/>
  <c r="O6" i="245"/>
  <c r="M6" i="278"/>
  <c r="P18" i="281"/>
  <c r="P21" i="281" s="1"/>
  <c r="P18" i="283"/>
  <c r="P21" i="283" s="1"/>
  <c r="Y10" i="314"/>
  <c r="AB6" i="245"/>
  <c r="M18" i="271"/>
  <c r="M21" i="271" s="1"/>
  <c r="N6" i="278"/>
  <c r="U18" i="281"/>
  <c r="AB10" i="314"/>
  <c r="N18" i="252"/>
  <c r="N18" i="270"/>
  <c r="N21" i="270" s="1"/>
  <c r="N18" i="271"/>
  <c r="AC19" i="272"/>
  <c r="O6" i="278"/>
  <c r="W18" i="281"/>
  <c r="W21" i="281" s="1"/>
  <c r="AB9" i="306"/>
  <c r="AC10" i="314"/>
  <c r="L10" i="314"/>
  <c r="Z10" i="314"/>
  <c r="AA10" i="314"/>
  <c r="AD10" i="314"/>
  <c r="Q10" i="314"/>
  <c r="AD6" i="282"/>
  <c r="AD22" i="282" s="1"/>
  <c r="Z18" i="252"/>
  <c r="W6" i="237"/>
  <c r="W14" i="237" s="1"/>
  <c r="O8" i="241"/>
  <c r="AA18" i="252"/>
  <c r="N18" i="283"/>
  <c r="N21" i="283" s="1"/>
  <c r="U11" i="311"/>
  <c r="U12" i="311" s="1"/>
  <c r="X6" i="237"/>
  <c r="X14" i="237" s="1"/>
  <c r="X8" i="241"/>
  <c r="AB18" i="252"/>
  <c r="R13" i="255"/>
  <c r="R14" i="255" s="1"/>
  <c r="AC12" i="258"/>
  <c r="O18" i="283"/>
  <c r="O21" i="283" s="1"/>
  <c r="W11" i="311"/>
  <c r="W12" i="311" s="1"/>
  <c r="X6" i="307"/>
  <c r="L6" i="282"/>
  <c r="AC6" i="282"/>
  <c r="AC18" i="252"/>
  <c r="P12" i="253"/>
  <c r="X18" i="252"/>
  <c r="Y18" i="252"/>
  <c r="O12" i="253"/>
  <c r="AC13" i="255"/>
  <c r="AC14" i="255" s="1"/>
  <c r="O6" i="250"/>
  <c r="Z6" i="307"/>
  <c r="M6" i="252"/>
  <c r="L18" i="252"/>
  <c r="AC12" i="253"/>
  <c r="M6" i="282"/>
  <c r="M9" i="306"/>
  <c r="W6" i="240"/>
  <c r="N6" i="252"/>
  <c r="M18" i="252"/>
  <c r="S8" i="278"/>
  <c r="N6" i="282"/>
  <c r="N9" i="306"/>
  <c r="AD6" i="315"/>
  <c r="AB6" i="250"/>
  <c r="AB6" i="288"/>
  <c r="AB13" i="244"/>
  <c r="Q6" i="288"/>
  <c r="AA6" i="250"/>
  <c r="AA6" i="288"/>
  <c r="AC6" i="250"/>
  <c r="Z6" i="278"/>
  <c r="AC6" i="288"/>
  <c r="R13" i="243"/>
  <c r="L13" i="244"/>
  <c r="AC6" i="278"/>
  <c r="AA18" i="283"/>
  <c r="AA21" i="283" s="1"/>
  <c r="N6" i="286"/>
  <c r="N22" i="286" s="1"/>
  <c r="L6" i="288"/>
  <c r="M6" i="288"/>
  <c r="M10" i="310"/>
  <c r="L6" i="240"/>
  <c r="AC13" i="243"/>
  <c r="N13" i="244"/>
  <c r="L6" i="250"/>
  <c r="Y6" i="282"/>
  <c r="N6" i="288"/>
  <c r="P10" i="310"/>
  <c r="M6" i="240"/>
  <c r="AB8" i="241"/>
  <c r="O13" i="244"/>
  <c r="M6" i="250"/>
  <c r="U18" i="252"/>
  <c r="Y18" i="281"/>
  <c r="Y21" i="281" s="1"/>
  <c r="Z6" i="282"/>
  <c r="AD21" i="283"/>
  <c r="O6" i="288"/>
  <c r="O22" i="288" s="1"/>
  <c r="L14" i="315"/>
  <c r="Z6" i="288"/>
  <c r="Z22" i="288" s="1"/>
  <c r="AB6" i="315"/>
  <c r="AA6" i="278"/>
  <c r="AD6" i="288"/>
  <c r="AB6" i="278"/>
  <c r="P16" i="280"/>
  <c r="P18" i="280" s="1"/>
  <c r="AA13" i="243"/>
  <c r="M13" i="244"/>
  <c r="AB18" i="283"/>
  <c r="AB21" i="283" s="1"/>
  <c r="P6" i="286"/>
  <c r="P22" i="286" s="1"/>
  <c r="R13" i="246"/>
  <c r="AB6" i="252"/>
  <c r="AC18" i="283"/>
  <c r="AC21" i="283" s="1"/>
  <c r="R6" i="286"/>
  <c r="R22" i="286" s="1"/>
  <c r="P12" i="309"/>
  <c r="P13" i="309" s="1"/>
  <c r="N6" i="240"/>
  <c r="P13" i="244"/>
  <c r="N6" i="250"/>
  <c r="W18" i="252"/>
  <c r="N11" i="254"/>
  <c r="N13" i="254" s="1"/>
  <c r="O6" i="257"/>
  <c r="L6" i="278"/>
  <c r="AA6" i="282"/>
  <c r="P6" i="288"/>
  <c r="M14" i="315"/>
  <c r="N10" i="310"/>
  <c r="O10" i="310"/>
  <c r="Z10" i="310"/>
  <c r="AA10" i="310"/>
  <c r="AB10" i="310"/>
  <c r="Y10" i="310"/>
  <c r="AC10" i="310"/>
  <c r="L10" i="310"/>
  <c r="W6" i="315"/>
  <c r="AA6" i="315"/>
  <c r="AA15" i="315" s="1"/>
  <c r="U14" i="315"/>
  <c r="U15" i="315" s="1"/>
  <c r="W14" i="315"/>
  <c r="X14" i="315"/>
  <c r="Y14" i="315"/>
  <c r="Z14" i="315"/>
  <c r="O11" i="311"/>
  <c r="O12" i="311" s="1"/>
  <c r="AC11" i="311"/>
  <c r="AC12" i="311" s="1"/>
  <c r="P11" i="311"/>
  <c r="P12" i="311" s="1"/>
  <c r="AD12" i="311"/>
  <c r="Q11" i="311"/>
  <c r="Q12" i="311" s="1"/>
  <c r="AF11" i="311"/>
  <c r="AF12" i="311" s="1"/>
  <c r="Y11" i="311"/>
  <c r="Y12" i="311" s="1"/>
  <c r="L11" i="311"/>
  <c r="L12" i="311" s="1"/>
  <c r="Z11" i="311"/>
  <c r="M11" i="311"/>
  <c r="M12" i="311" s="1"/>
  <c r="AA11" i="311"/>
  <c r="AA12" i="311" s="1"/>
  <c r="N11" i="311"/>
  <c r="N12" i="311" s="1"/>
  <c r="N14" i="315"/>
  <c r="AB14" i="315"/>
  <c r="O14" i="315"/>
  <c r="AC14" i="315"/>
  <c r="P14" i="315"/>
  <c r="Q14" i="315"/>
  <c r="AF14" i="315"/>
  <c r="Q10" i="310"/>
  <c r="AF10" i="310"/>
  <c r="R10" i="310"/>
  <c r="U10" i="310"/>
  <c r="W10" i="310"/>
  <c r="AF12" i="309"/>
  <c r="AF13" i="309" s="1"/>
  <c r="R12" i="309"/>
  <c r="R13" i="309" s="1"/>
  <c r="S13" i="309"/>
  <c r="U12" i="309"/>
  <c r="U13" i="309" s="1"/>
  <c r="X12" i="309"/>
  <c r="X13" i="309" s="1"/>
  <c r="Y12" i="309"/>
  <c r="Y13" i="309" s="1"/>
  <c r="L12" i="309"/>
  <c r="L13" i="309" s="1"/>
  <c r="Z12" i="309"/>
  <c r="Z13" i="309" s="1"/>
  <c r="M12" i="309"/>
  <c r="M13" i="309" s="1"/>
  <c r="AA12" i="309"/>
  <c r="AA13" i="309" s="1"/>
  <c r="N12" i="309"/>
  <c r="N13" i="309" s="1"/>
  <c r="AB12" i="309"/>
  <c r="AB13" i="309" s="1"/>
  <c r="Q12" i="309"/>
  <c r="Q13" i="309" s="1"/>
  <c r="W12" i="309"/>
  <c r="W13" i="309" s="1"/>
  <c r="O12" i="309"/>
  <c r="O13" i="309" s="1"/>
  <c r="L9" i="306"/>
  <c r="O9" i="306"/>
  <c r="P9" i="306"/>
  <c r="Y9" i="306"/>
  <c r="Z9" i="306"/>
  <c r="AA9" i="306"/>
  <c r="AC9" i="306"/>
  <c r="AC14" i="306" s="1"/>
  <c r="Q9" i="306"/>
  <c r="AF9" i="306"/>
  <c r="R9" i="306"/>
  <c r="U9" i="306"/>
  <c r="W9" i="306"/>
  <c r="S6" i="288"/>
  <c r="U6" i="288"/>
  <c r="AF6" i="288"/>
  <c r="R6" i="288"/>
  <c r="W6" i="288"/>
  <c r="X6" i="288"/>
  <c r="U6" i="257"/>
  <c r="X6" i="286"/>
  <c r="X22" i="286" s="1"/>
  <c r="AB7" i="288"/>
  <c r="W11" i="254"/>
  <c r="W13" i="254" s="1"/>
  <c r="Z6" i="240"/>
  <c r="U11" i="254"/>
  <c r="U13" i="254" s="1"/>
  <c r="W6" i="257"/>
  <c r="W16" i="280"/>
  <c r="W18" i="280" s="1"/>
  <c r="AC8" i="278"/>
  <c r="AA6" i="237"/>
  <c r="AA14" i="237" s="1"/>
  <c r="AC6" i="252"/>
  <c r="Y6" i="257"/>
  <c r="U6" i="278"/>
  <c r="Y16" i="280"/>
  <c r="Y18" i="280" s="1"/>
  <c r="AB6" i="237"/>
  <c r="AB14" i="237" s="1"/>
  <c r="X6" i="250"/>
  <c r="X15" i="250" s="1"/>
  <c r="Y11" i="254"/>
  <c r="Y13" i="254" s="1"/>
  <c r="Z16" i="280"/>
  <c r="Z18" i="280" s="1"/>
  <c r="L6" i="237"/>
  <c r="L14" i="237" s="1"/>
  <c r="AC6" i="237"/>
  <c r="AC14" i="237" s="1"/>
  <c r="AB6" i="240"/>
  <c r="Y6" i="250"/>
  <c r="Z11" i="254"/>
  <c r="Z13" i="254" s="1"/>
  <c r="AA6" i="257"/>
  <c r="P10" i="267"/>
  <c r="P12" i="267" s="1"/>
  <c r="X6" i="278"/>
  <c r="AB16" i="280"/>
  <c r="AB18" i="280" s="1"/>
  <c r="L18" i="281"/>
  <c r="L21" i="281" s="1"/>
  <c r="AB18" i="281"/>
  <c r="AB21" i="281" s="1"/>
  <c r="W6" i="282"/>
  <c r="Q18" i="283"/>
  <c r="Q21" i="283" s="1"/>
  <c r="AB6" i="286"/>
  <c r="AB22" i="286" s="1"/>
  <c r="L6" i="315"/>
  <c r="X8" i="278"/>
  <c r="U16" i="280"/>
  <c r="U18" i="280" s="1"/>
  <c r="AA7" i="288"/>
  <c r="Y8" i="278"/>
  <c r="Z6" i="237"/>
  <c r="Z14" i="237" s="1"/>
  <c r="Y6" i="240"/>
  <c r="X6" i="257"/>
  <c r="X16" i="280"/>
  <c r="X18" i="280" s="1"/>
  <c r="Y6" i="286"/>
  <c r="Y22" i="286" s="1"/>
  <c r="AC7" i="288"/>
  <c r="U6" i="250"/>
  <c r="X11" i="254"/>
  <c r="X13" i="254" s="1"/>
  <c r="AD8" i="278"/>
  <c r="Z18" i="281"/>
  <c r="Z21" i="281" s="1"/>
  <c r="Z6" i="286"/>
  <c r="Z22" i="286" s="1"/>
  <c r="AD7" i="288"/>
  <c r="AA6" i="240"/>
  <c r="Z6" i="257"/>
  <c r="W6" i="278"/>
  <c r="AA18" i="281"/>
  <c r="AA21" i="281" s="1"/>
  <c r="AA6" i="286"/>
  <c r="AA22" i="286" s="1"/>
  <c r="M6" i="237"/>
  <c r="M14" i="237" s="1"/>
  <c r="AD14" i="237"/>
  <c r="L13" i="246"/>
  <c r="Z6" i="250"/>
  <c r="AA11" i="254"/>
  <c r="AA13" i="254" s="1"/>
  <c r="L6" i="257"/>
  <c r="AB6" i="257"/>
  <c r="P11" i="269"/>
  <c r="P13" i="269" s="1"/>
  <c r="Y6" i="278"/>
  <c r="O8" i="278"/>
  <c r="L16" i="280"/>
  <c r="L18" i="280" s="1"/>
  <c r="AC16" i="280"/>
  <c r="AC18" i="280" s="1"/>
  <c r="M18" i="281"/>
  <c r="M21" i="281" s="1"/>
  <c r="AC18" i="281"/>
  <c r="AC21" i="281" s="1"/>
  <c r="X6" i="282"/>
  <c r="Z18" i="283"/>
  <c r="Z21" i="283" s="1"/>
  <c r="AC6" i="286"/>
  <c r="AC22" i="286" s="1"/>
  <c r="L7" i="288"/>
  <c r="O6" i="310"/>
  <c r="M6" i="315"/>
  <c r="M6" i="245"/>
  <c r="R12" i="245"/>
  <c r="M13" i="246"/>
  <c r="L11" i="254"/>
  <c r="L13" i="254" s="1"/>
  <c r="AB11" i="254"/>
  <c r="AB13" i="254" s="1"/>
  <c r="M6" i="257"/>
  <c r="AC6" i="257"/>
  <c r="P8" i="278"/>
  <c r="N16" i="280"/>
  <c r="N18" i="280" s="1"/>
  <c r="L6" i="286"/>
  <c r="L22" i="286" s="1"/>
  <c r="AD6" i="286"/>
  <c r="AD22" i="286" s="1"/>
  <c r="M7" i="288"/>
  <c r="R6" i="310"/>
  <c r="N6" i="315"/>
  <c r="N9" i="316"/>
  <c r="N16" i="316" s="1"/>
  <c r="O6" i="237"/>
  <c r="O14" i="237" s="1"/>
  <c r="N6" i="245"/>
  <c r="AC12" i="245"/>
  <c r="N13" i="246"/>
  <c r="M11" i="254"/>
  <c r="M13" i="254" s="1"/>
  <c r="AC11" i="254"/>
  <c r="AC13" i="254" s="1"/>
  <c r="N6" i="257"/>
  <c r="R8" i="278"/>
  <c r="R22" i="278" s="1"/>
  <c r="O16" i="280"/>
  <c r="O18" i="280" s="1"/>
  <c r="O18" i="281"/>
  <c r="O21" i="281" s="1"/>
  <c r="M6" i="286"/>
  <c r="M22" i="286" s="1"/>
  <c r="N7" i="288"/>
  <c r="AC6" i="310"/>
  <c r="P6" i="315"/>
  <c r="U6" i="237"/>
  <c r="U14" i="237" s="1"/>
  <c r="AA6" i="245"/>
  <c r="AC13" i="246"/>
  <c r="O11" i="254"/>
  <c r="O13" i="254" s="1"/>
  <c r="P6" i="257"/>
  <c r="U8" i="278"/>
  <c r="R16" i="280"/>
  <c r="R18" i="280" s="1"/>
  <c r="S21" i="281"/>
  <c r="O6" i="286"/>
  <c r="O22" i="286" s="1"/>
  <c r="P7" i="288"/>
  <c r="Y6" i="307"/>
  <c r="Z6" i="315"/>
  <c r="AC9" i="316"/>
  <c r="Y9" i="316"/>
  <c r="Z9" i="316"/>
  <c r="Z16" i="316" s="1"/>
  <c r="AA9" i="316"/>
  <c r="AA16" i="316" s="1"/>
  <c r="AB9" i="316"/>
  <c r="AB16" i="316" s="1"/>
  <c r="X9" i="316"/>
  <c r="X16" i="316" s="1"/>
  <c r="L9" i="316"/>
  <c r="L16" i="316" s="1"/>
  <c r="M9" i="316"/>
  <c r="M16" i="316" s="1"/>
  <c r="O9" i="316"/>
  <c r="O16" i="316" s="1"/>
  <c r="W9" i="316"/>
  <c r="W16" i="316" s="1"/>
  <c r="P9" i="316"/>
  <c r="P16" i="316" s="1"/>
  <c r="Q9" i="316"/>
  <c r="AF9" i="316"/>
  <c r="R9" i="316"/>
  <c r="R16" i="316" s="1"/>
  <c r="S16" i="316"/>
  <c r="Q7" i="288"/>
  <c r="AF7" i="288"/>
  <c r="R7" i="288"/>
  <c r="S7" i="288"/>
  <c r="U7" i="288"/>
  <c r="W7" i="288"/>
  <c r="X7" i="288"/>
  <c r="X6" i="315"/>
  <c r="Y6" i="315"/>
  <c r="Q6" i="286"/>
  <c r="Q22" i="286" s="1"/>
  <c r="AF6" i="286"/>
  <c r="AF22" i="286" s="1"/>
  <c r="S6" i="286"/>
  <c r="S22" i="286" s="1"/>
  <c r="U6" i="286"/>
  <c r="U22" i="286" s="1"/>
  <c r="O6" i="315"/>
  <c r="AC6" i="315"/>
  <c r="Q6" i="315"/>
  <c r="AF6" i="315"/>
  <c r="R6" i="315"/>
  <c r="S6" i="315"/>
  <c r="AA6" i="310"/>
  <c r="AB6" i="310"/>
  <c r="M6" i="310"/>
  <c r="N6" i="310"/>
  <c r="P6" i="310"/>
  <c r="Q6" i="310"/>
  <c r="AF6" i="310"/>
  <c r="U6" i="310"/>
  <c r="W6" i="310"/>
  <c r="X6" i="310"/>
  <c r="X11" i="310" s="1"/>
  <c r="Y6" i="310"/>
  <c r="L6" i="310"/>
  <c r="L6" i="307"/>
  <c r="S6" i="307"/>
  <c r="S13" i="307" s="1"/>
  <c r="U6" i="307"/>
  <c r="W6" i="307"/>
  <c r="M6" i="307"/>
  <c r="AA6" i="307"/>
  <c r="N6" i="307"/>
  <c r="AB6" i="307"/>
  <c r="O6" i="307"/>
  <c r="O13" i="307" s="1"/>
  <c r="AC6" i="307"/>
  <c r="P6" i="307"/>
  <c r="AD13" i="307"/>
  <c r="Q6" i="307"/>
  <c r="AF6" i="307"/>
  <c r="L6" i="304"/>
  <c r="U6" i="304"/>
  <c r="Z6" i="304"/>
  <c r="AB6" i="304"/>
  <c r="R6" i="304"/>
  <c r="AA6" i="304"/>
  <c r="M6" i="304"/>
  <c r="N6" i="304"/>
  <c r="W6" i="304"/>
  <c r="X6" i="304"/>
  <c r="Y6" i="304"/>
  <c r="O6" i="304"/>
  <c r="AC6" i="304"/>
  <c r="P6" i="304"/>
  <c r="Q6" i="304"/>
  <c r="P6" i="314"/>
  <c r="W6" i="314"/>
  <c r="X6" i="314"/>
  <c r="AF6" i="314"/>
  <c r="AF11" i="314" s="1"/>
  <c r="R6" i="314"/>
  <c r="U6" i="314"/>
  <c r="Y6" i="314"/>
  <c r="L6" i="314"/>
  <c r="Z6" i="314"/>
  <c r="M6" i="314"/>
  <c r="AA6" i="314"/>
  <c r="N6" i="314"/>
  <c r="AB6" i="314"/>
  <c r="Q6" i="314"/>
  <c r="O6" i="314"/>
  <c r="AC6" i="245"/>
  <c r="U10" i="267"/>
  <c r="U12" i="267" s="1"/>
  <c r="W10" i="267"/>
  <c r="W12" i="267" s="1"/>
  <c r="Y10" i="267"/>
  <c r="Y12" i="267" s="1"/>
  <c r="Z10" i="267"/>
  <c r="Z12" i="267" s="1"/>
  <c r="M10" i="267"/>
  <c r="M12" i="267" s="1"/>
  <c r="AA10" i="267"/>
  <c r="AA12" i="267" s="1"/>
  <c r="X10" i="267"/>
  <c r="X12" i="267" s="1"/>
  <c r="N10" i="267"/>
  <c r="N12" i="267" s="1"/>
  <c r="AB10" i="267"/>
  <c r="AB12" i="267" s="1"/>
  <c r="Q10" i="267"/>
  <c r="Q12" i="267" s="1"/>
  <c r="AF10" i="267"/>
  <c r="AF12" i="267" s="1"/>
  <c r="R10" i="267"/>
  <c r="R12" i="267" s="1"/>
  <c r="L10" i="267"/>
  <c r="L12" i="267" s="1"/>
  <c r="O10" i="267"/>
  <c r="O12" i="267" s="1"/>
  <c r="R18" i="283"/>
  <c r="R21" i="283" s="1"/>
  <c r="W18" i="283"/>
  <c r="W21" i="283" s="1"/>
  <c r="AF18" i="283"/>
  <c r="AF21" i="283" s="1"/>
  <c r="U18" i="283"/>
  <c r="U21" i="283" s="1"/>
  <c r="X18" i="283"/>
  <c r="X21" i="283" s="1"/>
  <c r="S21" i="283"/>
  <c r="X19" i="282"/>
  <c r="Y19" i="282"/>
  <c r="L19" i="282"/>
  <c r="Z19" i="282"/>
  <c r="Q19" i="282"/>
  <c r="AF19" i="282"/>
  <c r="R19" i="282"/>
  <c r="U19" i="282"/>
  <c r="W19" i="282"/>
  <c r="N19" i="282"/>
  <c r="AB19" i="282"/>
  <c r="O19" i="282"/>
  <c r="AC19" i="282"/>
  <c r="M19" i="282"/>
  <c r="AA19" i="282"/>
  <c r="P19" i="282"/>
  <c r="Q6" i="282"/>
  <c r="AF6" i="282"/>
  <c r="R6" i="282"/>
  <c r="S6" i="282"/>
  <c r="Q18" i="281"/>
  <c r="Q21" i="281" s="1"/>
  <c r="AF18" i="281"/>
  <c r="AF21" i="281" s="1"/>
  <c r="Q16" i="280"/>
  <c r="Q18" i="280" s="1"/>
  <c r="AF16" i="280"/>
  <c r="AF18" i="280" s="1"/>
  <c r="M16" i="280"/>
  <c r="M18" i="280" s="1"/>
  <c r="Q18" i="252"/>
  <c r="AF18" i="252"/>
  <c r="AF6" i="245"/>
  <c r="R6" i="245"/>
  <c r="U6" i="245"/>
  <c r="W6" i="245"/>
  <c r="X6" i="245"/>
  <c r="Y6" i="245"/>
  <c r="P6" i="245"/>
  <c r="Q6" i="245"/>
  <c r="L6" i="245"/>
  <c r="U6" i="263"/>
  <c r="U15" i="263" s="1"/>
  <c r="Y6" i="263"/>
  <c r="Y15" i="263" s="1"/>
  <c r="L6" i="263"/>
  <c r="L15" i="263" s="1"/>
  <c r="Z6" i="263"/>
  <c r="Z15" i="263" s="1"/>
  <c r="M6" i="263"/>
  <c r="M15" i="263" s="1"/>
  <c r="AA6" i="263"/>
  <c r="AA15" i="263" s="1"/>
  <c r="Q6" i="263"/>
  <c r="Q15" i="263" s="1"/>
  <c r="AF6" i="263"/>
  <c r="AF15" i="263" s="1"/>
  <c r="R6" i="263"/>
  <c r="R15" i="263" s="1"/>
  <c r="S15" i="263"/>
  <c r="W6" i="263"/>
  <c r="W15" i="263" s="1"/>
  <c r="X6" i="263"/>
  <c r="X15" i="263" s="1"/>
  <c r="N6" i="263"/>
  <c r="N15" i="263" s="1"/>
  <c r="AB6" i="263"/>
  <c r="AB15" i="263" s="1"/>
  <c r="O6" i="263"/>
  <c r="O15" i="263" s="1"/>
  <c r="AC6" i="263"/>
  <c r="AC15" i="263" s="1"/>
  <c r="P6" i="263"/>
  <c r="P15" i="263" s="1"/>
  <c r="X6" i="252"/>
  <c r="Q6" i="252"/>
  <c r="R6" i="252"/>
  <c r="U6" i="252"/>
  <c r="Y6" i="252"/>
  <c r="AF6" i="252"/>
  <c r="W6" i="252"/>
  <c r="L6" i="252"/>
  <c r="W6" i="250"/>
  <c r="P6" i="250"/>
  <c r="Q6" i="250"/>
  <c r="AF6" i="250"/>
  <c r="Q6" i="257"/>
  <c r="AF6" i="257"/>
  <c r="AF6" i="237"/>
  <c r="AF14" i="237" s="1"/>
  <c r="R6" i="237"/>
  <c r="R14" i="237" s="1"/>
  <c r="Q6" i="237"/>
  <c r="Q14" i="237" s="1"/>
  <c r="O6" i="240"/>
  <c r="AC6" i="240"/>
  <c r="P6" i="240"/>
  <c r="Q6" i="240"/>
  <c r="AF6" i="240"/>
  <c r="R6" i="240"/>
  <c r="L8" i="278"/>
  <c r="Z8" i="278"/>
  <c r="M8" i="278"/>
  <c r="AA8" i="278"/>
  <c r="N8" i="278"/>
  <c r="AB8" i="278"/>
  <c r="Q8" i="278"/>
  <c r="P6" i="278"/>
  <c r="AD6" i="278"/>
  <c r="Q6" i="278"/>
  <c r="AF6" i="278"/>
  <c r="AF22" i="278" s="1"/>
  <c r="Y8" i="241"/>
  <c r="Z8" i="241"/>
  <c r="AC8" i="241"/>
  <c r="L8" i="241"/>
  <c r="M8" i="241"/>
  <c r="P8" i="241"/>
  <c r="Q8" i="241"/>
  <c r="AF8" i="241"/>
  <c r="R8" i="241"/>
  <c r="S8" i="241"/>
  <c r="U8" i="241"/>
  <c r="Q11" i="254"/>
  <c r="Q13" i="254" s="1"/>
  <c r="AF11" i="254"/>
  <c r="AF13" i="254" s="1"/>
  <c r="Q12" i="253"/>
  <c r="AF12" i="253"/>
  <c r="R12" i="253"/>
  <c r="R14" i="253" s="1"/>
  <c r="U12" i="253"/>
  <c r="W12" i="253"/>
  <c r="X12" i="253"/>
  <c r="Y12" i="253"/>
  <c r="L12" i="253"/>
  <c r="Z12" i="253"/>
  <c r="M12" i="253"/>
  <c r="AA12" i="253"/>
  <c r="N12" i="253"/>
  <c r="Z10" i="257"/>
  <c r="AD21" i="271"/>
  <c r="Y10" i="257"/>
  <c r="X10" i="257"/>
  <c r="AA10" i="257"/>
  <c r="X13" i="244"/>
  <c r="L10" i="257"/>
  <c r="AA13" i="244"/>
  <c r="M10" i="257"/>
  <c r="AB10" i="257"/>
  <c r="AC10" i="257"/>
  <c r="N10" i="257"/>
  <c r="AC13" i="244"/>
  <c r="N11" i="247"/>
  <c r="N12" i="247" s="1"/>
  <c r="U10" i="257"/>
  <c r="O11" i="247"/>
  <c r="O12" i="247" s="1"/>
  <c r="P13" i="255"/>
  <c r="P14" i="255" s="1"/>
  <c r="W10" i="257"/>
  <c r="L18" i="271"/>
  <c r="X18" i="273"/>
  <c r="X21" i="273" s="1"/>
  <c r="O13" i="246"/>
  <c r="P10" i="257"/>
  <c r="AD11" i="257"/>
  <c r="O18" i="271"/>
  <c r="AA18" i="273"/>
  <c r="AA21" i="273" s="1"/>
  <c r="R13" i="244"/>
  <c r="P13" i="246"/>
  <c r="AC11" i="247"/>
  <c r="AC12" i="247" s="1"/>
  <c r="Q10" i="257"/>
  <c r="M11" i="269"/>
  <c r="M13" i="269" s="1"/>
  <c r="P18" i="271"/>
  <c r="AB18" i="273"/>
  <c r="AB21" i="273" s="1"/>
  <c r="Z18" i="273"/>
  <c r="Z21" i="273" s="1"/>
  <c r="S21" i="273"/>
  <c r="Y18" i="273"/>
  <c r="Y21" i="273" s="1"/>
  <c r="R10" i="257"/>
  <c r="N11" i="269"/>
  <c r="N13" i="269" s="1"/>
  <c r="R18" i="271"/>
  <c r="AC18" i="273"/>
  <c r="AC21" i="273" s="1"/>
  <c r="M6" i="276"/>
  <c r="M22" i="276" s="1"/>
  <c r="AB13" i="246"/>
  <c r="AB14" i="246" s="1"/>
  <c r="R14" i="256"/>
  <c r="R15" i="256" s="1"/>
  <c r="O11" i="269"/>
  <c r="O13" i="269" s="1"/>
  <c r="Z18" i="271"/>
  <c r="L18" i="273"/>
  <c r="L21" i="273" s="1"/>
  <c r="AD21" i="273"/>
  <c r="AC14" i="256"/>
  <c r="AC15" i="256" s="1"/>
  <c r="N19" i="272"/>
  <c r="M18" i="273"/>
  <c r="M21" i="273" s="1"/>
  <c r="O19" i="272"/>
  <c r="O18" i="273"/>
  <c r="O21" i="273" s="1"/>
  <c r="P19" i="272"/>
  <c r="P18" i="273"/>
  <c r="P21" i="273" s="1"/>
  <c r="R19" i="272"/>
  <c r="R18" i="273"/>
  <c r="R21" i="273" s="1"/>
  <c r="AB12" i="245"/>
  <c r="AA13" i="255"/>
  <c r="AA14" i="255" s="1"/>
  <c r="AB13" i="255"/>
  <c r="AB14" i="255" s="1"/>
  <c r="AA18" i="270"/>
  <c r="X19" i="272"/>
  <c r="M12" i="245"/>
  <c r="AD14" i="255"/>
  <c r="P12" i="258"/>
  <c r="Z19" i="272"/>
  <c r="M13" i="243"/>
  <c r="N12" i="245"/>
  <c r="X13" i="246"/>
  <c r="L13" i="255"/>
  <c r="L14" i="255" s="1"/>
  <c r="Q12" i="258"/>
  <c r="AA19" i="272"/>
  <c r="N18" i="273"/>
  <c r="N21" i="273" s="1"/>
  <c r="AB18" i="270"/>
  <c r="AB21" i="270" s="1"/>
  <c r="M13" i="255"/>
  <c r="M14" i="255" s="1"/>
  <c r="AB13" i="243"/>
  <c r="Y13" i="246"/>
  <c r="Y13" i="244"/>
  <c r="P12" i="245"/>
  <c r="P14" i="256"/>
  <c r="P15" i="256" s="1"/>
  <c r="AA12" i="245"/>
  <c r="Q13" i="255"/>
  <c r="Q14" i="255" s="1"/>
  <c r="Z13" i="255"/>
  <c r="Z14" i="255" s="1"/>
  <c r="Z18" i="270"/>
  <c r="Z21" i="270" s="1"/>
  <c r="Y19" i="272"/>
  <c r="N13" i="243"/>
  <c r="O12" i="245"/>
  <c r="AB19" i="272"/>
  <c r="O13" i="243"/>
  <c r="Z13" i="246"/>
  <c r="N13" i="255"/>
  <c r="N14" i="255" s="1"/>
  <c r="L18" i="270"/>
  <c r="L21" i="270" s="1"/>
  <c r="L19" i="272"/>
  <c r="P13" i="243"/>
  <c r="Z13" i="244"/>
  <c r="AA13" i="246"/>
  <c r="O13" i="255"/>
  <c r="O14" i="255" s="1"/>
  <c r="Q14" i="256"/>
  <c r="Q15" i="256" s="1"/>
  <c r="M18" i="270"/>
  <c r="M21" i="270" s="1"/>
  <c r="M19" i="272"/>
  <c r="AF14" i="256"/>
  <c r="AF15" i="256" s="1"/>
  <c r="AF12" i="258"/>
  <c r="AF11" i="247"/>
  <c r="AF12" i="247" s="1"/>
  <c r="S15" i="256"/>
  <c r="AF13" i="243"/>
  <c r="AF13" i="255"/>
  <c r="AF14" i="255" s="1"/>
  <c r="W12" i="258"/>
  <c r="AF18" i="270"/>
  <c r="AF21" i="270" s="1"/>
  <c r="AF18" i="271"/>
  <c r="U11" i="247"/>
  <c r="U12" i="247" s="1"/>
  <c r="X14" i="256"/>
  <c r="X15" i="256" s="1"/>
  <c r="U13" i="243"/>
  <c r="Q13" i="244"/>
  <c r="AF13" i="244"/>
  <c r="U12" i="245"/>
  <c r="Q13" i="246"/>
  <c r="AF13" i="246"/>
  <c r="W11" i="247"/>
  <c r="W12" i="247" s="1"/>
  <c r="S14" i="255"/>
  <c r="Y14" i="256"/>
  <c r="Y15" i="256" s="1"/>
  <c r="Y12" i="258"/>
  <c r="S21" i="270"/>
  <c r="Q19" i="272"/>
  <c r="AF19" i="272"/>
  <c r="Q18" i="273"/>
  <c r="Q21" i="273" s="1"/>
  <c r="AF18" i="273"/>
  <c r="AF21" i="273" s="1"/>
  <c r="W13" i="243"/>
  <c r="W12" i="245"/>
  <c r="X11" i="247"/>
  <c r="X12" i="247" s="1"/>
  <c r="U13" i="255"/>
  <c r="U14" i="255" s="1"/>
  <c r="L14" i="256"/>
  <c r="L15" i="256" s="1"/>
  <c r="Z14" i="256"/>
  <c r="Z15" i="256" s="1"/>
  <c r="O10" i="257"/>
  <c r="L12" i="258"/>
  <c r="Z12" i="258"/>
  <c r="U18" i="270"/>
  <c r="U21" i="270" s="1"/>
  <c r="U18" i="271"/>
  <c r="Q12" i="245"/>
  <c r="U12" i="258"/>
  <c r="S12" i="247"/>
  <c r="X12" i="245"/>
  <c r="M12" i="258"/>
  <c r="AA14" i="256"/>
  <c r="AA15" i="256" s="1"/>
  <c r="AA12" i="258"/>
  <c r="W18" i="271"/>
  <c r="Y12" i="245"/>
  <c r="U13" i="246"/>
  <c r="L11" i="247"/>
  <c r="L12" i="247" s="1"/>
  <c r="N14" i="256"/>
  <c r="N15" i="256" s="1"/>
  <c r="N12" i="258"/>
  <c r="X18" i="270"/>
  <c r="X21" i="270" s="1"/>
  <c r="Q11" i="247"/>
  <c r="Q12" i="247" s="1"/>
  <c r="Q13" i="243"/>
  <c r="AF12" i="245"/>
  <c r="U14" i="256"/>
  <c r="U15" i="256" s="1"/>
  <c r="W14" i="256"/>
  <c r="W15" i="256" s="1"/>
  <c r="Q18" i="270"/>
  <c r="Q21" i="270" s="1"/>
  <c r="Q18" i="271"/>
  <c r="X12" i="258"/>
  <c r="X13" i="243"/>
  <c r="Y11" i="247"/>
  <c r="Y12" i="247" s="1"/>
  <c r="W13" i="255"/>
  <c r="W14" i="255" s="1"/>
  <c r="M14" i="256"/>
  <c r="M15" i="256" s="1"/>
  <c r="W18" i="270"/>
  <c r="W21" i="270" s="1"/>
  <c r="Y13" i="243"/>
  <c r="U13" i="244"/>
  <c r="Z11" i="247"/>
  <c r="Z12" i="247" s="1"/>
  <c r="X13" i="255"/>
  <c r="X14" i="255" s="1"/>
  <c r="AB14" i="256"/>
  <c r="AB15" i="256" s="1"/>
  <c r="AB12" i="258"/>
  <c r="AB13" i="258" s="1"/>
  <c r="X18" i="271"/>
  <c r="U19" i="272"/>
  <c r="U18" i="273"/>
  <c r="U21" i="273" s="1"/>
  <c r="L13" i="243"/>
  <c r="L12" i="245"/>
  <c r="M11" i="247"/>
  <c r="M12" i="247" s="1"/>
  <c r="AD13" i="269"/>
  <c r="N6" i="276"/>
  <c r="O6" i="276"/>
  <c r="P6" i="276"/>
  <c r="AA6" i="276"/>
  <c r="AA22" i="276" s="1"/>
  <c r="L11" i="269"/>
  <c r="L13" i="269" s="1"/>
  <c r="AC6" i="276"/>
  <c r="Z11" i="269"/>
  <c r="Z13" i="269" s="1"/>
  <c r="AB11" i="269"/>
  <c r="AB13" i="269" s="1"/>
  <c r="W11" i="269"/>
  <c r="W13" i="269" s="1"/>
  <c r="AB6" i="276"/>
  <c r="X11" i="269"/>
  <c r="X13" i="269" s="1"/>
  <c r="Y11" i="269"/>
  <c r="Y13" i="269" s="1"/>
  <c r="AD6" i="276"/>
  <c r="AF6" i="276"/>
  <c r="Q13" i="268"/>
  <c r="AA11" i="269"/>
  <c r="AA13" i="269" s="1"/>
  <c r="AC11" i="269"/>
  <c r="AC13" i="269" s="1"/>
  <c r="AF11" i="269"/>
  <c r="AF13" i="269" s="1"/>
  <c r="R11" i="269"/>
  <c r="R13" i="269" s="1"/>
  <c r="Q11" i="269"/>
  <c r="Q13" i="269" s="1"/>
  <c r="N11" i="276"/>
  <c r="AB11" i="276"/>
  <c r="O11" i="276"/>
  <c r="AC11" i="276"/>
  <c r="P11" i="276"/>
  <c r="AD11" i="276"/>
  <c r="Q11" i="276"/>
  <c r="AF11" i="276"/>
  <c r="Y6" i="276"/>
  <c r="Y22" i="276" s="1"/>
  <c r="X6" i="276"/>
  <c r="X22" i="276" s="1"/>
  <c r="L6" i="276"/>
  <c r="L22" i="276" s="1"/>
  <c r="Z6" i="276"/>
  <c r="Z22" i="276" s="1"/>
  <c r="R6" i="276"/>
  <c r="R22" i="276" s="1"/>
  <c r="S6" i="276"/>
  <c r="S22" i="276" s="1"/>
  <c r="U6" i="276"/>
  <c r="U22" i="276" s="1"/>
  <c r="Q6" i="276"/>
  <c r="N6" i="208"/>
  <c r="N12" i="208" s="1"/>
  <c r="AB6" i="208"/>
  <c r="AB12" i="208" s="1"/>
  <c r="L6" i="209"/>
  <c r="L15" i="209" s="1"/>
  <c r="M6" i="209"/>
  <c r="M15" i="209" s="1"/>
  <c r="L6" i="213"/>
  <c r="P6" i="222"/>
  <c r="P14" i="222" s="1"/>
  <c r="O6" i="209"/>
  <c r="O15" i="209" s="1"/>
  <c r="N6" i="209"/>
  <c r="N15" i="209" s="1"/>
  <c r="W6" i="213"/>
  <c r="P6" i="209"/>
  <c r="P15" i="209" s="1"/>
  <c r="S14" i="222"/>
  <c r="P6" i="227"/>
  <c r="P14" i="227" s="1"/>
  <c r="AF13" i="268"/>
  <c r="AF15" i="268" s="1"/>
  <c r="AD14" i="227"/>
  <c r="AC6" i="227"/>
  <c r="AC14" i="227" s="1"/>
  <c r="X6" i="215"/>
  <c r="X14" i="215" s="1"/>
  <c r="O6" i="227"/>
  <c r="O14" i="227" s="1"/>
  <c r="W13" i="268"/>
  <c r="U13" i="268"/>
  <c r="X13" i="268"/>
  <c r="Y13" i="268"/>
  <c r="L13" i="268"/>
  <c r="Z13" i="268"/>
  <c r="R13" i="268"/>
  <c r="M13" i="268"/>
  <c r="AA13" i="268"/>
  <c r="N13" i="268"/>
  <c r="AB13" i="268"/>
  <c r="O13" i="268"/>
  <c r="AC13" i="268"/>
  <c r="P13" i="268"/>
  <c r="O6" i="213"/>
  <c r="U6" i="209"/>
  <c r="U15" i="209" s="1"/>
  <c r="P6" i="213"/>
  <c r="U6" i="213"/>
  <c r="M6" i="213"/>
  <c r="S14" i="215"/>
  <c r="M6" i="222"/>
  <c r="M14" i="222" s="1"/>
  <c r="U6" i="215"/>
  <c r="U14" i="215" s="1"/>
  <c r="N6" i="222"/>
  <c r="N14" i="222" s="1"/>
  <c r="R6" i="213"/>
  <c r="W6" i="215"/>
  <c r="W14" i="215" s="1"/>
  <c r="O6" i="222"/>
  <c r="O14" i="222" s="1"/>
  <c r="AD14" i="215"/>
  <c r="R6" i="222"/>
  <c r="R14" i="222" s="1"/>
  <c r="Q6" i="209"/>
  <c r="Q15" i="209" s="1"/>
  <c r="S15" i="209"/>
  <c r="N6" i="213"/>
  <c r="P6" i="215"/>
  <c r="P14" i="215" s="1"/>
  <c r="L6" i="222"/>
  <c r="L14" i="222" s="1"/>
  <c r="X6" i="213"/>
  <c r="Y6" i="213"/>
  <c r="Z6" i="213"/>
  <c r="AA6" i="213"/>
  <c r="AB6" i="213"/>
  <c r="AC6" i="213"/>
  <c r="AD20" i="213"/>
  <c r="Q6" i="213"/>
  <c r="U6" i="222"/>
  <c r="U14" i="222" s="1"/>
  <c r="W6" i="222"/>
  <c r="W14" i="222" s="1"/>
  <c r="X6" i="222"/>
  <c r="X14" i="222" s="1"/>
  <c r="Y6" i="222"/>
  <c r="Y14" i="222" s="1"/>
  <c r="Z6" i="222"/>
  <c r="Z14" i="222" s="1"/>
  <c r="AA6" i="222"/>
  <c r="AA14" i="222" s="1"/>
  <c r="AB6" i="222"/>
  <c r="AB14" i="222" s="1"/>
  <c r="AC6" i="222"/>
  <c r="AC14" i="222" s="1"/>
  <c r="AD14" i="222"/>
  <c r="Q6" i="222"/>
  <c r="Q14" i="222" s="1"/>
  <c r="W6" i="209"/>
  <c r="W15" i="209" s="1"/>
  <c r="X6" i="209"/>
  <c r="X15" i="209" s="1"/>
  <c r="Y6" i="209"/>
  <c r="Y15" i="209" s="1"/>
  <c r="Z6" i="209"/>
  <c r="Z15" i="209" s="1"/>
  <c r="AA6" i="209"/>
  <c r="AA15" i="209" s="1"/>
  <c r="AB6" i="209"/>
  <c r="AB15" i="209" s="1"/>
  <c r="AC6" i="209"/>
  <c r="AC15" i="209" s="1"/>
  <c r="AD15" i="209"/>
  <c r="AF6" i="209"/>
  <c r="AF15" i="209" s="1"/>
  <c r="Q6" i="227"/>
  <c r="Q14" i="227" s="1"/>
  <c r="AF6" i="227"/>
  <c r="AF14" i="227" s="1"/>
  <c r="R6" i="227"/>
  <c r="R14" i="227" s="1"/>
  <c r="S14" i="227"/>
  <c r="U6" i="227"/>
  <c r="U14" i="227" s="1"/>
  <c r="W6" i="227"/>
  <c r="W14" i="227" s="1"/>
  <c r="X6" i="227"/>
  <c r="X14" i="227" s="1"/>
  <c r="Y6" i="227"/>
  <c r="Y14" i="227" s="1"/>
  <c r="L6" i="227"/>
  <c r="L14" i="227" s="1"/>
  <c r="Z6" i="227"/>
  <c r="Z14" i="227" s="1"/>
  <c r="M6" i="227"/>
  <c r="M14" i="227" s="1"/>
  <c r="AA6" i="227"/>
  <c r="AA14" i="227" s="1"/>
  <c r="N6" i="227"/>
  <c r="N14" i="227" s="1"/>
  <c r="Y6" i="215"/>
  <c r="Y14" i="215" s="1"/>
  <c r="L6" i="215"/>
  <c r="L14" i="215" s="1"/>
  <c r="Z6" i="215"/>
  <c r="Z14" i="215" s="1"/>
  <c r="M6" i="215"/>
  <c r="M14" i="215" s="1"/>
  <c r="AA6" i="215"/>
  <c r="AA14" i="215" s="1"/>
  <c r="N6" i="215"/>
  <c r="N14" i="215" s="1"/>
  <c r="AB6" i="215"/>
  <c r="AB14" i="215" s="1"/>
  <c r="O6" i="215"/>
  <c r="O14" i="215" s="1"/>
  <c r="AC6" i="215"/>
  <c r="AC14" i="215" s="1"/>
  <c r="AF6" i="215"/>
  <c r="AF14" i="215" s="1"/>
  <c r="Q6" i="215"/>
  <c r="Q14" i="215" s="1"/>
  <c r="O6" i="208"/>
  <c r="O12" i="208" s="1"/>
  <c r="AC6" i="208"/>
  <c r="AC12" i="208" s="1"/>
  <c r="P6" i="208"/>
  <c r="P12" i="208" s="1"/>
  <c r="AD12" i="208"/>
  <c r="Q6" i="208"/>
  <c r="Q12" i="208" s="1"/>
  <c r="AF6" i="208"/>
  <c r="AF12" i="208" s="1"/>
  <c r="R6" i="208"/>
  <c r="R12" i="208" s="1"/>
  <c r="S12" i="208"/>
  <c r="U6" i="208"/>
  <c r="U12" i="208" s="1"/>
  <c r="W6" i="208"/>
  <c r="W12" i="208" s="1"/>
  <c r="X6" i="208"/>
  <c r="X12" i="208" s="1"/>
  <c r="Y6" i="208"/>
  <c r="Y12" i="208" s="1"/>
  <c r="L6" i="208"/>
  <c r="L12" i="208" s="1"/>
  <c r="Z6" i="208"/>
  <c r="Z12" i="208" s="1"/>
  <c r="M6" i="208"/>
  <c r="M12" i="208" s="1"/>
  <c r="R6" i="218"/>
  <c r="AB6" i="218"/>
  <c r="AC6" i="218"/>
  <c r="L6" i="218"/>
  <c r="N6" i="218"/>
  <c r="O6" i="218"/>
  <c r="P6" i="218"/>
  <c r="Q6" i="218"/>
  <c r="AF6" i="218"/>
  <c r="U6" i="218"/>
  <c r="W6" i="218"/>
  <c r="X6" i="218"/>
  <c r="Y6" i="218"/>
  <c r="Z6" i="218"/>
  <c r="M6" i="218"/>
  <c r="AB10" i="212"/>
  <c r="L10" i="212"/>
  <c r="Y10" i="212"/>
  <c r="AA10" i="212"/>
  <c r="O10" i="212"/>
  <c r="M10" i="212"/>
  <c r="AF10" i="212"/>
  <c r="W10" i="212"/>
  <c r="Z10" i="212"/>
  <c r="AC10" i="212"/>
  <c r="N10" i="212"/>
  <c r="P10" i="212"/>
  <c r="Q10" i="212"/>
  <c r="X10" i="212"/>
  <c r="X12" i="212" s="1"/>
  <c r="U10" i="212"/>
  <c r="W16" i="230"/>
  <c r="W18" i="230" s="1"/>
  <c r="X16" i="230"/>
  <c r="X18" i="230" s="1"/>
  <c r="Y16" i="230"/>
  <c r="Y18" i="230" s="1"/>
  <c r="L16" i="230"/>
  <c r="L18" i="230" s="1"/>
  <c r="Z16" i="230"/>
  <c r="Z18" i="230" s="1"/>
  <c r="M16" i="230"/>
  <c r="M18" i="230" s="1"/>
  <c r="AA16" i="230"/>
  <c r="AA18" i="230" s="1"/>
  <c r="N16" i="230"/>
  <c r="N18" i="230" s="1"/>
  <c r="AB16" i="230"/>
  <c r="AB18" i="230" s="1"/>
  <c r="O16" i="230"/>
  <c r="O18" i="230" s="1"/>
  <c r="AC16" i="230"/>
  <c r="AC18" i="230" s="1"/>
  <c r="P16" i="230"/>
  <c r="P18" i="230" s="1"/>
  <c r="AD18" i="230"/>
  <c r="Q16" i="230"/>
  <c r="Q18" i="230" s="1"/>
  <c r="AF16" i="230"/>
  <c r="AF18" i="230" s="1"/>
  <c r="R16" i="230"/>
  <c r="R18" i="230" s="1"/>
  <c r="S18" i="230"/>
  <c r="L12" i="150"/>
  <c r="M12" i="150"/>
  <c r="U12" i="150"/>
  <c r="AC8" i="228"/>
  <c r="AD8" i="228"/>
  <c r="P21" i="275"/>
  <c r="P22" i="275" s="1"/>
  <c r="Z12" i="150"/>
  <c r="P8" i="228"/>
  <c r="AB21" i="275"/>
  <c r="AB22" i="275" s="1"/>
  <c r="AA12" i="150"/>
  <c r="AF18" i="213"/>
  <c r="P8" i="211"/>
  <c r="N12" i="150"/>
  <c r="AB12" i="150"/>
  <c r="O12" i="150"/>
  <c r="AC12" i="150"/>
  <c r="P12" i="150"/>
  <c r="Q12" i="150"/>
  <c r="AF12" i="150"/>
  <c r="R12" i="150"/>
  <c r="W12" i="150"/>
  <c r="X12" i="150"/>
  <c r="R8" i="274"/>
  <c r="M8" i="274"/>
  <c r="S8" i="274"/>
  <c r="U8" i="274"/>
  <c r="Q18" i="213"/>
  <c r="O8" i="228"/>
  <c r="U18" i="213"/>
  <c r="W18" i="213"/>
  <c r="R18" i="213"/>
  <c r="X18" i="213"/>
  <c r="Y18" i="213"/>
  <c r="L18" i="213"/>
  <c r="Z18" i="213"/>
  <c r="M18" i="213"/>
  <c r="AA18" i="213"/>
  <c r="N18" i="213"/>
  <c r="AB18" i="213"/>
  <c r="O18" i="213"/>
  <c r="AC18" i="213"/>
  <c r="P18" i="213"/>
  <c r="Q8" i="228"/>
  <c r="AF8" i="228"/>
  <c r="S8" i="228"/>
  <c r="U8" i="228"/>
  <c r="W8" i="228"/>
  <c r="X8" i="228"/>
  <c r="Y8" i="228"/>
  <c r="L8" i="228"/>
  <c r="Z8" i="228"/>
  <c r="M8" i="228"/>
  <c r="AA8" i="228"/>
  <c r="AA15" i="228" s="1"/>
  <c r="R8" i="228"/>
  <c r="N8" i="228"/>
  <c r="M8" i="211"/>
  <c r="N8" i="211"/>
  <c r="O8" i="211"/>
  <c r="AB8" i="211"/>
  <c r="AC8" i="211"/>
  <c r="AD8" i="211"/>
  <c r="AA8" i="211"/>
  <c r="L8" i="211"/>
  <c r="W8" i="274"/>
  <c r="X8" i="274"/>
  <c r="Y8" i="274"/>
  <c r="X8" i="211"/>
  <c r="Y8" i="211"/>
  <c r="AA8" i="274"/>
  <c r="U8" i="211"/>
  <c r="W8" i="211"/>
  <c r="Z8" i="274"/>
  <c r="Z8" i="211"/>
  <c r="L8" i="274"/>
  <c r="AF8" i="211"/>
  <c r="N8" i="274"/>
  <c r="O8" i="274"/>
  <c r="AC8" i="274"/>
  <c r="Q8" i="211"/>
  <c r="AB8" i="274"/>
  <c r="R8" i="211"/>
  <c r="P8" i="274"/>
  <c r="AD8" i="274"/>
  <c r="Q8" i="274"/>
  <c r="AC21" i="275"/>
  <c r="AC22" i="275" s="1"/>
  <c r="AB6" i="274"/>
  <c r="AC6" i="274"/>
  <c r="Y21" i="274"/>
  <c r="Z21" i="274"/>
  <c r="AD22" i="275"/>
  <c r="AB13" i="231"/>
  <c r="U21" i="274"/>
  <c r="AC21" i="274"/>
  <c r="L21" i="274"/>
  <c r="M21" i="274"/>
  <c r="N21" i="274"/>
  <c r="W21" i="274"/>
  <c r="AA21" i="274"/>
  <c r="AB21" i="274"/>
  <c r="O21" i="274"/>
  <c r="N21" i="275"/>
  <c r="N22" i="275" s="1"/>
  <c r="P6" i="274"/>
  <c r="P21" i="274"/>
  <c r="O21" i="275"/>
  <c r="O22" i="275" s="1"/>
  <c r="W21" i="275"/>
  <c r="W22" i="275" s="1"/>
  <c r="X21" i="275"/>
  <c r="X22" i="275" s="1"/>
  <c r="R21" i="275"/>
  <c r="R22" i="275" s="1"/>
  <c r="Y21" i="275"/>
  <c r="Y22" i="275" s="1"/>
  <c r="Q21" i="275"/>
  <c r="Q22" i="275" s="1"/>
  <c r="S22" i="275"/>
  <c r="U21" i="275"/>
  <c r="U22" i="275" s="1"/>
  <c r="L21" i="275"/>
  <c r="L22" i="275" s="1"/>
  <c r="Z21" i="275"/>
  <c r="Z22" i="275" s="1"/>
  <c r="AF21" i="275"/>
  <c r="AF22" i="275" s="1"/>
  <c r="M21" i="275"/>
  <c r="M22" i="275" s="1"/>
  <c r="X21" i="274"/>
  <c r="Q21" i="274"/>
  <c r="AF21" i="274"/>
  <c r="R21" i="274"/>
  <c r="Q8" i="272"/>
  <c r="Z8" i="272"/>
  <c r="Y11" i="232"/>
  <c r="Y13" i="232" s="1"/>
  <c r="P6" i="272"/>
  <c r="AA6" i="272"/>
  <c r="AA11" i="232"/>
  <c r="AA13" i="232" s="1"/>
  <c r="AC11" i="232"/>
  <c r="AC13" i="232" s="1"/>
  <c r="AD13" i="232"/>
  <c r="L11" i="232"/>
  <c r="L13" i="232" s="1"/>
  <c r="M11" i="232"/>
  <c r="M13" i="232" s="1"/>
  <c r="O11" i="232"/>
  <c r="O13" i="232" s="1"/>
  <c r="AB11" i="232"/>
  <c r="AB13" i="232" s="1"/>
  <c r="N11" i="232"/>
  <c r="N13" i="232" s="1"/>
  <c r="Z11" i="232"/>
  <c r="Z13" i="232" s="1"/>
  <c r="AD6" i="274"/>
  <c r="AF11" i="232"/>
  <c r="AF13" i="232" s="1"/>
  <c r="P11" i="232"/>
  <c r="P13" i="232" s="1"/>
  <c r="N6" i="274"/>
  <c r="Q11" i="232"/>
  <c r="Q13" i="232" s="1"/>
  <c r="O6" i="274"/>
  <c r="S13" i="232"/>
  <c r="U11" i="232"/>
  <c r="U13" i="232" s="1"/>
  <c r="W11" i="232"/>
  <c r="W13" i="232" s="1"/>
  <c r="R11" i="232"/>
  <c r="R13" i="232" s="1"/>
  <c r="W6" i="274"/>
  <c r="AF6" i="274"/>
  <c r="U6" i="274"/>
  <c r="X6" i="274"/>
  <c r="Q6" i="274"/>
  <c r="R6" i="274"/>
  <c r="S6" i="274"/>
  <c r="Y6" i="274"/>
  <c r="L6" i="274"/>
  <c r="Z6" i="274"/>
  <c r="M6" i="274"/>
  <c r="AC13" i="231"/>
  <c r="L8" i="272"/>
  <c r="O8" i="272"/>
  <c r="O6" i="272"/>
  <c r="P8" i="272"/>
  <c r="AC6" i="272"/>
  <c r="AD6" i="272"/>
  <c r="AD8" i="272"/>
  <c r="AF8" i="272"/>
  <c r="N13" i="231"/>
  <c r="M6" i="272"/>
  <c r="O13" i="231"/>
  <c r="AB6" i="272"/>
  <c r="AF13" i="231"/>
  <c r="AC8" i="272"/>
  <c r="N6" i="272"/>
  <c r="P13" i="231"/>
  <c r="R13" i="231"/>
  <c r="W13" i="231"/>
  <c r="Y13" i="231"/>
  <c r="X13" i="231"/>
  <c r="L13" i="231"/>
  <c r="Z13" i="231"/>
  <c r="Q13" i="231"/>
  <c r="U13" i="231"/>
  <c r="M13" i="231"/>
  <c r="M8" i="272"/>
  <c r="AA8" i="272"/>
  <c r="N8" i="272"/>
  <c r="AB8" i="272"/>
  <c r="S8" i="272"/>
  <c r="U8" i="272"/>
  <c r="X8" i="272"/>
  <c r="R8" i="272"/>
  <c r="W8" i="272"/>
  <c r="R6" i="272"/>
  <c r="S6" i="272"/>
  <c r="U6" i="272"/>
  <c r="Q6" i="272"/>
  <c r="AF6" i="272"/>
  <c r="W6" i="272"/>
  <c r="X6" i="272"/>
  <c r="Y6" i="272"/>
  <c r="L6" i="272"/>
  <c r="Q13" i="177"/>
  <c r="AF13" i="177"/>
  <c r="U13" i="177"/>
  <c r="W13" i="177"/>
  <c r="X13" i="177"/>
  <c r="Y13" i="177"/>
  <c r="L13" i="177"/>
  <c r="Z13" i="177"/>
  <c r="M13" i="177"/>
  <c r="AA13" i="177"/>
  <c r="N13" i="177"/>
  <c r="AB13" i="177"/>
  <c r="O13" i="177"/>
  <c r="AC13" i="177"/>
  <c r="R13" i="177"/>
  <c r="P13" i="177"/>
  <c r="R13" i="251"/>
  <c r="R14" i="251" s="1"/>
  <c r="S14" i="251"/>
  <c r="U13" i="251"/>
  <c r="U14" i="251" s="1"/>
  <c r="AC13" i="251"/>
  <c r="AC14" i="251" s="1"/>
  <c r="L14" i="249"/>
  <c r="L15" i="249" s="1"/>
  <c r="L11" i="178"/>
  <c r="P14" i="241"/>
  <c r="N14" i="249"/>
  <c r="N15" i="249" s="1"/>
  <c r="N11" i="178"/>
  <c r="AA14" i="249"/>
  <c r="AA15" i="249" s="1"/>
  <c r="O14" i="241"/>
  <c r="M14" i="249"/>
  <c r="M15" i="249" s="1"/>
  <c r="R11" i="178"/>
  <c r="AB14" i="249"/>
  <c r="AB15" i="249" s="1"/>
  <c r="Y11" i="178"/>
  <c r="N14" i="242"/>
  <c r="N15" i="242" s="1"/>
  <c r="Z11" i="178"/>
  <c r="U11" i="178"/>
  <c r="W11" i="178"/>
  <c r="X11" i="178"/>
  <c r="M11" i="178"/>
  <c r="AA11" i="178"/>
  <c r="AB11" i="178"/>
  <c r="O11" i="178"/>
  <c r="AC11" i="178"/>
  <c r="P11" i="178"/>
  <c r="Q11" i="178"/>
  <c r="AF11" i="178"/>
  <c r="AC14" i="249"/>
  <c r="AC15" i="249" s="1"/>
  <c r="R15" i="259"/>
  <c r="AD15" i="249"/>
  <c r="O14" i="242"/>
  <c r="O15" i="242" s="1"/>
  <c r="AF14" i="248"/>
  <c r="AF15" i="248" s="1"/>
  <c r="AB14" i="242"/>
  <c r="AB15" i="242" s="1"/>
  <c r="O14" i="249"/>
  <c r="O15" i="249" s="1"/>
  <c r="AC14" i="242"/>
  <c r="AC15" i="242" s="1"/>
  <c r="P14" i="249"/>
  <c r="P15" i="249" s="1"/>
  <c r="O14" i="250"/>
  <c r="P14" i="250"/>
  <c r="W14" i="249"/>
  <c r="W15" i="249" s="1"/>
  <c r="X14" i="249"/>
  <c r="X15" i="249" s="1"/>
  <c r="Y14" i="249"/>
  <c r="Y15" i="249" s="1"/>
  <c r="N14" i="241"/>
  <c r="Z14" i="249"/>
  <c r="Z15" i="249" s="1"/>
  <c r="P13" i="251"/>
  <c r="P14" i="251" s="1"/>
  <c r="AC14" i="266"/>
  <c r="Y14" i="250"/>
  <c r="W15" i="259"/>
  <c r="X14" i="241"/>
  <c r="AA14" i="250"/>
  <c r="Y15" i="259"/>
  <c r="Y14" i="241"/>
  <c r="AB14" i="250"/>
  <c r="AD14" i="251"/>
  <c r="Z15" i="259"/>
  <c r="P11" i="240"/>
  <c r="AB15" i="259"/>
  <c r="Q16" i="260"/>
  <c r="L14" i="266"/>
  <c r="AB14" i="241"/>
  <c r="R14" i="249"/>
  <c r="R15" i="249" s="1"/>
  <c r="AF14" i="250"/>
  <c r="M15" i="259"/>
  <c r="AC15" i="259"/>
  <c r="M14" i="266"/>
  <c r="AA14" i="266"/>
  <c r="U15" i="259"/>
  <c r="AD15" i="266"/>
  <c r="Q14" i="241"/>
  <c r="Z14" i="250"/>
  <c r="X15" i="259"/>
  <c r="Z14" i="241"/>
  <c r="AC14" i="250"/>
  <c r="AA15" i="259"/>
  <c r="Q11" i="240"/>
  <c r="AA14" i="241"/>
  <c r="L15" i="259"/>
  <c r="AF11" i="240"/>
  <c r="AC14" i="241"/>
  <c r="P14" i="248"/>
  <c r="P15" i="248" s="1"/>
  <c r="U14" i="249"/>
  <c r="U15" i="249" s="1"/>
  <c r="L14" i="250"/>
  <c r="N15" i="259"/>
  <c r="O14" i="266"/>
  <c r="L14" i="241"/>
  <c r="Q14" i="248"/>
  <c r="Q15" i="248" s="1"/>
  <c r="M14" i="250"/>
  <c r="O15" i="259"/>
  <c r="P14" i="266"/>
  <c r="M14" i="241"/>
  <c r="AD15" i="248"/>
  <c r="N14" i="250"/>
  <c r="O13" i="251"/>
  <c r="O14" i="251" s="1"/>
  <c r="P15" i="259"/>
  <c r="Z14" i="266"/>
  <c r="AF14" i="242"/>
  <c r="AF15" i="242" s="1"/>
  <c r="U14" i="248"/>
  <c r="U15" i="248" s="1"/>
  <c r="S15" i="242"/>
  <c r="W16" i="260"/>
  <c r="W14" i="248"/>
  <c r="W15" i="248" s="1"/>
  <c r="X14" i="248"/>
  <c r="X15" i="248" s="1"/>
  <c r="W14" i="242"/>
  <c r="W15" i="242" s="1"/>
  <c r="Q14" i="242"/>
  <c r="Q15" i="242" s="1"/>
  <c r="X11" i="240"/>
  <c r="L11" i="240"/>
  <c r="R14" i="241"/>
  <c r="Z14" i="248"/>
  <c r="Z15" i="248" s="1"/>
  <c r="M16" i="260"/>
  <c r="X16" i="260"/>
  <c r="AF14" i="266"/>
  <c r="U14" i="242"/>
  <c r="U15" i="242" s="1"/>
  <c r="Q14" i="250"/>
  <c r="R14" i="266"/>
  <c r="Y11" i="240"/>
  <c r="Y14" i="248"/>
  <c r="Y15" i="248" s="1"/>
  <c r="L16" i="260"/>
  <c r="Z11" i="240"/>
  <c r="X14" i="242"/>
  <c r="X15" i="242" s="1"/>
  <c r="L14" i="248"/>
  <c r="L15" i="248" s="1"/>
  <c r="S15" i="250"/>
  <c r="Y13" i="251"/>
  <c r="Y14" i="251" s="1"/>
  <c r="AA16" i="260"/>
  <c r="U14" i="266"/>
  <c r="M11" i="240"/>
  <c r="AA11" i="240"/>
  <c r="Y14" i="242"/>
  <c r="Y15" i="242" s="1"/>
  <c r="M14" i="248"/>
  <c r="M15" i="248" s="1"/>
  <c r="AA14" i="248"/>
  <c r="AA15" i="248" s="1"/>
  <c r="Q14" i="249"/>
  <c r="Q15" i="249" s="1"/>
  <c r="AF14" i="249"/>
  <c r="AF15" i="249" s="1"/>
  <c r="U14" i="250"/>
  <c r="L13" i="251"/>
  <c r="L14" i="251" s="1"/>
  <c r="Z13" i="251"/>
  <c r="Z14" i="251" s="1"/>
  <c r="Q15" i="259"/>
  <c r="AF15" i="259"/>
  <c r="N16" i="260"/>
  <c r="AB16" i="260"/>
  <c r="W14" i="266"/>
  <c r="AF16" i="260"/>
  <c r="R16" i="260"/>
  <c r="S15" i="248"/>
  <c r="U16" i="260"/>
  <c r="U11" i="240"/>
  <c r="R14" i="242"/>
  <c r="R15" i="242" s="1"/>
  <c r="W11" i="240"/>
  <c r="Q14" i="266"/>
  <c r="W13" i="251"/>
  <c r="W14" i="251" s="1"/>
  <c r="Y16" i="260"/>
  <c r="AF14" i="241"/>
  <c r="R14" i="250"/>
  <c r="X13" i="251"/>
  <c r="X14" i="251" s="1"/>
  <c r="Z16" i="260"/>
  <c r="N11" i="240"/>
  <c r="AB11" i="240"/>
  <c r="AB12" i="240" s="1"/>
  <c r="U14" i="241"/>
  <c r="L14" i="242"/>
  <c r="L15" i="242" s="1"/>
  <c r="Z14" i="242"/>
  <c r="Z15" i="242" s="1"/>
  <c r="N14" i="248"/>
  <c r="N15" i="248" s="1"/>
  <c r="AB14" i="248"/>
  <c r="AB15" i="248" s="1"/>
  <c r="W14" i="250"/>
  <c r="M13" i="251"/>
  <c r="M14" i="251" s="1"/>
  <c r="AA13" i="251"/>
  <c r="AA14" i="251" s="1"/>
  <c r="O16" i="260"/>
  <c r="AC16" i="260"/>
  <c r="X14" i="266"/>
  <c r="O11" i="240"/>
  <c r="AC11" i="240"/>
  <c r="M14" i="242"/>
  <c r="M15" i="242" s="1"/>
  <c r="AA14" i="242"/>
  <c r="AA15" i="242" s="1"/>
  <c r="O14" i="248"/>
  <c r="O15" i="248" s="1"/>
  <c r="AC14" i="248"/>
  <c r="AC15" i="248" s="1"/>
  <c r="N13" i="251"/>
  <c r="N14" i="251" s="1"/>
  <c r="AB13" i="251"/>
  <c r="AB14" i="251" s="1"/>
  <c r="P16" i="260"/>
  <c r="AD17" i="260"/>
  <c r="Y14" i="266"/>
  <c r="P14" i="242"/>
  <c r="P15" i="242" s="1"/>
  <c r="Q13" i="251"/>
  <c r="Q14" i="251" s="1"/>
  <c r="N14" i="266"/>
  <c r="X16" i="172"/>
  <c r="Y16" i="172"/>
  <c r="Z16" i="172"/>
  <c r="U16" i="172"/>
  <c r="W16" i="172"/>
  <c r="AA16" i="172"/>
  <c r="L16" i="172"/>
  <c r="AB16" i="172"/>
  <c r="M16" i="172"/>
  <c r="AC16" i="172"/>
  <c r="N16" i="172"/>
  <c r="O16" i="172"/>
  <c r="R16" i="172"/>
  <c r="AB6" i="238"/>
  <c r="AB17" i="238" s="1"/>
  <c r="AC6" i="238"/>
  <c r="AC17" i="238" s="1"/>
  <c r="S6" i="238"/>
  <c r="S17" i="238" s="1"/>
  <c r="P6" i="238"/>
  <c r="P17" i="238" s="1"/>
  <c r="AF9" i="243"/>
  <c r="Y9" i="243"/>
  <c r="AC9" i="244"/>
  <c r="R9" i="244"/>
  <c r="AC6" i="259"/>
  <c r="AD6" i="259"/>
  <c r="P6" i="259"/>
  <c r="X9" i="261"/>
  <c r="X16" i="261" s="1"/>
  <c r="AF9" i="261"/>
  <c r="AF16" i="261" s="1"/>
  <c r="Z9" i="262"/>
  <c r="Z16" i="262" s="1"/>
  <c r="AD16" i="262"/>
  <c r="AA9" i="262"/>
  <c r="AA16" i="262" s="1"/>
  <c r="P9" i="262"/>
  <c r="P16" i="262" s="1"/>
  <c r="N9" i="262"/>
  <c r="N16" i="262" s="1"/>
  <c r="M9" i="262"/>
  <c r="M16" i="262" s="1"/>
  <c r="N6" i="264"/>
  <c r="N16" i="264" s="1"/>
  <c r="O6" i="264"/>
  <c r="O16" i="264" s="1"/>
  <c r="P6" i="264"/>
  <c r="P16" i="264" s="1"/>
  <c r="AD6" i="238"/>
  <c r="AD17" i="238" s="1"/>
  <c r="AA6" i="264"/>
  <c r="AA16" i="264" s="1"/>
  <c r="AC6" i="264"/>
  <c r="AC16" i="264" s="1"/>
  <c r="AD6" i="264"/>
  <c r="AD16" i="264" s="1"/>
  <c r="O6" i="246"/>
  <c r="S6" i="253"/>
  <c r="O9" i="262"/>
  <c r="O16" i="262" s="1"/>
  <c r="Z6" i="266"/>
  <c r="P6" i="246"/>
  <c r="U6" i="253"/>
  <c r="AB6" i="264"/>
  <c r="AB16" i="264" s="1"/>
  <c r="R6" i="268"/>
  <c r="AC6" i="246"/>
  <c r="P9" i="261"/>
  <c r="P16" i="261" s="1"/>
  <c r="S6" i="268"/>
  <c r="AD6" i="246"/>
  <c r="Q9" i="261"/>
  <c r="Q16" i="261" s="1"/>
  <c r="AB9" i="262"/>
  <c r="AB16" i="262" s="1"/>
  <c r="O6" i="238"/>
  <c r="O17" i="238" s="1"/>
  <c r="P6" i="241"/>
  <c r="Y9" i="261"/>
  <c r="Y16" i="261" s="1"/>
  <c r="AC9" i="262"/>
  <c r="AC16" i="262" s="1"/>
  <c r="M6" i="264"/>
  <c r="M16" i="264" s="1"/>
  <c r="S6" i="264"/>
  <c r="S16" i="264" s="1"/>
  <c r="U6" i="264"/>
  <c r="U16" i="264" s="1"/>
  <c r="W6" i="264"/>
  <c r="W16" i="264" s="1"/>
  <c r="R6" i="264"/>
  <c r="R16" i="264" s="1"/>
  <c r="X6" i="264"/>
  <c r="X16" i="264" s="1"/>
  <c r="AF6" i="264"/>
  <c r="AF16" i="264" s="1"/>
  <c r="Y6" i="264"/>
  <c r="Y16" i="264" s="1"/>
  <c r="Q6" i="264"/>
  <c r="Q16" i="264" s="1"/>
  <c r="L6" i="264"/>
  <c r="L16" i="264" s="1"/>
  <c r="W6" i="246"/>
  <c r="W14" i="246" s="1"/>
  <c r="X6" i="246"/>
  <c r="S6" i="246"/>
  <c r="Y6" i="246"/>
  <c r="L6" i="246"/>
  <c r="Z6" i="246"/>
  <c r="AF6" i="246"/>
  <c r="R6" i="246"/>
  <c r="R14" i="246" s="1"/>
  <c r="U6" i="246"/>
  <c r="M6" i="246"/>
  <c r="AA6" i="246"/>
  <c r="Q6" i="246"/>
  <c r="N6" i="246"/>
  <c r="U9" i="244"/>
  <c r="W9" i="244"/>
  <c r="X9" i="244"/>
  <c r="Y9" i="244"/>
  <c r="Z9" i="244"/>
  <c r="L9" i="244"/>
  <c r="AA9" i="244"/>
  <c r="M9" i="244"/>
  <c r="AB9" i="244"/>
  <c r="N9" i="244"/>
  <c r="P9" i="244"/>
  <c r="AF9" i="244"/>
  <c r="Q9" i="244"/>
  <c r="O9" i="244"/>
  <c r="AF9" i="262"/>
  <c r="AF16" i="262" s="1"/>
  <c r="R9" i="262"/>
  <c r="R16" i="262" s="1"/>
  <c r="Q9" i="262"/>
  <c r="Q16" i="262" s="1"/>
  <c r="S16" i="262"/>
  <c r="W9" i="262"/>
  <c r="W16" i="262" s="1"/>
  <c r="U9" i="262"/>
  <c r="U16" i="262" s="1"/>
  <c r="X9" i="262"/>
  <c r="X16" i="262" s="1"/>
  <c r="Y9" i="262"/>
  <c r="Y16" i="262" s="1"/>
  <c r="L9" i="262"/>
  <c r="L16" i="262" s="1"/>
  <c r="Z9" i="243"/>
  <c r="L9" i="243"/>
  <c r="R9" i="243"/>
  <c r="U9" i="243"/>
  <c r="X9" i="243"/>
  <c r="W9" i="243"/>
  <c r="M9" i="243"/>
  <c r="AA9" i="243"/>
  <c r="N9" i="243"/>
  <c r="AB9" i="243"/>
  <c r="O9" i="243"/>
  <c r="AC9" i="243"/>
  <c r="P9" i="243"/>
  <c r="Q9" i="243"/>
  <c r="L9" i="261"/>
  <c r="L16" i="261" s="1"/>
  <c r="Z9" i="261"/>
  <c r="Z16" i="261" s="1"/>
  <c r="M9" i="261"/>
  <c r="M16" i="261" s="1"/>
  <c r="AA9" i="261"/>
  <c r="AA16" i="261" s="1"/>
  <c r="N9" i="261"/>
  <c r="N16" i="261" s="1"/>
  <c r="AB9" i="261"/>
  <c r="AB16" i="261" s="1"/>
  <c r="O9" i="261"/>
  <c r="O16" i="261" s="1"/>
  <c r="AC9" i="261"/>
  <c r="AC16" i="261" s="1"/>
  <c r="R9" i="261"/>
  <c r="R16" i="261" s="1"/>
  <c r="W9" i="261"/>
  <c r="W16" i="261" s="1"/>
  <c r="U9" i="261"/>
  <c r="U16" i="261" s="1"/>
  <c r="Y6" i="260"/>
  <c r="Q6" i="260"/>
  <c r="AF6" i="260"/>
  <c r="R6" i="260"/>
  <c r="S6" i="260"/>
  <c r="S17" i="260" s="1"/>
  <c r="U6" i="260"/>
  <c r="W6" i="260"/>
  <c r="X6" i="260"/>
  <c r="L6" i="260"/>
  <c r="Z6" i="260"/>
  <c r="M6" i="260"/>
  <c r="AA6" i="260"/>
  <c r="N6" i="260"/>
  <c r="AB6" i="260"/>
  <c r="O6" i="260"/>
  <c r="AC6" i="260"/>
  <c r="P6" i="260"/>
  <c r="X6" i="241"/>
  <c r="Y6" i="241"/>
  <c r="Z6" i="241"/>
  <c r="AA6" i="241"/>
  <c r="L6" i="241"/>
  <c r="N6" i="241"/>
  <c r="U6" i="241"/>
  <c r="W6" i="241"/>
  <c r="AB6" i="241"/>
  <c r="M6" i="241"/>
  <c r="AC6" i="241"/>
  <c r="O6" i="241"/>
  <c r="S6" i="241"/>
  <c r="Q6" i="241"/>
  <c r="AF6" i="241"/>
  <c r="Q6" i="259"/>
  <c r="AF6" i="259"/>
  <c r="R6" i="259"/>
  <c r="S6" i="259"/>
  <c r="S16" i="259" s="1"/>
  <c r="Y6" i="259"/>
  <c r="L6" i="259"/>
  <c r="Z6" i="259"/>
  <c r="M6" i="259"/>
  <c r="AA6" i="259"/>
  <c r="N6" i="259"/>
  <c r="AB6" i="259"/>
  <c r="U6" i="259"/>
  <c r="W6" i="259"/>
  <c r="X6" i="259"/>
  <c r="O6" i="259"/>
  <c r="P6" i="258"/>
  <c r="AD6" i="258"/>
  <c r="Q6" i="258"/>
  <c r="AF6" i="258"/>
  <c r="R6" i="258"/>
  <c r="X6" i="258"/>
  <c r="Y6" i="258"/>
  <c r="L6" i="258"/>
  <c r="Z6" i="258"/>
  <c r="O6" i="258"/>
  <c r="AC6" i="258"/>
  <c r="S6" i="258"/>
  <c r="U6" i="258"/>
  <c r="W6" i="258"/>
  <c r="M6" i="258"/>
  <c r="AA6" i="258"/>
  <c r="N6" i="258"/>
  <c r="Q6" i="266"/>
  <c r="AF6" i="266"/>
  <c r="R6" i="266"/>
  <c r="S6" i="266"/>
  <c r="U6" i="266"/>
  <c r="W6" i="266"/>
  <c r="X6" i="266"/>
  <c r="Y6" i="266"/>
  <c r="M6" i="266"/>
  <c r="AA6" i="266"/>
  <c r="L6" i="266"/>
  <c r="N6" i="266"/>
  <c r="AB6" i="266"/>
  <c r="AB15" i="266" s="1"/>
  <c r="O6" i="266"/>
  <c r="AC6" i="266"/>
  <c r="P6" i="266"/>
  <c r="L6" i="253"/>
  <c r="Y6" i="253"/>
  <c r="AA6" i="253"/>
  <c r="M6" i="253"/>
  <c r="W6" i="253"/>
  <c r="Z6" i="253"/>
  <c r="X6" i="253"/>
  <c r="N6" i="253"/>
  <c r="AB6" i="253"/>
  <c r="O6" i="253"/>
  <c r="AC6" i="253"/>
  <c r="P6" i="253"/>
  <c r="Q6" i="253"/>
  <c r="Q14" i="253" s="1"/>
  <c r="AF6" i="253"/>
  <c r="Q6" i="238"/>
  <c r="Q17" i="238" s="1"/>
  <c r="AF6" i="238"/>
  <c r="AF17" i="238" s="1"/>
  <c r="R6" i="238"/>
  <c r="R17" i="238" s="1"/>
  <c r="X6" i="238"/>
  <c r="X17" i="238" s="1"/>
  <c r="W6" i="238"/>
  <c r="W17" i="238" s="1"/>
  <c r="Y6" i="238"/>
  <c r="Y17" i="238" s="1"/>
  <c r="U6" i="238"/>
  <c r="U17" i="238" s="1"/>
  <c r="L6" i="238"/>
  <c r="L17" i="238" s="1"/>
  <c r="Z6" i="238"/>
  <c r="Z17" i="238" s="1"/>
  <c r="M6" i="238"/>
  <c r="M17" i="238" s="1"/>
  <c r="AA6" i="238"/>
  <c r="AA17" i="238" s="1"/>
  <c r="N6" i="238"/>
  <c r="N17" i="238" s="1"/>
  <c r="L6" i="268"/>
  <c r="U6" i="268"/>
  <c r="M6" i="268"/>
  <c r="N6" i="268"/>
  <c r="O6" i="268"/>
  <c r="P6" i="268"/>
  <c r="AD15" i="268"/>
  <c r="Q6" i="268"/>
  <c r="O7" i="212"/>
  <c r="P7" i="212"/>
  <c r="AB7" i="212"/>
  <c r="AD7" i="212"/>
  <c r="AA7" i="212"/>
  <c r="AC7" i="212"/>
  <c r="L7" i="212"/>
  <c r="M7" i="212"/>
  <c r="N7" i="212"/>
  <c r="Y7" i="212"/>
  <c r="Z7" i="212"/>
  <c r="Q7" i="212"/>
  <c r="R7" i="212"/>
  <c r="S7" i="212"/>
  <c r="U7" i="212"/>
  <c r="W7" i="212"/>
  <c r="AF7" i="212"/>
  <c r="R9" i="220"/>
  <c r="U9" i="220"/>
  <c r="W9" i="220"/>
  <c r="X9" i="220"/>
  <c r="N9" i="220"/>
  <c r="O9" i="220"/>
  <c r="AC9" i="220"/>
  <c r="Z9" i="220"/>
  <c r="M9" i="220"/>
  <c r="P9" i="220"/>
  <c r="Y9" i="220"/>
  <c r="L9" i="220"/>
  <c r="AA9" i="220"/>
  <c r="AB9" i="220"/>
  <c r="Q9" i="220"/>
  <c r="P16" i="172"/>
  <c r="Q16" i="172"/>
  <c r="Q6" i="225"/>
  <c r="Q14" i="225" s="1"/>
  <c r="AF6" i="225"/>
  <c r="AF14" i="225" s="1"/>
  <c r="M6" i="225"/>
  <c r="M14" i="225" s="1"/>
  <c r="AA6" i="225"/>
  <c r="AA14" i="225" s="1"/>
  <c r="N6" i="225"/>
  <c r="N14" i="225" s="1"/>
  <c r="AB6" i="225"/>
  <c r="AB14" i="225" s="1"/>
  <c r="O6" i="225"/>
  <c r="O14" i="225" s="1"/>
  <c r="AC6" i="225"/>
  <c r="AC14" i="225" s="1"/>
  <c r="P6" i="225"/>
  <c r="P14" i="225" s="1"/>
  <c r="AD14" i="225"/>
  <c r="U6" i="225"/>
  <c r="U14" i="225" s="1"/>
  <c r="W6" i="225"/>
  <c r="W14" i="225" s="1"/>
  <c r="X6" i="225"/>
  <c r="X14" i="225" s="1"/>
  <c r="R6" i="225"/>
  <c r="R14" i="225" s="1"/>
  <c r="S14" i="225"/>
  <c r="Y6" i="225"/>
  <c r="Y14" i="225" s="1"/>
  <c r="L6" i="225"/>
  <c r="L14" i="225" s="1"/>
  <c r="AD13" i="319"/>
  <c r="M14" i="317"/>
  <c r="AA14" i="317"/>
  <c r="S14" i="318"/>
  <c r="AD14" i="318"/>
  <c r="X14" i="317"/>
  <c r="Y14" i="317"/>
  <c r="L14" i="317"/>
  <c r="Z14" i="317"/>
  <c r="AB14" i="317"/>
  <c r="O14" i="317"/>
  <c r="P14" i="317"/>
  <c r="AD14" i="317"/>
  <c r="N14" i="317"/>
  <c r="AC14" i="317"/>
  <c r="Q14" i="317"/>
  <c r="AF14" i="317"/>
  <c r="R14" i="317"/>
  <c r="S14" i="317"/>
  <c r="U14" i="317"/>
  <c r="W14" i="317"/>
  <c r="AD16" i="316"/>
  <c r="Q16" i="316"/>
  <c r="AF16" i="316"/>
  <c r="Y16" i="316"/>
  <c r="AC16" i="316"/>
  <c r="AB15" i="313"/>
  <c r="AA15" i="313"/>
  <c r="AD13" i="312"/>
  <c r="S12" i="311"/>
  <c r="Z12" i="311"/>
  <c r="AD13" i="309"/>
  <c r="Y12" i="308"/>
  <c r="AD14" i="305"/>
  <c r="S14" i="305"/>
  <c r="O15" i="303"/>
  <c r="AC15" i="303"/>
  <c r="L15" i="303"/>
  <c r="Z15" i="303"/>
  <c r="P15" i="303"/>
  <c r="R15" i="303"/>
  <c r="Q15" i="303"/>
  <c r="AF15" i="303"/>
  <c r="S15" i="303"/>
  <c r="W15" i="303"/>
  <c r="U15" i="303"/>
  <c r="X15" i="303"/>
  <c r="Y15" i="303"/>
  <c r="M15" i="303"/>
  <c r="AA15" i="303"/>
  <c r="N15" i="303"/>
  <c r="AB15" i="303"/>
  <c r="AD21" i="301"/>
  <c r="V24" i="299"/>
  <c r="V26" i="299" s="1"/>
  <c r="AA24" i="299"/>
  <c r="AA26" i="299" s="1"/>
  <c r="Y24" i="299"/>
  <c r="Y26" i="299" s="1"/>
  <c r="AI24" i="299"/>
  <c r="AI26" i="299" s="1"/>
  <c r="X24" i="299"/>
  <c r="X26" i="299" s="1"/>
  <c r="W24" i="299"/>
  <c r="W26" i="299" s="1"/>
  <c r="AB24" i="299"/>
  <c r="AB26" i="299" s="1"/>
  <c r="AC24" i="299"/>
  <c r="AC26" i="299" s="1"/>
  <c r="Q24" i="299"/>
  <c r="Q26" i="299" s="1"/>
  <c r="AD24" i="299"/>
  <c r="AD26" i="299" s="1"/>
  <c r="AE24" i="299"/>
  <c r="AE26" i="299" s="1"/>
  <c r="S24" i="299"/>
  <c r="S26" i="299" s="1"/>
  <c r="T24" i="299"/>
  <c r="T26" i="299" s="1"/>
  <c r="U24" i="299"/>
  <c r="U26" i="299" s="1"/>
  <c r="AH24" i="299"/>
  <c r="AH26" i="299" s="1"/>
  <c r="R24" i="299"/>
  <c r="R26" i="299" s="1"/>
  <c r="AF24" i="299"/>
  <c r="AF26" i="299" s="1"/>
  <c r="AG24" i="299"/>
  <c r="AG26" i="299" s="1"/>
  <c r="AD22" i="297"/>
  <c r="AB22" i="298"/>
  <c r="P28" i="299"/>
  <c r="AD28" i="299" s="1"/>
  <c r="AD21" i="296"/>
  <c r="S21" i="296"/>
  <c r="S21" i="294"/>
  <c r="AD21" i="294"/>
  <c r="L21" i="291"/>
  <c r="Z21" i="291"/>
  <c r="S21" i="291"/>
  <c r="Q21" i="291"/>
  <c r="AF21" i="291"/>
  <c r="U21" i="291"/>
  <c r="R21" i="291"/>
  <c r="W21" i="291"/>
  <c r="X21" i="291"/>
  <c r="Y21" i="291"/>
  <c r="M21" i="291"/>
  <c r="AA21" i="291"/>
  <c r="N21" i="291"/>
  <c r="AB21" i="291"/>
  <c r="O21" i="291"/>
  <c r="AC21" i="291"/>
  <c r="P21" i="291"/>
  <c r="AD21" i="291"/>
  <c r="AF23" i="289"/>
  <c r="O22" i="287"/>
  <c r="AC22" i="287"/>
  <c r="Y22" i="288"/>
  <c r="S22" i="287"/>
  <c r="Q22" i="287"/>
  <c r="P22" i="287"/>
  <c r="R22" i="287"/>
  <c r="W22" i="287"/>
  <c r="U22" i="287"/>
  <c r="Z22" i="287"/>
  <c r="M22" i="287"/>
  <c r="AA22" i="287"/>
  <c r="AF22" i="287"/>
  <c r="AD22" i="287"/>
  <c r="X22" i="287"/>
  <c r="Y22" i="287"/>
  <c r="L22" i="287"/>
  <c r="N22" i="287"/>
  <c r="AB22" i="287"/>
  <c r="W22" i="286"/>
  <c r="N21" i="284"/>
  <c r="AB21" i="284"/>
  <c r="P22" i="285"/>
  <c r="AD22" i="285"/>
  <c r="Q22" i="285"/>
  <c r="AF22" i="285"/>
  <c r="X22" i="285"/>
  <c r="W22" i="285"/>
  <c r="Y22" i="285"/>
  <c r="S22" i="285"/>
  <c r="L22" i="285"/>
  <c r="Z22" i="285"/>
  <c r="U22" i="285"/>
  <c r="R22" i="285"/>
  <c r="M22" i="285"/>
  <c r="AA22" i="285"/>
  <c r="N22" i="285"/>
  <c r="AB22" i="285"/>
  <c r="O22" i="285"/>
  <c r="AC22" i="285"/>
  <c r="W21" i="284"/>
  <c r="S21" i="284"/>
  <c r="R21" i="284"/>
  <c r="X21" i="284"/>
  <c r="Y21" i="284"/>
  <c r="L21" i="284"/>
  <c r="Z21" i="284"/>
  <c r="M21" i="284"/>
  <c r="AA21" i="284"/>
  <c r="O21" i="284"/>
  <c r="AC21" i="284"/>
  <c r="P21" i="284"/>
  <c r="AD21" i="284"/>
  <c r="U21" i="284"/>
  <c r="Q21" i="284"/>
  <c r="AF21" i="284"/>
  <c r="Y21" i="283"/>
  <c r="U21" i="281"/>
  <c r="N21" i="281"/>
  <c r="S18" i="280"/>
  <c r="AD21" i="281"/>
  <c r="AD18" i="280"/>
  <c r="AA18" i="280"/>
  <c r="X21" i="277"/>
  <c r="Y21" i="277"/>
  <c r="Z21" i="277"/>
  <c r="AA21" i="277"/>
  <c r="N21" i="277"/>
  <c r="AB21" i="277"/>
  <c r="L21" i="277"/>
  <c r="M21" i="277"/>
  <c r="Q21" i="277"/>
  <c r="AF21" i="277"/>
  <c r="O21" i="277"/>
  <c r="AC21" i="277"/>
  <c r="R21" i="277"/>
  <c r="P21" i="277"/>
  <c r="AD21" i="277"/>
  <c r="W21" i="277"/>
  <c r="U21" i="277"/>
  <c r="S21" i="277"/>
  <c r="W22" i="276"/>
  <c r="AA22" i="275"/>
  <c r="W21" i="273"/>
  <c r="S21" i="271"/>
  <c r="AA21" i="270"/>
  <c r="AD21" i="270"/>
  <c r="S13" i="269"/>
  <c r="AD12" i="267"/>
  <c r="S12" i="267"/>
  <c r="L14" i="265"/>
  <c r="Z14" i="265"/>
  <c r="X14" i="265"/>
  <c r="M14" i="265"/>
  <c r="AA14" i="265"/>
  <c r="P14" i="265"/>
  <c r="AD14" i="265"/>
  <c r="R14" i="265"/>
  <c r="N14" i="265"/>
  <c r="AB14" i="265"/>
  <c r="O14" i="265"/>
  <c r="AC14" i="265"/>
  <c r="Q14" i="265"/>
  <c r="AF14" i="265"/>
  <c r="W14" i="265"/>
  <c r="U14" i="265"/>
  <c r="S14" i="265"/>
  <c r="Y14" i="265"/>
  <c r="Z16" i="264"/>
  <c r="AD15" i="256"/>
  <c r="AD13" i="254"/>
  <c r="S13" i="254"/>
  <c r="R20" i="252"/>
  <c r="S15" i="249"/>
  <c r="AF13" i="224"/>
  <c r="AD12" i="247"/>
  <c r="AD15" i="242"/>
  <c r="X13" i="224"/>
  <c r="W13" i="224"/>
  <c r="Q15" i="239"/>
  <c r="R15" i="239"/>
  <c r="AB15" i="239"/>
  <c r="S15" i="239"/>
  <c r="U15" i="239"/>
  <c r="W15" i="239"/>
  <c r="X15" i="239"/>
  <c r="P15" i="239"/>
  <c r="AD15" i="239"/>
  <c r="AF15" i="239"/>
  <c r="N15" i="239"/>
  <c r="Y15" i="239"/>
  <c r="L15" i="239"/>
  <c r="Z15" i="239"/>
  <c r="M15" i="239"/>
  <c r="AA15" i="239"/>
  <c r="O15" i="239"/>
  <c r="AC15" i="239"/>
  <c r="S14" i="237"/>
  <c r="AF14" i="235"/>
  <c r="P14" i="235"/>
  <c r="AD14" i="235"/>
  <c r="Q14" i="235"/>
  <c r="X14" i="235"/>
  <c r="R14" i="235"/>
  <c r="S14" i="235"/>
  <c r="U14" i="235"/>
  <c r="W14" i="235"/>
  <c r="Y14" i="235"/>
  <c r="L14" i="235"/>
  <c r="Z14" i="235"/>
  <c r="M14" i="235"/>
  <c r="AA14" i="235"/>
  <c r="N14" i="235"/>
  <c r="AB14" i="235"/>
  <c r="O14" i="235"/>
  <c r="AC14" i="235"/>
  <c r="N13" i="224"/>
  <c r="V22" i="233"/>
  <c r="V24" i="233" s="1"/>
  <c r="AI22" i="233"/>
  <c r="X22" i="233"/>
  <c r="X24" i="233" s="1"/>
  <c r="AI26" i="233"/>
  <c r="Y22" i="233"/>
  <c r="Y24" i="233" s="1"/>
  <c r="AA22" i="233"/>
  <c r="AA24" i="233" s="1"/>
  <c r="AB22" i="233"/>
  <c r="AB24" i="233" s="1"/>
  <c r="AC22" i="233"/>
  <c r="AC24" i="233" s="1"/>
  <c r="W22" i="233"/>
  <c r="AD22" i="233"/>
  <c r="AD24" i="233" s="1"/>
  <c r="R22" i="233"/>
  <c r="R24" i="233" s="1"/>
  <c r="AE22" i="233"/>
  <c r="AE24" i="233" s="1"/>
  <c r="S22" i="233"/>
  <c r="S24" i="233" s="1"/>
  <c r="AF22" i="233"/>
  <c r="AF24" i="233" s="1"/>
  <c r="T22" i="233"/>
  <c r="T24" i="233" s="1"/>
  <c r="AG22" i="233"/>
  <c r="Q22" i="233"/>
  <c r="Q24" i="233" s="1"/>
  <c r="U22" i="233"/>
  <c r="U24" i="233" s="1"/>
  <c r="AH22" i="233"/>
  <c r="AH24" i="233" s="1"/>
  <c r="W26" i="233"/>
  <c r="X26" i="233"/>
  <c r="Y26" i="233"/>
  <c r="AA26" i="233"/>
  <c r="AB26" i="233"/>
  <c r="Q26" i="233"/>
  <c r="AD26" i="233"/>
  <c r="R26" i="233"/>
  <c r="AE26" i="233"/>
  <c r="S26" i="233"/>
  <c r="AF26" i="233"/>
  <c r="T26" i="233"/>
  <c r="AG26" i="233"/>
  <c r="U26" i="233"/>
  <c r="AH26" i="233"/>
  <c r="V26" i="233"/>
  <c r="N6" i="231"/>
  <c r="AB6" i="231"/>
  <c r="Y11" i="231"/>
  <c r="L11" i="231"/>
  <c r="Z11" i="231"/>
  <c r="P6" i="231"/>
  <c r="AD6" i="231"/>
  <c r="M11" i="231"/>
  <c r="AA11" i="231"/>
  <c r="N11" i="231"/>
  <c r="AB11" i="231"/>
  <c r="Q11" i="231"/>
  <c r="AF11" i="231"/>
  <c r="R11" i="231"/>
  <c r="AC6" i="231"/>
  <c r="R6" i="231"/>
  <c r="O11" i="231"/>
  <c r="AC11" i="231"/>
  <c r="S6" i="231"/>
  <c r="P11" i="231"/>
  <c r="U6" i="231"/>
  <c r="W6" i="231"/>
  <c r="X6" i="231"/>
  <c r="Y6" i="231"/>
  <c r="U11" i="231"/>
  <c r="Z6" i="231"/>
  <c r="W11" i="231"/>
  <c r="O6" i="231"/>
  <c r="Q6" i="231"/>
  <c r="AF6" i="231"/>
  <c r="L6" i="231"/>
  <c r="M6" i="231"/>
  <c r="U13" i="224"/>
  <c r="Z13" i="229"/>
  <c r="AA13" i="229"/>
  <c r="AB13" i="229"/>
  <c r="U13" i="229"/>
  <c r="L13" i="229"/>
  <c r="M13" i="229"/>
  <c r="W13" i="229"/>
  <c r="AF13" i="229"/>
  <c r="N13" i="229"/>
  <c r="Q13" i="229"/>
  <c r="S13" i="229"/>
  <c r="X13" i="229"/>
  <c r="Y13" i="229"/>
  <c r="O13" i="229"/>
  <c r="AC13" i="229"/>
  <c r="P13" i="229"/>
  <c r="AD13" i="229"/>
  <c r="R13" i="229"/>
  <c r="AD6" i="228"/>
  <c r="L6" i="228"/>
  <c r="N6" i="228"/>
  <c r="P6" i="228"/>
  <c r="S6" i="228"/>
  <c r="Y6" i="228"/>
  <c r="Z6" i="228"/>
  <c r="AB6" i="228"/>
  <c r="R6" i="228"/>
  <c r="U6" i="228"/>
  <c r="O6" i="228"/>
  <c r="AC6" i="228"/>
  <c r="Q6" i="228"/>
  <c r="AF6" i="228"/>
  <c r="W6" i="228"/>
  <c r="X6" i="228"/>
  <c r="M6" i="228"/>
  <c r="P13" i="224"/>
  <c r="Y14" i="226"/>
  <c r="L14" i="226"/>
  <c r="Z14" i="226"/>
  <c r="M14" i="226"/>
  <c r="X14" i="226"/>
  <c r="AB14" i="226"/>
  <c r="O14" i="226"/>
  <c r="P14" i="226"/>
  <c r="AD14" i="226"/>
  <c r="S14" i="226"/>
  <c r="U14" i="226"/>
  <c r="AA14" i="226"/>
  <c r="N14" i="226"/>
  <c r="AC14" i="226"/>
  <c r="Q14" i="226"/>
  <c r="AF14" i="226"/>
  <c r="R14" i="226"/>
  <c r="W14" i="226"/>
  <c r="Z14" i="225"/>
  <c r="L6" i="223"/>
  <c r="L16" i="223" s="1"/>
  <c r="M6" i="223"/>
  <c r="M16" i="223" s="1"/>
  <c r="AF6" i="223"/>
  <c r="AF16" i="223" s="1"/>
  <c r="AB13" i="224"/>
  <c r="U6" i="223"/>
  <c r="U16" i="223" s="1"/>
  <c r="AA6" i="223"/>
  <c r="AA16" i="223" s="1"/>
  <c r="Q13" i="224"/>
  <c r="Y13" i="224"/>
  <c r="L13" i="224"/>
  <c r="O13" i="224"/>
  <c r="AC13" i="224"/>
  <c r="R13" i="224"/>
  <c r="AD13" i="224"/>
  <c r="S13" i="224"/>
  <c r="Z13" i="224"/>
  <c r="M13" i="224"/>
  <c r="AA13" i="224"/>
  <c r="Q6" i="223"/>
  <c r="Q16" i="223" s="1"/>
  <c r="R6" i="223"/>
  <c r="R16" i="223" s="1"/>
  <c r="S6" i="223"/>
  <c r="S16" i="223" s="1"/>
  <c r="W6" i="223"/>
  <c r="W16" i="223" s="1"/>
  <c r="X6" i="223"/>
  <c r="X16" i="223" s="1"/>
  <c r="Y6" i="223"/>
  <c r="Y16" i="223" s="1"/>
  <c r="Z6" i="223"/>
  <c r="Z16" i="223" s="1"/>
  <c r="AD16" i="223"/>
  <c r="N6" i="223"/>
  <c r="N16" i="223" s="1"/>
  <c r="AB6" i="223"/>
  <c r="AB16" i="223" s="1"/>
  <c r="O6" i="223"/>
  <c r="O16" i="223" s="1"/>
  <c r="AC6" i="223"/>
  <c r="AC16" i="223" s="1"/>
  <c r="P6" i="223"/>
  <c r="P16" i="223" s="1"/>
  <c r="Y11" i="221"/>
  <c r="L6" i="220"/>
  <c r="N11" i="220"/>
  <c r="X11" i="221"/>
  <c r="M6" i="220"/>
  <c r="U11" i="220"/>
  <c r="N6" i="220"/>
  <c r="Z11" i="220"/>
  <c r="R6" i="220"/>
  <c r="AB11" i="220"/>
  <c r="S6" i="220"/>
  <c r="L9" i="221"/>
  <c r="Z9" i="221"/>
  <c r="P9" i="221"/>
  <c r="S15" i="221"/>
  <c r="L11" i="221"/>
  <c r="Z11" i="221"/>
  <c r="U9" i="221"/>
  <c r="U11" i="221"/>
  <c r="AB14" i="219"/>
  <c r="AB15" i="219" s="1"/>
  <c r="Y9" i="221"/>
  <c r="W11" i="221"/>
  <c r="M9" i="221"/>
  <c r="AA9" i="221"/>
  <c r="N9" i="221"/>
  <c r="AB9" i="221"/>
  <c r="O9" i="221"/>
  <c r="AC9" i="221"/>
  <c r="M11" i="221"/>
  <c r="AA11" i="221"/>
  <c r="Q9" i="221"/>
  <c r="AF9" i="221"/>
  <c r="N11" i="221"/>
  <c r="AB11" i="221"/>
  <c r="R9" i="221"/>
  <c r="O11" i="221"/>
  <c r="AC11" i="221"/>
  <c r="P11" i="221"/>
  <c r="AD11" i="221"/>
  <c r="Q11" i="221"/>
  <c r="AF11" i="221"/>
  <c r="W9" i="221"/>
  <c r="R11" i="221"/>
  <c r="Z6" i="220"/>
  <c r="AA6" i="220"/>
  <c r="AB6" i="220"/>
  <c r="AD15" i="219"/>
  <c r="W6" i="220"/>
  <c r="O16" i="207"/>
  <c r="U6" i="220"/>
  <c r="X6" i="220"/>
  <c r="P12" i="218"/>
  <c r="Y6" i="220"/>
  <c r="L11" i="220"/>
  <c r="W11" i="220"/>
  <c r="X11" i="220"/>
  <c r="Y11" i="220"/>
  <c r="Z16" i="207"/>
  <c r="M11" i="220"/>
  <c r="AA11" i="220"/>
  <c r="O11" i="220"/>
  <c r="AC11" i="220"/>
  <c r="L14" i="219"/>
  <c r="L15" i="219" s="1"/>
  <c r="M14" i="219"/>
  <c r="M15" i="219" s="1"/>
  <c r="AC6" i="220"/>
  <c r="P11" i="220"/>
  <c r="AD11" i="220"/>
  <c r="O6" i="220"/>
  <c r="N14" i="219"/>
  <c r="N15" i="219" s="1"/>
  <c r="P6" i="220"/>
  <c r="AD6" i="220"/>
  <c r="O14" i="219"/>
  <c r="O15" i="219" s="1"/>
  <c r="Q6" i="220"/>
  <c r="Q11" i="220"/>
  <c r="AF11" i="220"/>
  <c r="Z14" i="219"/>
  <c r="Z15" i="219" s="1"/>
  <c r="R11" i="220"/>
  <c r="AA14" i="219"/>
  <c r="AA15" i="219" s="1"/>
  <c r="P14" i="219"/>
  <c r="P15" i="219" s="1"/>
  <c r="U14" i="219"/>
  <c r="U15" i="219" s="1"/>
  <c r="W14" i="219"/>
  <c r="W15" i="219" s="1"/>
  <c r="X14" i="219"/>
  <c r="X15" i="219" s="1"/>
  <c r="Y14" i="219"/>
  <c r="Y15" i="219" s="1"/>
  <c r="Q14" i="219"/>
  <c r="Q15" i="219" s="1"/>
  <c r="AF14" i="219"/>
  <c r="AF15" i="219" s="1"/>
  <c r="R14" i="219"/>
  <c r="R15" i="219" s="1"/>
  <c r="S15" i="219"/>
  <c r="Q12" i="218"/>
  <c r="AF12" i="218"/>
  <c r="R12" i="218"/>
  <c r="W12" i="218"/>
  <c r="X12" i="218"/>
  <c r="Y12" i="218"/>
  <c r="L12" i="218"/>
  <c r="Z12" i="218"/>
  <c r="M12" i="218"/>
  <c r="AA12" i="218"/>
  <c r="N12" i="218"/>
  <c r="AB12" i="218"/>
  <c r="U12" i="218"/>
  <c r="O12" i="218"/>
  <c r="M15" i="217"/>
  <c r="AA15" i="217"/>
  <c r="Z15" i="217"/>
  <c r="X12" i="16"/>
  <c r="Y12" i="16"/>
  <c r="L12" i="16"/>
  <c r="Z12" i="16"/>
  <c r="W13" i="16"/>
  <c r="R12" i="16"/>
  <c r="O13" i="16"/>
  <c r="AC13" i="16"/>
  <c r="AF12" i="16"/>
  <c r="P13" i="16"/>
  <c r="O12" i="16"/>
  <c r="P12" i="16"/>
  <c r="Q12" i="16"/>
  <c r="Q13" i="16"/>
  <c r="L15" i="217"/>
  <c r="P13" i="4"/>
  <c r="Q13" i="4"/>
  <c r="AF13" i="4"/>
  <c r="N14" i="4"/>
  <c r="AB14" i="4"/>
  <c r="R13" i="4"/>
  <c r="O14" i="4"/>
  <c r="AC14" i="4"/>
  <c r="O13" i="4"/>
  <c r="P14" i="4"/>
  <c r="AC13" i="4"/>
  <c r="Q14" i="4"/>
  <c r="Y15" i="217"/>
  <c r="R15" i="217"/>
  <c r="S15" i="217"/>
  <c r="U15" i="217"/>
  <c r="W15" i="217"/>
  <c r="X15" i="217"/>
  <c r="Z8" i="216"/>
  <c r="N15" i="217"/>
  <c r="AB15" i="217"/>
  <c r="M6" i="216"/>
  <c r="O15" i="217"/>
  <c r="AC15" i="217"/>
  <c r="N6" i="216"/>
  <c r="P15" i="217"/>
  <c r="AD15" i="217"/>
  <c r="AD6" i="216"/>
  <c r="Q15" i="217"/>
  <c r="AF15" i="217"/>
  <c r="W8" i="216"/>
  <c r="L6" i="216"/>
  <c r="U8" i="216"/>
  <c r="AF6" i="216"/>
  <c r="AA8" i="216"/>
  <c r="AD8" i="216"/>
  <c r="R6" i="216"/>
  <c r="L8" i="216"/>
  <c r="S6" i="216"/>
  <c r="M8" i="216"/>
  <c r="U6" i="216"/>
  <c r="P8" i="216"/>
  <c r="Y6" i="216"/>
  <c r="Y11" i="216"/>
  <c r="Z6" i="216"/>
  <c r="L11" i="216"/>
  <c r="Z11" i="216"/>
  <c r="AA6" i="216"/>
  <c r="X8" i="216"/>
  <c r="X17" i="216" s="1"/>
  <c r="M11" i="216"/>
  <c r="AA11" i="216"/>
  <c r="AB6" i="216"/>
  <c r="Y8" i="216"/>
  <c r="N11" i="216"/>
  <c r="AB11" i="216"/>
  <c r="P11" i="216"/>
  <c r="N8" i="216"/>
  <c r="AB8" i="216"/>
  <c r="Q11" i="216"/>
  <c r="AF11" i="216"/>
  <c r="O8" i="216"/>
  <c r="AC8" i="216"/>
  <c r="R11" i="216"/>
  <c r="Q8" i="216"/>
  <c r="AF8" i="216"/>
  <c r="U11" i="216"/>
  <c r="O6" i="216"/>
  <c r="AC6" i="216"/>
  <c r="O11" i="216"/>
  <c r="AC11" i="216"/>
  <c r="P6" i="216"/>
  <c r="Q6" i="216"/>
  <c r="W6" i="216"/>
  <c r="R8" i="216"/>
  <c r="W11" i="216"/>
  <c r="X16" i="214"/>
  <c r="L16" i="207"/>
  <c r="AF16" i="207"/>
  <c r="Y16" i="214"/>
  <c r="L16" i="214"/>
  <c r="Z16" i="214"/>
  <c r="M16" i="214"/>
  <c r="AA16" i="214"/>
  <c r="N16" i="214"/>
  <c r="AB16" i="214"/>
  <c r="O16" i="214"/>
  <c r="AC16" i="214"/>
  <c r="P16" i="214"/>
  <c r="AD16" i="214"/>
  <c r="Q16" i="214"/>
  <c r="AF16" i="214"/>
  <c r="R16" i="214"/>
  <c r="S16" i="214"/>
  <c r="U16" i="214"/>
  <c r="W16" i="214"/>
  <c r="N6" i="211"/>
  <c r="N16" i="207"/>
  <c r="AC16" i="207"/>
  <c r="Q15" i="211"/>
  <c r="AD16" i="207"/>
  <c r="W16" i="207"/>
  <c r="Q16" i="207"/>
  <c r="AD14" i="210"/>
  <c r="M6" i="211"/>
  <c r="AB6" i="211"/>
  <c r="R16" i="207"/>
  <c r="P13" i="210"/>
  <c r="P14" i="210" s="1"/>
  <c r="P15" i="211"/>
  <c r="Q11" i="66"/>
  <c r="R11" i="66"/>
  <c r="O12" i="66"/>
  <c r="AC12" i="66"/>
  <c r="P11" i="66"/>
  <c r="AF11" i="66"/>
  <c r="U15" i="211"/>
  <c r="W15" i="211"/>
  <c r="AF15" i="211"/>
  <c r="Y15" i="211"/>
  <c r="L15" i="211"/>
  <c r="Z15" i="211"/>
  <c r="AA15" i="211"/>
  <c r="N15" i="211"/>
  <c r="AB15" i="211"/>
  <c r="R15" i="211"/>
  <c r="X15" i="211"/>
  <c r="M15" i="211"/>
  <c r="O15" i="211"/>
  <c r="X6" i="211"/>
  <c r="M16" i="207"/>
  <c r="AA16" i="207"/>
  <c r="O6" i="211"/>
  <c r="P6" i="211"/>
  <c r="Y6" i="211"/>
  <c r="AC6" i="211"/>
  <c r="AD6" i="211"/>
  <c r="Q6" i="211"/>
  <c r="AF6" i="211"/>
  <c r="R6" i="211"/>
  <c r="S6" i="211"/>
  <c r="U6" i="211"/>
  <c r="W6" i="211"/>
  <c r="L6" i="211"/>
  <c r="Z6" i="211"/>
  <c r="Q13" i="210"/>
  <c r="Q14" i="210" s="1"/>
  <c r="AF13" i="210"/>
  <c r="AF14" i="210" s="1"/>
  <c r="S14" i="210"/>
  <c r="U13" i="210"/>
  <c r="U14" i="210" s="1"/>
  <c r="W13" i="210"/>
  <c r="W14" i="210" s="1"/>
  <c r="X13" i="210"/>
  <c r="X14" i="210" s="1"/>
  <c r="Y13" i="210"/>
  <c r="Y14" i="210" s="1"/>
  <c r="L13" i="210"/>
  <c r="L14" i="210" s="1"/>
  <c r="Z13" i="210"/>
  <c r="Z14" i="210" s="1"/>
  <c r="R13" i="210"/>
  <c r="R14" i="210" s="1"/>
  <c r="M13" i="210"/>
  <c r="M14" i="210" s="1"/>
  <c r="AA13" i="210"/>
  <c r="AA14" i="210" s="1"/>
  <c r="N13" i="210"/>
  <c r="N14" i="210" s="1"/>
  <c r="AB13" i="210"/>
  <c r="AB14" i="210" s="1"/>
  <c r="O13" i="210"/>
  <c r="O14" i="210" s="1"/>
  <c r="U13" i="166"/>
  <c r="W13" i="166"/>
  <c r="R13" i="166"/>
  <c r="X13" i="166"/>
  <c r="Y13" i="166"/>
  <c r="L13" i="166"/>
  <c r="Z13" i="166"/>
  <c r="M13" i="166"/>
  <c r="AA13" i="166"/>
  <c r="N13" i="166"/>
  <c r="AB13" i="166"/>
  <c r="O13" i="166"/>
  <c r="AC13" i="166"/>
  <c r="P13" i="166"/>
  <c r="Q13" i="166"/>
  <c r="P14" i="70"/>
  <c r="M15" i="70"/>
  <c r="AA15" i="70"/>
  <c r="AC14" i="70"/>
  <c r="Q14" i="70"/>
  <c r="AF14" i="70"/>
  <c r="N15" i="70"/>
  <c r="AB15" i="70"/>
  <c r="O14" i="70"/>
  <c r="R14" i="70"/>
  <c r="O15" i="70"/>
  <c r="AC15" i="70"/>
  <c r="P15" i="70"/>
  <c r="AD15" i="70"/>
  <c r="Q15" i="70"/>
  <c r="U16" i="207"/>
  <c r="Y16" i="207"/>
  <c r="S16" i="207"/>
  <c r="X16" i="207"/>
  <c r="O13" i="13"/>
  <c r="AC13" i="13"/>
  <c r="P13" i="13"/>
  <c r="Q13" i="13"/>
  <c r="R13" i="13"/>
  <c r="O14" i="13"/>
  <c r="AC14" i="13"/>
  <c r="AF13" i="13"/>
  <c r="Q14" i="13"/>
  <c r="Q13" i="12"/>
  <c r="R13" i="12"/>
  <c r="O14" i="12"/>
  <c r="AC14" i="12"/>
  <c r="AD14" i="12"/>
  <c r="P13" i="12"/>
  <c r="AF13" i="12"/>
  <c r="P16" i="207"/>
  <c r="AB16" i="207"/>
  <c r="W22" i="297" l="1"/>
  <c r="AC11" i="314"/>
  <c r="AF21" i="300"/>
  <c r="M12" i="240"/>
  <c r="AF15" i="220"/>
  <c r="R21" i="300"/>
  <c r="O21" i="294"/>
  <c r="N14" i="246"/>
  <c r="Y22" i="272"/>
  <c r="AB20" i="252"/>
  <c r="AB13" i="304"/>
  <c r="AC22" i="298"/>
  <c r="O23" i="295"/>
  <c r="P11" i="310"/>
  <c r="X15" i="221"/>
  <c r="U21" i="271"/>
  <c r="Y22" i="292"/>
  <c r="N14" i="306"/>
  <c r="R15" i="250"/>
  <c r="Y22" i="282"/>
  <c r="AC13" i="218"/>
  <c r="R14" i="243"/>
  <c r="AC14" i="246"/>
  <c r="O13" i="258"/>
  <c r="O14" i="246"/>
  <c r="R15" i="315"/>
  <c r="L14" i="244"/>
  <c r="AA22" i="290"/>
  <c r="W22" i="278"/>
  <c r="Z22" i="292"/>
  <c r="N21" i="294"/>
  <c r="AA13" i="245"/>
  <c r="L20" i="252"/>
  <c r="U13" i="307"/>
  <c r="P22" i="288"/>
  <c r="M15" i="315"/>
  <c r="Y13" i="245"/>
  <c r="AA23" i="295"/>
  <c r="AA22" i="298"/>
  <c r="AB22" i="297"/>
  <c r="AC22" i="297"/>
  <c r="X21" i="271"/>
  <c r="Q13" i="304"/>
  <c r="O22" i="293"/>
  <c r="Y12" i="240"/>
  <c r="AC21" i="300"/>
  <c r="O22" i="298"/>
  <c r="AF20" i="213"/>
  <c r="U21" i="300"/>
  <c r="Z11" i="310"/>
  <c r="Z21" i="300"/>
  <c r="R13" i="258"/>
  <c r="P23" i="295"/>
  <c r="R21" i="271"/>
  <c r="N22" i="290"/>
  <c r="Z23" i="295"/>
  <c r="AC23" i="295"/>
  <c r="R20" i="213"/>
  <c r="R22" i="293"/>
  <c r="Z22" i="298"/>
  <c r="AA22" i="297"/>
  <c r="N22" i="293"/>
  <c r="Q21" i="271"/>
  <c r="AF23" i="295"/>
  <c r="X22" i="292"/>
  <c r="X22" i="288"/>
  <c r="O22" i="278"/>
  <c r="AF13" i="304"/>
  <c r="X23" i="295"/>
  <c r="AA21" i="300"/>
  <c r="Q21" i="294"/>
  <c r="U22" i="293"/>
  <c r="AA12" i="240"/>
  <c r="AB15" i="250"/>
  <c r="AA11" i="257"/>
  <c r="W13" i="307"/>
  <c r="W22" i="288"/>
  <c r="U14" i="306"/>
  <c r="W23" i="295"/>
  <c r="AB23" i="295"/>
  <c r="W21" i="300"/>
  <c r="Z22" i="297"/>
  <c r="Z14" i="243"/>
  <c r="O13" i="245"/>
  <c r="R11" i="257"/>
  <c r="N11" i="257"/>
  <c r="W21" i="271"/>
  <c r="AB14" i="244"/>
  <c r="U22" i="292"/>
  <c r="R22" i="297"/>
  <c r="N16" i="302"/>
  <c r="W21" i="294"/>
  <c r="Q22" i="293"/>
  <c r="W22" i="292"/>
  <c r="R22" i="292"/>
  <c r="AF22" i="297"/>
  <c r="W22" i="298"/>
  <c r="O21" i="300"/>
  <c r="Y13" i="307"/>
  <c r="N20" i="252"/>
  <c r="L23" i="295"/>
  <c r="Q22" i="297"/>
  <c r="X22" i="298"/>
  <c r="AB16" i="302"/>
  <c r="R21" i="294"/>
  <c r="X22" i="293"/>
  <c r="P20" i="252"/>
  <c r="Z20" i="252"/>
  <c r="R12" i="240"/>
  <c r="M13" i="304"/>
  <c r="N22" i="288"/>
  <c r="AA14" i="306"/>
  <c r="M22" i="290"/>
  <c r="Y23" i="295"/>
  <c r="W22" i="293"/>
  <c r="S22" i="278"/>
  <c r="AA20" i="252"/>
  <c r="Q22" i="292"/>
  <c r="L21" i="294"/>
  <c r="Y22" i="293"/>
  <c r="AB21" i="300"/>
  <c r="L22" i="298"/>
  <c r="M22" i="298"/>
  <c r="N22" i="298"/>
  <c r="AF22" i="298"/>
  <c r="Y22" i="298"/>
  <c r="L22" i="297"/>
  <c r="M22" i="297"/>
  <c r="N22" i="297"/>
  <c r="O22" i="297"/>
  <c r="P22" i="297"/>
  <c r="AA21" i="294"/>
  <c r="P21" i="294"/>
  <c r="AC22" i="293"/>
  <c r="L22" i="292"/>
  <c r="M22" i="292"/>
  <c r="N22" i="292"/>
  <c r="O22" i="292"/>
  <c r="AA22" i="292"/>
  <c r="AB22" i="292"/>
  <c r="AC22" i="292"/>
  <c r="L22" i="290"/>
  <c r="S22" i="290"/>
  <c r="U22" i="290"/>
  <c r="X22" i="290"/>
  <c r="Y22" i="290"/>
  <c r="R22" i="290"/>
  <c r="AA21" i="271"/>
  <c r="AC21" i="271"/>
  <c r="Z13" i="245"/>
  <c r="AC13" i="304"/>
  <c r="Y13" i="304"/>
  <c r="P13" i="304"/>
  <c r="W11" i="314"/>
  <c r="Z11" i="314"/>
  <c r="Q23" i="295"/>
  <c r="Z22" i="290"/>
  <c r="AA22" i="278"/>
  <c r="N22" i="278"/>
  <c r="Y14" i="243"/>
  <c r="M23" i="295"/>
  <c r="L22" i="293"/>
  <c r="Y22" i="297"/>
  <c r="X22" i="297"/>
  <c r="R13" i="307"/>
  <c r="AB22" i="282"/>
  <c r="Z14" i="306"/>
  <c r="AC22" i="282"/>
  <c r="AC21" i="294"/>
  <c r="O20" i="252"/>
  <c r="P22" i="292"/>
  <c r="AC14" i="253"/>
  <c r="P22" i="298"/>
  <c r="AF14" i="243"/>
  <c r="R22" i="298"/>
  <c r="AC13" i="245"/>
  <c r="AB15" i="315"/>
  <c r="P21" i="300"/>
  <c r="Q13" i="307"/>
  <c r="AF22" i="290"/>
  <c r="O21" i="271"/>
  <c r="P14" i="246"/>
  <c r="U12" i="240"/>
  <c r="AF21" i="271"/>
  <c r="AC13" i="307"/>
  <c r="N11" i="310"/>
  <c r="S16" i="302"/>
  <c r="W14" i="244"/>
  <c r="X22" i="274"/>
  <c r="AF13" i="307"/>
  <c r="O13" i="304"/>
  <c r="P14" i="306"/>
  <c r="AB14" i="253"/>
  <c r="Z11" i="257"/>
  <c r="P13" i="307"/>
  <c r="N21" i="271"/>
  <c r="L11" i="314"/>
  <c r="X14" i="306"/>
  <c r="AA13" i="218"/>
  <c r="N12" i="240"/>
  <c r="Z12" i="240"/>
  <c r="AA22" i="282"/>
  <c r="L22" i="282"/>
  <c r="Y11" i="314"/>
  <c r="AB13" i="307"/>
  <c r="Q22" i="298"/>
  <c r="AB22" i="293"/>
  <c r="P22" i="293"/>
  <c r="U14" i="253"/>
  <c r="O12" i="240"/>
  <c r="AB11" i="257"/>
  <c r="Z13" i="258"/>
  <c r="AB13" i="245"/>
  <c r="Z21" i="271"/>
  <c r="M22" i="282"/>
  <c r="U11" i="314"/>
  <c r="N13" i="307"/>
  <c r="M22" i="293"/>
  <c r="N12" i="212"/>
  <c r="P14" i="253"/>
  <c r="M14" i="306"/>
  <c r="N21" i="300"/>
  <c r="U22" i="282"/>
  <c r="Q11" i="310"/>
  <c r="AB21" i="294"/>
  <c r="O14" i="244"/>
  <c r="U14" i="246"/>
  <c r="P11" i="257"/>
  <c r="AF11" i="257"/>
  <c r="M13" i="218"/>
  <c r="R12" i="212"/>
  <c r="R14" i="244"/>
  <c r="X12" i="240"/>
  <c r="S22" i="274"/>
  <c r="W14" i="253"/>
  <c r="L13" i="258"/>
  <c r="P14" i="244"/>
  <c r="P21" i="271"/>
  <c r="L21" i="271"/>
  <c r="L11" i="257"/>
  <c r="Z15" i="315"/>
  <c r="O16" i="302"/>
  <c r="X21" i="294"/>
  <c r="AF22" i="293"/>
  <c r="W22" i="290"/>
  <c r="P16" i="302"/>
  <c r="W15" i="241"/>
  <c r="T13" i="218"/>
  <c r="AE13" i="218"/>
  <c r="T20" i="213"/>
  <c r="AE20" i="213"/>
  <c r="T11" i="310"/>
  <c r="AE11" i="310"/>
  <c r="T13" i="307"/>
  <c r="AE13" i="307"/>
  <c r="T14" i="244"/>
  <c r="AE14" i="244"/>
  <c r="T14" i="243"/>
  <c r="AE14" i="243"/>
  <c r="T13" i="245"/>
  <c r="AE13" i="245"/>
  <c r="T20" i="252"/>
  <c r="AE20" i="252"/>
  <c r="T15" i="250"/>
  <c r="AE15" i="250"/>
  <c r="U11" i="257"/>
  <c r="T11" i="257"/>
  <c r="AE11" i="257"/>
  <c r="T12" i="240"/>
  <c r="AE12" i="240"/>
  <c r="AC16" i="302"/>
  <c r="W15" i="315"/>
  <c r="M20" i="252"/>
  <c r="AB22" i="290"/>
  <c r="W11" i="310"/>
  <c r="Y15" i="315"/>
  <c r="AB11" i="310"/>
  <c r="AA11" i="310"/>
  <c r="Q11" i="314"/>
  <c r="O22" i="282"/>
  <c r="AB14" i="306"/>
  <c r="Y14" i="306"/>
  <c r="X13" i="307"/>
  <c r="AF22" i="292"/>
  <c r="U22" i="297"/>
  <c r="M21" i="294"/>
  <c r="U21" i="294"/>
  <c r="AA22" i="293"/>
  <c r="Z22" i="293"/>
  <c r="U22" i="298"/>
  <c r="Q21" i="300"/>
  <c r="Y21" i="300"/>
  <c r="U23" i="295"/>
  <c r="R23" i="295"/>
  <c r="S22" i="293"/>
  <c r="AF21" i="294"/>
  <c r="Y21" i="294"/>
  <c r="Z21" i="294"/>
  <c r="Q22" i="290"/>
  <c r="O22" i="290"/>
  <c r="P22" i="278"/>
  <c r="AC22" i="278"/>
  <c r="AF22" i="288"/>
  <c r="P22" i="282"/>
  <c r="N22" i="282"/>
  <c r="Z16" i="302"/>
  <c r="L16" i="302"/>
  <c r="Y16" i="302"/>
  <c r="AD16" i="302"/>
  <c r="W16" i="302"/>
  <c r="U16" i="302"/>
  <c r="M16" i="302"/>
  <c r="X16" i="302"/>
  <c r="AF16" i="302"/>
  <c r="R16" i="302"/>
  <c r="Q16" i="302"/>
  <c r="AA16" i="302"/>
  <c r="X21" i="300"/>
  <c r="M21" i="300"/>
  <c r="L21" i="300"/>
  <c r="N23" i="295"/>
  <c r="AF14" i="306"/>
  <c r="O14" i="306"/>
  <c r="R13" i="304"/>
  <c r="AA13" i="304"/>
  <c r="U13" i="304"/>
  <c r="L13" i="304"/>
  <c r="AD22" i="290"/>
  <c r="P22" i="290"/>
  <c r="AC22" i="290"/>
  <c r="Z13" i="307"/>
  <c r="L13" i="307"/>
  <c r="AA13" i="307"/>
  <c r="M13" i="307"/>
  <c r="W14" i="306"/>
  <c r="R14" i="306"/>
  <c r="Q14" i="306"/>
  <c r="L14" i="306"/>
  <c r="Z13" i="304"/>
  <c r="W13" i="304"/>
  <c r="X13" i="304"/>
  <c r="N13" i="304"/>
  <c r="M11" i="314"/>
  <c r="P11" i="314"/>
  <c r="AC15" i="315"/>
  <c r="M22" i="278"/>
  <c r="O14" i="253"/>
  <c r="U22" i="278"/>
  <c r="L15" i="250"/>
  <c r="Z15" i="250"/>
  <c r="L22" i="278"/>
  <c r="R11" i="314"/>
  <c r="S14" i="253"/>
  <c r="Q11" i="257"/>
  <c r="O11" i="314"/>
  <c r="W17" i="260"/>
  <c r="AB11" i="314"/>
  <c r="AC22" i="288"/>
  <c r="W12" i="240"/>
  <c r="N11" i="314"/>
  <c r="W13" i="245"/>
  <c r="R11" i="310"/>
  <c r="W11" i="257"/>
  <c r="U22" i="288"/>
  <c r="M22" i="288"/>
  <c r="S11" i="257"/>
  <c r="L11" i="310"/>
  <c r="Y22" i="278"/>
  <c r="X11" i="257"/>
  <c r="Z13" i="218"/>
  <c r="X22" i="278"/>
  <c r="X11" i="314"/>
  <c r="AA11" i="314"/>
  <c r="AD11" i="314"/>
  <c r="R13" i="245"/>
  <c r="R22" i="288"/>
  <c r="AF13" i="245"/>
  <c r="N15" i="315"/>
  <c r="Y20" i="252"/>
  <c r="AB22" i="278"/>
  <c r="AC13" i="258"/>
  <c r="L22" i="288"/>
  <c r="Z14" i="244"/>
  <c r="AB22" i="288"/>
  <c r="X20" i="252"/>
  <c r="AF22" i="282"/>
  <c r="U11" i="310"/>
  <c r="AC11" i="257"/>
  <c r="X22" i="282"/>
  <c r="Y11" i="257"/>
  <c r="AD15" i="315"/>
  <c r="Z22" i="282"/>
  <c r="O15" i="250"/>
  <c r="AF14" i="253"/>
  <c r="AC12" i="240"/>
  <c r="U15" i="250"/>
  <c r="AF11" i="310"/>
  <c r="AC11" i="310"/>
  <c r="M11" i="257"/>
  <c r="L15" i="315"/>
  <c r="AC20" i="252"/>
  <c r="Y11" i="310"/>
  <c r="O11" i="257"/>
  <c r="L14" i="246"/>
  <c r="Y13" i="218"/>
  <c r="AC15" i="250"/>
  <c r="N14" i="244"/>
  <c r="AA15" i="250"/>
  <c r="O15" i="315"/>
  <c r="AD12" i="240"/>
  <c r="M14" i="244"/>
  <c r="M14" i="246"/>
  <c r="AD15" i="250"/>
  <c r="AA22" i="288"/>
  <c r="AF15" i="315"/>
  <c r="N13" i="245"/>
  <c r="Y13" i="258"/>
  <c r="AC14" i="244"/>
  <c r="AA15" i="241"/>
  <c r="O14" i="243"/>
  <c r="L12" i="240"/>
  <c r="Z14" i="253"/>
  <c r="W14" i="243"/>
  <c r="S14" i="244"/>
  <c r="P12" i="240"/>
  <c r="AD22" i="278"/>
  <c r="Q15" i="315"/>
  <c r="M15" i="250"/>
  <c r="S15" i="315"/>
  <c r="X15" i="315"/>
  <c r="P15" i="315"/>
  <c r="Z22" i="278"/>
  <c r="S20" i="252"/>
  <c r="AF20" i="252"/>
  <c r="M11" i="310"/>
  <c r="Q22" i="288"/>
  <c r="U14" i="244"/>
  <c r="N15" i="250"/>
  <c r="N14" i="253"/>
  <c r="AD13" i="258"/>
  <c r="AA14" i="243"/>
  <c r="AA14" i="244"/>
  <c r="Q14" i="246"/>
  <c r="Y15" i="268"/>
  <c r="Y15" i="250"/>
  <c r="Z22" i="272"/>
  <c r="W22" i="282"/>
  <c r="O11" i="310"/>
  <c r="Z14" i="246"/>
  <c r="AA13" i="258"/>
  <c r="AC14" i="243"/>
  <c r="P15" i="250"/>
  <c r="W20" i="252"/>
  <c r="AB14" i="243"/>
  <c r="X14" i="246"/>
  <c r="N14" i="243"/>
  <c r="P13" i="258"/>
  <c r="M14" i="243"/>
  <c r="AA14" i="246"/>
  <c r="Q15" i="250"/>
  <c r="M13" i="245"/>
  <c r="U20" i="252"/>
  <c r="AD22" i="288"/>
  <c r="AD11" i="310"/>
  <c r="S11" i="310"/>
  <c r="S22" i="288"/>
  <c r="U13" i="258"/>
  <c r="L14" i="243"/>
  <c r="P22" i="276"/>
  <c r="L13" i="245"/>
  <c r="W16" i="259"/>
  <c r="Q22" i="278"/>
  <c r="S22" i="282"/>
  <c r="AB16" i="259"/>
  <c r="X13" i="245"/>
  <c r="Q22" i="282"/>
  <c r="X16" i="259"/>
  <c r="S13" i="245"/>
  <c r="AD14" i="246"/>
  <c r="Q13" i="245"/>
  <c r="U13" i="245"/>
  <c r="P13" i="245"/>
  <c r="R22" i="282"/>
  <c r="Q20" i="252"/>
  <c r="W15" i="250"/>
  <c r="AF15" i="250"/>
  <c r="AF12" i="240"/>
  <c r="Q12" i="240"/>
  <c r="S12" i="240"/>
  <c r="R15" i="241"/>
  <c r="X14" i="253"/>
  <c r="M14" i="253"/>
  <c r="AA14" i="253"/>
  <c r="Y14" i="253"/>
  <c r="L14" i="253"/>
  <c r="Y14" i="244"/>
  <c r="AF14" i="246"/>
  <c r="M13" i="258"/>
  <c r="X14" i="244"/>
  <c r="U15" i="268"/>
  <c r="O13" i="218"/>
  <c r="S13" i="258"/>
  <c r="AD22" i="276"/>
  <c r="W15" i="268"/>
  <c r="O22" i="276"/>
  <c r="N13" i="258"/>
  <c r="Q14" i="243"/>
  <c r="Q14" i="244"/>
  <c r="X13" i="258"/>
  <c r="AF14" i="244"/>
  <c r="X15" i="268"/>
  <c r="P14" i="243"/>
  <c r="X14" i="243"/>
  <c r="W13" i="258"/>
  <c r="AF13" i="258"/>
  <c r="U14" i="243"/>
  <c r="Y14" i="246"/>
  <c r="S13" i="218"/>
  <c r="Q13" i="258"/>
  <c r="S14" i="243"/>
  <c r="S14" i="246"/>
  <c r="U20" i="213"/>
  <c r="AB12" i="212"/>
  <c r="L20" i="213"/>
  <c r="N15" i="268"/>
  <c r="P12" i="212"/>
  <c r="W20" i="213"/>
  <c r="AC22" i="276"/>
  <c r="R13" i="218"/>
  <c r="R15" i="268"/>
  <c r="W13" i="218"/>
  <c r="AB22" i="276"/>
  <c r="X13" i="218"/>
  <c r="N13" i="218"/>
  <c r="AD13" i="218"/>
  <c r="N22" i="276"/>
  <c r="U13" i="218"/>
  <c r="L15" i="268"/>
  <c r="Z15" i="268"/>
  <c r="Y12" i="212"/>
  <c r="L13" i="218"/>
  <c r="Q13" i="218"/>
  <c r="O12" i="212"/>
  <c r="Q15" i="268"/>
  <c r="P13" i="218"/>
  <c r="N20" i="213"/>
  <c r="AC12" i="212"/>
  <c r="AF22" i="276"/>
  <c r="Q22" i="276"/>
  <c r="O20" i="213"/>
  <c r="Q20" i="213"/>
  <c r="M20" i="213"/>
  <c r="AB13" i="218"/>
  <c r="Y20" i="213"/>
  <c r="Z12" i="212"/>
  <c r="AF13" i="218"/>
  <c r="U12" i="212"/>
  <c r="Q12" i="212"/>
  <c r="L12" i="212"/>
  <c r="AB15" i="268"/>
  <c r="AD12" i="212"/>
  <c r="S20" i="213"/>
  <c r="AC15" i="268"/>
  <c r="P15" i="268"/>
  <c r="O15" i="268"/>
  <c r="AA15" i="268"/>
  <c r="M15" i="268"/>
  <c r="S15" i="268"/>
  <c r="P20" i="213"/>
  <c r="Z20" i="213"/>
  <c r="AC20" i="213"/>
  <c r="AB20" i="213"/>
  <c r="AA20" i="213"/>
  <c r="X20" i="213"/>
  <c r="M12" i="212"/>
  <c r="AA12" i="212"/>
  <c r="S12" i="212"/>
  <c r="AB22" i="272"/>
  <c r="AC22" i="274"/>
  <c r="O22" i="274"/>
  <c r="AB22" i="274"/>
  <c r="W22" i="274"/>
  <c r="AA22" i="274"/>
  <c r="X15" i="228"/>
  <c r="Q22" i="274"/>
  <c r="Z22" i="274"/>
  <c r="P22" i="274"/>
  <c r="AD22" i="274"/>
  <c r="AF22" i="274"/>
  <c r="M22" i="274"/>
  <c r="N22" i="274"/>
  <c r="Y22" i="274"/>
  <c r="P22" i="272"/>
  <c r="R22" i="274"/>
  <c r="L22" i="274"/>
  <c r="Q22" i="272"/>
  <c r="AC22" i="272"/>
  <c r="U22" i="274"/>
  <c r="O22" i="272"/>
  <c r="W22" i="272"/>
  <c r="AA22" i="272"/>
  <c r="M22" i="272"/>
  <c r="AF22" i="272"/>
  <c r="AD22" i="272"/>
  <c r="L22" i="272"/>
  <c r="R22" i="272"/>
  <c r="N22" i="272"/>
  <c r="X22" i="272"/>
  <c r="S22" i="272"/>
  <c r="U22" i="272"/>
  <c r="Z17" i="260"/>
  <c r="O15" i="266"/>
  <c r="N16" i="259"/>
  <c r="S15" i="266"/>
  <c r="X15" i="241"/>
  <c r="M15" i="266"/>
  <c r="N15" i="241"/>
  <c r="X17" i="260"/>
  <c r="U17" i="260"/>
  <c r="O17" i="260"/>
  <c r="AF17" i="260"/>
  <c r="AB15" i="241"/>
  <c r="AA15" i="266"/>
  <c r="AD15" i="241"/>
  <c r="P15" i="241"/>
  <c r="R16" i="259"/>
  <c r="Q17" i="260"/>
  <c r="AF16" i="259"/>
  <c r="M15" i="241"/>
  <c r="AB17" i="260"/>
  <c r="L15" i="266"/>
  <c r="L17" i="260"/>
  <c r="AC15" i="266"/>
  <c r="W15" i="266"/>
  <c r="Y16" i="259"/>
  <c r="O15" i="241"/>
  <c r="R15" i="266"/>
  <c r="N17" i="260"/>
  <c r="Y17" i="260"/>
  <c r="Q15" i="266"/>
  <c r="AC15" i="241"/>
  <c r="U16" i="259"/>
  <c r="AA16" i="259"/>
  <c r="Z15" i="266"/>
  <c r="P16" i="259"/>
  <c r="Z16" i="259"/>
  <c r="Q15" i="241"/>
  <c r="AD16" i="259"/>
  <c r="U15" i="241"/>
  <c r="X15" i="266"/>
  <c r="L16" i="259"/>
  <c r="S15" i="241"/>
  <c r="Z15" i="241"/>
  <c r="P17" i="260"/>
  <c r="P15" i="266"/>
  <c r="M16" i="259"/>
  <c r="L15" i="241"/>
  <c r="U15" i="266"/>
  <c r="Y15" i="241"/>
  <c r="AC16" i="259"/>
  <c r="O16" i="259"/>
  <c r="N15" i="266"/>
  <c r="AF15" i="266"/>
  <c r="Q16" i="259"/>
  <c r="AA17" i="260"/>
  <c r="M17" i="260"/>
  <c r="AF15" i="241"/>
  <c r="Y15" i="266"/>
  <c r="AC17" i="260"/>
  <c r="R17" i="260"/>
  <c r="S15" i="220"/>
  <c r="AF12" i="212"/>
  <c r="W12" i="212"/>
  <c r="AA15" i="231"/>
  <c r="X15" i="231"/>
  <c r="AD30" i="299"/>
  <c r="AD31" i="299" s="1"/>
  <c r="V28" i="299"/>
  <c r="V30" i="299" s="1"/>
  <c r="V31" i="299" s="1"/>
  <c r="R28" i="299"/>
  <c r="R30" i="299" s="1"/>
  <c r="R31" i="299" s="1"/>
  <c r="Q28" i="299"/>
  <c r="Q30" i="299" s="1"/>
  <c r="Q31" i="299" s="1"/>
  <c r="T28" i="299"/>
  <c r="T30" i="299" s="1"/>
  <c r="T31" i="299" s="1"/>
  <c r="AF28" i="299"/>
  <c r="AF30" i="299" s="1"/>
  <c r="AF31" i="299" s="1"/>
  <c r="S28" i="299"/>
  <c r="S30" i="299" s="1"/>
  <c r="S31" i="299" s="1"/>
  <c r="AG28" i="299"/>
  <c r="AG30" i="299" s="1"/>
  <c r="AG31" i="299" s="1"/>
  <c r="AB28" i="299"/>
  <c r="AB30" i="299" s="1"/>
  <c r="AB31" i="299" s="1"/>
  <c r="AA28" i="299"/>
  <c r="AA30" i="299" s="1"/>
  <c r="AA31" i="299" s="1"/>
  <c r="W28" i="299"/>
  <c r="W30" i="299" s="1"/>
  <c r="W31" i="299" s="1"/>
  <c r="AH28" i="299"/>
  <c r="AH30" i="299" s="1"/>
  <c r="AH31" i="299" s="1"/>
  <c r="U28" i="299"/>
  <c r="U30" i="299" s="1"/>
  <c r="U31" i="299" s="1"/>
  <c r="AC28" i="299"/>
  <c r="AC30" i="299" s="1"/>
  <c r="AC31" i="299" s="1"/>
  <c r="X28" i="299"/>
  <c r="X30" i="299" s="1"/>
  <c r="X31" i="299" s="1"/>
  <c r="AE28" i="299"/>
  <c r="AE30" i="299" s="1"/>
  <c r="AE31" i="299" s="1"/>
  <c r="Y28" i="299"/>
  <c r="Y30" i="299" s="1"/>
  <c r="Y31" i="299" s="1"/>
  <c r="AI28" i="299"/>
  <c r="AI30" i="299" s="1"/>
  <c r="AI31" i="299" s="1"/>
  <c r="AC28" i="233"/>
  <c r="AC29" i="233" s="1"/>
  <c r="AD28" i="233"/>
  <c r="AD29" i="233" s="1"/>
  <c r="Q28" i="233"/>
  <c r="Q29" i="233" s="1"/>
  <c r="AF28" i="233"/>
  <c r="AF29" i="233" s="1"/>
  <c r="Y28" i="233"/>
  <c r="Y29" i="233" s="1"/>
  <c r="X28" i="233"/>
  <c r="X29" i="233" s="1"/>
  <c r="W28" i="233"/>
  <c r="W29" i="233" s="1"/>
  <c r="V28" i="233"/>
  <c r="V29" i="233" s="1"/>
  <c r="S28" i="233"/>
  <c r="S29" i="233" s="1"/>
  <c r="W24" i="233"/>
  <c r="AI28" i="233"/>
  <c r="AI29" i="233" s="1"/>
  <c r="R28" i="233"/>
  <c r="R29" i="233" s="1"/>
  <c r="AB28" i="233"/>
  <c r="AB29" i="233" s="1"/>
  <c r="AI24" i="233"/>
  <c r="AA28" i="233"/>
  <c r="AA29" i="233" s="1"/>
  <c r="AG28" i="233"/>
  <c r="AG29" i="233" s="1"/>
  <c r="AH28" i="233"/>
  <c r="AH29" i="233" s="1"/>
  <c r="U28" i="233"/>
  <c r="U29" i="233" s="1"/>
  <c r="AE28" i="233"/>
  <c r="AE29" i="233" s="1"/>
  <c r="AG24" i="233"/>
  <c r="T28" i="233"/>
  <c r="T29" i="233" s="1"/>
  <c r="M15" i="231"/>
  <c r="AB15" i="231"/>
  <c r="N15" i="231"/>
  <c r="Y15" i="231"/>
  <c r="Z15" i="231"/>
  <c r="L15" i="231"/>
  <c r="Q15" i="231"/>
  <c r="U15" i="231"/>
  <c r="AD15" i="231"/>
  <c r="W15" i="231"/>
  <c r="AC15" i="231"/>
  <c r="AF15" i="231"/>
  <c r="P15" i="231"/>
  <c r="O15" i="231"/>
  <c r="R15" i="231"/>
  <c r="S15" i="231"/>
  <c r="AB15" i="228"/>
  <c r="Z15" i="228"/>
  <c r="P15" i="228"/>
  <c r="U15" i="228"/>
  <c r="N15" i="228"/>
  <c r="R15" i="228"/>
  <c r="L15" i="228"/>
  <c r="S15" i="228"/>
  <c r="AF15" i="228"/>
  <c r="Q15" i="228"/>
  <c r="M15" i="228"/>
  <c r="Y15" i="228"/>
  <c r="AD15" i="228"/>
  <c r="W15" i="228"/>
  <c r="AC15" i="228"/>
  <c r="O15" i="228"/>
  <c r="Z15" i="221"/>
  <c r="L15" i="220"/>
  <c r="W15" i="221"/>
  <c r="Y15" i="221"/>
  <c r="AB15" i="220"/>
  <c r="O15" i="221"/>
  <c r="Z15" i="220"/>
  <c r="L15" i="221"/>
  <c r="R15" i="220"/>
  <c r="N15" i="221"/>
  <c r="U15" i="221"/>
  <c r="N15" i="220"/>
  <c r="U15" i="220"/>
  <c r="Q15" i="221"/>
  <c r="AA15" i="221"/>
  <c r="M15" i="221"/>
  <c r="P15" i="221"/>
  <c r="M15" i="220"/>
  <c r="AB15" i="221"/>
  <c r="AF15" i="221"/>
  <c r="AC15" i="221"/>
  <c r="AD15" i="221"/>
  <c r="R15" i="221"/>
  <c r="AA15" i="220"/>
  <c r="X15" i="220"/>
  <c r="Y15" i="220"/>
  <c r="W15" i="220"/>
  <c r="O15" i="220"/>
  <c r="AC15" i="220"/>
  <c r="Q15" i="220"/>
  <c r="AD15" i="220"/>
  <c r="P15" i="220"/>
  <c r="N17" i="216"/>
  <c r="AD17" i="216"/>
  <c r="AF17" i="216"/>
  <c r="AA17" i="216"/>
  <c r="U17" i="216"/>
  <c r="R17" i="216"/>
  <c r="S17" i="216"/>
  <c r="W17" i="216"/>
  <c r="L17" i="216"/>
  <c r="Q17" i="216"/>
  <c r="AB17" i="216"/>
  <c r="M17" i="216"/>
  <c r="Y17" i="216"/>
  <c r="P17" i="216"/>
  <c r="AC17" i="216"/>
  <c r="O17" i="216"/>
  <c r="Z17" i="216"/>
  <c r="O16" i="211"/>
  <c r="X16" i="211"/>
  <c r="S16" i="211"/>
  <c r="Z16" i="211"/>
  <c r="L16" i="211"/>
  <c r="Y16" i="211"/>
  <c r="AA16" i="211"/>
  <c r="AB16" i="211"/>
  <c r="N16" i="211"/>
  <c r="M16" i="211"/>
  <c r="W16" i="211"/>
  <c r="Q16" i="211"/>
  <c r="P16" i="211"/>
  <c r="AF16" i="211"/>
  <c r="U16" i="211"/>
  <c r="AD16" i="211"/>
  <c r="R16" i="211"/>
  <c r="AC16" i="211"/>
  <c r="J14" i="206" l="1"/>
  <c r="I14" i="206"/>
  <c r="H14" i="206"/>
  <c r="G14" i="206"/>
  <c r="AF10" i="206"/>
  <c r="AD10" i="206"/>
  <c r="AC10" i="206"/>
  <c r="AB10" i="206"/>
  <c r="AA10" i="206"/>
  <c r="Z10" i="206"/>
  <c r="Y10" i="206"/>
  <c r="X10" i="206"/>
  <c r="W10" i="206"/>
  <c r="U10" i="206"/>
  <c r="S10" i="206"/>
  <c r="R10" i="206"/>
  <c r="Q10" i="206"/>
  <c r="P10" i="206"/>
  <c r="O10" i="206"/>
  <c r="N10" i="206"/>
  <c r="M10" i="206"/>
  <c r="L10" i="206"/>
  <c r="J10" i="206"/>
  <c r="I10" i="206"/>
  <c r="H10" i="206"/>
  <c r="G10" i="206"/>
  <c r="J6" i="206"/>
  <c r="I6" i="206"/>
  <c r="H6" i="206"/>
  <c r="G6" i="206"/>
  <c r="AF11" i="205"/>
  <c r="AC11" i="205"/>
  <c r="AB11" i="205"/>
  <c r="AA11" i="205"/>
  <c r="Z11" i="205"/>
  <c r="Y11" i="205"/>
  <c r="X11" i="205"/>
  <c r="W11" i="205"/>
  <c r="U11" i="205"/>
  <c r="R11" i="205"/>
  <c r="Q11" i="205"/>
  <c r="P11" i="205"/>
  <c r="O11" i="205"/>
  <c r="N11" i="205"/>
  <c r="M11" i="205"/>
  <c r="L11" i="205"/>
  <c r="J11" i="205"/>
  <c r="I11" i="205"/>
  <c r="H11" i="205"/>
  <c r="G11" i="205"/>
  <c r="AF8" i="205"/>
  <c r="AD8" i="205"/>
  <c r="AC8" i="205"/>
  <c r="AB8" i="205"/>
  <c r="AA8" i="205"/>
  <c r="Z8" i="205"/>
  <c r="Y8" i="205"/>
  <c r="X8" i="205"/>
  <c r="W8" i="205"/>
  <c r="U8" i="205"/>
  <c r="S8" i="205"/>
  <c r="R8" i="205"/>
  <c r="Q8" i="205"/>
  <c r="P8" i="205"/>
  <c r="O8" i="205"/>
  <c r="N8" i="205"/>
  <c r="M8" i="205"/>
  <c r="L8" i="205"/>
  <c r="J8" i="205"/>
  <c r="I8" i="205"/>
  <c r="H8" i="205"/>
  <c r="G8" i="205"/>
  <c r="AF7" i="205"/>
  <c r="AD7" i="205"/>
  <c r="AC7" i="205"/>
  <c r="AB7" i="205"/>
  <c r="AA7" i="205"/>
  <c r="Z7" i="205"/>
  <c r="Y7" i="205"/>
  <c r="X7" i="205"/>
  <c r="W7" i="205"/>
  <c r="U7" i="205"/>
  <c r="S7" i="205"/>
  <c r="R7" i="205"/>
  <c r="Q7" i="205"/>
  <c r="P7" i="205"/>
  <c r="O7" i="205"/>
  <c r="N7" i="205"/>
  <c r="M7" i="205"/>
  <c r="L7" i="205"/>
  <c r="J7" i="205"/>
  <c r="I7" i="205"/>
  <c r="H7" i="205"/>
  <c r="G7" i="205"/>
  <c r="J6" i="205"/>
  <c r="I6" i="205"/>
  <c r="H6" i="205"/>
  <c r="G6" i="205"/>
  <c r="G8" i="193"/>
  <c r="L8" i="193" s="1"/>
  <c r="H8" i="193"/>
  <c r="I8" i="193"/>
  <c r="J8" i="193"/>
  <c r="G9" i="193"/>
  <c r="H9" i="193"/>
  <c r="I9" i="193"/>
  <c r="J9" i="193"/>
  <c r="L9" i="193"/>
  <c r="M9" i="193"/>
  <c r="N9" i="193"/>
  <c r="O9" i="193"/>
  <c r="P9" i="193"/>
  <c r="Q9" i="193"/>
  <c r="R9" i="193"/>
  <c r="S9" i="193"/>
  <c r="U9" i="193"/>
  <c r="W9" i="193"/>
  <c r="X9" i="193"/>
  <c r="Y9" i="193"/>
  <c r="Z9" i="193"/>
  <c r="AA9" i="193"/>
  <c r="AB9" i="193"/>
  <c r="AC9" i="193"/>
  <c r="AD9" i="193"/>
  <c r="AF9" i="193"/>
  <c r="AF14" i="193"/>
  <c r="AC14" i="193"/>
  <c r="AB14" i="193"/>
  <c r="AA14" i="193"/>
  <c r="Z14" i="193"/>
  <c r="Y14" i="193"/>
  <c r="X14" i="193"/>
  <c r="W14" i="193"/>
  <c r="U14" i="193"/>
  <c r="R14" i="193"/>
  <c r="Q14" i="193"/>
  <c r="P14" i="193"/>
  <c r="O14" i="193"/>
  <c r="N14" i="193"/>
  <c r="M14" i="193"/>
  <c r="L14" i="193"/>
  <c r="J14" i="193"/>
  <c r="I14" i="193"/>
  <c r="H14" i="193"/>
  <c r="AF11" i="193"/>
  <c r="AD11" i="193"/>
  <c r="AC11" i="193"/>
  <c r="AB11" i="193"/>
  <c r="AA11" i="193"/>
  <c r="Z11" i="193"/>
  <c r="Y11" i="193"/>
  <c r="X11" i="193"/>
  <c r="W11" i="193"/>
  <c r="U11" i="193"/>
  <c r="S11" i="193"/>
  <c r="R11" i="193"/>
  <c r="Q11" i="193"/>
  <c r="P11" i="193"/>
  <c r="O11" i="193"/>
  <c r="N11" i="193"/>
  <c r="M11" i="193"/>
  <c r="L11" i="193"/>
  <c r="J11" i="193"/>
  <c r="I11" i="193"/>
  <c r="H11" i="193"/>
  <c r="G11" i="193"/>
  <c r="J6" i="193"/>
  <c r="I6" i="193"/>
  <c r="H6" i="193"/>
  <c r="G6" i="193"/>
  <c r="AF13" i="184"/>
  <c r="AD13" i="184"/>
  <c r="AC13" i="184"/>
  <c r="AB13" i="184"/>
  <c r="AA13" i="184"/>
  <c r="Z13" i="184"/>
  <c r="Y13" i="184"/>
  <c r="X13" i="184"/>
  <c r="W13" i="184"/>
  <c r="U13" i="184"/>
  <c r="S13" i="184"/>
  <c r="R13" i="184"/>
  <c r="Q13" i="184"/>
  <c r="P13" i="184"/>
  <c r="O13" i="184"/>
  <c r="N13" i="184"/>
  <c r="M13" i="184"/>
  <c r="L13" i="184"/>
  <c r="J13" i="184"/>
  <c r="I13" i="184"/>
  <c r="H13" i="184"/>
  <c r="G13" i="184"/>
  <c r="AF12" i="184"/>
  <c r="AD12" i="184"/>
  <c r="AC12" i="184"/>
  <c r="AB12" i="184"/>
  <c r="AA12" i="184"/>
  <c r="Z12" i="184"/>
  <c r="Y12" i="184"/>
  <c r="X12" i="184"/>
  <c r="W12" i="184"/>
  <c r="U12" i="184"/>
  <c r="S12" i="184"/>
  <c r="R12" i="184"/>
  <c r="Q12" i="184"/>
  <c r="P12" i="184"/>
  <c r="O12" i="184"/>
  <c r="N12" i="184"/>
  <c r="M12" i="184"/>
  <c r="L12" i="184"/>
  <c r="J12" i="184"/>
  <c r="I12" i="184"/>
  <c r="H12" i="184"/>
  <c r="G12" i="184"/>
  <c r="AF11" i="184"/>
  <c r="AC11" i="184"/>
  <c r="AB11" i="184"/>
  <c r="AA11" i="184"/>
  <c r="Z11" i="184"/>
  <c r="Y11" i="184"/>
  <c r="X11" i="184"/>
  <c r="W11" i="184"/>
  <c r="U11" i="184"/>
  <c r="R11" i="184"/>
  <c r="Q11" i="184"/>
  <c r="P11" i="184"/>
  <c r="O11" i="184"/>
  <c r="N11" i="184"/>
  <c r="M11" i="184"/>
  <c r="L11" i="184"/>
  <c r="J11" i="184"/>
  <c r="I11" i="184"/>
  <c r="H11" i="184"/>
  <c r="G11" i="184"/>
  <c r="AF9" i="184"/>
  <c r="AC9" i="184"/>
  <c r="AB9" i="184"/>
  <c r="AA9" i="184"/>
  <c r="Z9" i="184"/>
  <c r="Y9" i="184"/>
  <c r="X9" i="184"/>
  <c r="W9" i="184"/>
  <c r="U9" i="184"/>
  <c r="R9" i="184"/>
  <c r="Q9" i="184"/>
  <c r="P9" i="184"/>
  <c r="O9" i="184"/>
  <c r="N9" i="184"/>
  <c r="M9" i="184"/>
  <c r="L9" i="184"/>
  <c r="J9" i="184"/>
  <c r="I9" i="184"/>
  <c r="H9" i="184"/>
  <c r="G9" i="184"/>
  <c r="AF8" i="184"/>
  <c r="AC8" i="184"/>
  <c r="AB8" i="184"/>
  <c r="AA8" i="184"/>
  <c r="Z8" i="184"/>
  <c r="Y8" i="184"/>
  <c r="X8" i="184"/>
  <c r="W8" i="184"/>
  <c r="U8" i="184"/>
  <c r="R8" i="184"/>
  <c r="Q8" i="184"/>
  <c r="P8" i="184"/>
  <c r="O8" i="184"/>
  <c r="N8" i="184"/>
  <c r="M8" i="184"/>
  <c r="L8" i="184"/>
  <c r="J8" i="184"/>
  <c r="I8" i="184"/>
  <c r="H8" i="184"/>
  <c r="G8" i="184"/>
  <c r="AF7" i="184"/>
  <c r="AC7" i="184"/>
  <c r="AB7" i="184"/>
  <c r="AA7" i="184"/>
  <c r="Z7" i="184"/>
  <c r="Y7" i="184"/>
  <c r="X7" i="184"/>
  <c r="W7" i="184"/>
  <c r="U7" i="184"/>
  <c r="R7" i="184"/>
  <c r="Q7" i="184"/>
  <c r="P7" i="184"/>
  <c r="O7" i="184"/>
  <c r="N7" i="184"/>
  <c r="M7" i="184"/>
  <c r="L7" i="184"/>
  <c r="J7" i="184"/>
  <c r="I7" i="184"/>
  <c r="H7" i="184"/>
  <c r="G7" i="184"/>
  <c r="AF6" i="184"/>
  <c r="AD6" i="184"/>
  <c r="AC6" i="184"/>
  <c r="AB6" i="184"/>
  <c r="AA6" i="184"/>
  <c r="Z6" i="184"/>
  <c r="Y6" i="184"/>
  <c r="X6" i="184"/>
  <c r="W6" i="184"/>
  <c r="U6" i="184"/>
  <c r="S6" i="184"/>
  <c r="R6" i="184"/>
  <c r="Q6" i="184"/>
  <c r="P6" i="184"/>
  <c r="O6" i="184"/>
  <c r="N6" i="184"/>
  <c r="M6" i="184"/>
  <c r="L6" i="184"/>
  <c r="J6" i="184"/>
  <c r="I6" i="184"/>
  <c r="H6" i="184"/>
  <c r="G6" i="184"/>
  <c r="AF12" i="183"/>
  <c r="AC12" i="183"/>
  <c r="AB12" i="183"/>
  <c r="AA12" i="183"/>
  <c r="Z12" i="183"/>
  <c r="Y12" i="183"/>
  <c r="X12" i="183"/>
  <c r="W12" i="183"/>
  <c r="U12" i="183"/>
  <c r="R12" i="183"/>
  <c r="Q12" i="183"/>
  <c r="P12" i="183"/>
  <c r="O12" i="183"/>
  <c r="N12" i="183"/>
  <c r="M12" i="183"/>
  <c r="L12" i="183"/>
  <c r="J12" i="183"/>
  <c r="I12" i="183"/>
  <c r="H12" i="183"/>
  <c r="G12" i="183"/>
  <c r="AF9" i="183"/>
  <c r="AC9" i="183"/>
  <c r="AB9" i="183"/>
  <c r="AA9" i="183"/>
  <c r="Z9" i="183"/>
  <c r="Y9" i="183"/>
  <c r="X9" i="183"/>
  <c r="W9" i="183"/>
  <c r="U9" i="183"/>
  <c r="R9" i="183"/>
  <c r="Q9" i="183"/>
  <c r="P9" i="183"/>
  <c r="O9" i="183"/>
  <c r="N9" i="183"/>
  <c r="M9" i="183"/>
  <c r="L9" i="183"/>
  <c r="J9" i="183"/>
  <c r="I9" i="183"/>
  <c r="H9" i="183"/>
  <c r="G9" i="183"/>
  <c r="AF8" i="183"/>
  <c r="AC8" i="183"/>
  <c r="AB8" i="183"/>
  <c r="AA8" i="183"/>
  <c r="Z8" i="183"/>
  <c r="Y8" i="183"/>
  <c r="X8" i="183"/>
  <c r="W8" i="183"/>
  <c r="U8" i="183"/>
  <c r="R8" i="183"/>
  <c r="Q8" i="183"/>
  <c r="P8" i="183"/>
  <c r="O8" i="183"/>
  <c r="N8" i="183"/>
  <c r="M8" i="183"/>
  <c r="L8" i="183"/>
  <c r="J8" i="183"/>
  <c r="I8" i="183"/>
  <c r="H8" i="183"/>
  <c r="G8" i="183"/>
  <c r="AF7" i="183"/>
  <c r="AC7" i="183"/>
  <c r="AB7" i="183"/>
  <c r="AA7" i="183"/>
  <c r="Z7" i="183"/>
  <c r="Y7" i="183"/>
  <c r="X7" i="183"/>
  <c r="W7" i="183"/>
  <c r="U7" i="183"/>
  <c r="R7" i="183"/>
  <c r="Q7" i="183"/>
  <c r="P7" i="183"/>
  <c r="O7" i="183"/>
  <c r="N7" i="183"/>
  <c r="M7" i="183"/>
  <c r="L7" i="183"/>
  <c r="J7" i="183"/>
  <c r="I7" i="183"/>
  <c r="H7" i="183"/>
  <c r="G7" i="183"/>
  <c r="AF6" i="183"/>
  <c r="AD6" i="183"/>
  <c r="AC6" i="183"/>
  <c r="AB6" i="183"/>
  <c r="AA6" i="183"/>
  <c r="Z6" i="183"/>
  <c r="Y6" i="183"/>
  <c r="X6" i="183"/>
  <c r="W6" i="183"/>
  <c r="U6" i="183"/>
  <c r="S6" i="183"/>
  <c r="R6" i="183"/>
  <c r="Q6" i="183"/>
  <c r="P6" i="183"/>
  <c r="O6" i="183"/>
  <c r="N6" i="183"/>
  <c r="M6" i="183"/>
  <c r="L6" i="183"/>
  <c r="J6" i="183"/>
  <c r="I6" i="183"/>
  <c r="H6" i="183"/>
  <c r="G6" i="183"/>
  <c r="AB14" i="182"/>
  <c r="U14" i="182"/>
  <c r="N14" i="182"/>
  <c r="J14" i="182"/>
  <c r="I14" i="182"/>
  <c r="H14" i="182"/>
  <c r="G14" i="182"/>
  <c r="J11" i="182"/>
  <c r="I11" i="182"/>
  <c r="H11" i="182"/>
  <c r="G11" i="182"/>
  <c r="X11" i="182" s="1"/>
  <c r="AF9" i="182"/>
  <c r="AD9" i="182"/>
  <c r="AC9" i="182"/>
  <c r="AB9" i="182"/>
  <c r="AA9" i="182"/>
  <c r="Z9" i="182"/>
  <c r="Y9" i="182"/>
  <c r="X9" i="182"/>
  <c r="W9" i="182"/>
  <c r="U9" i="182"/>
  <c r="S9" i="182"/>
  <c r="R9" i="182"/>
  <c r="Q9" i="182"/>
  <c r="P9" i="182"/>
  <c r="O9" i="182"/>
  <c r="N9" i="182"/>
  <c r="M9" i="182"/>
  <c r="L9" i="182"/>
  <c r="J9" i="182"/>
  <c r="I9" i="182"/>
  <c r="H9" i="182"/>
  <c r="G9" i="182"/>
  <c r="AF8" i="182"/>
  <c r="AD8" i="182"/>
  <c r="AC8" i="182"/>
  <c r="AB8" i="182"/>
  <c r="AA8" i="182"/>
  <c r="Z8" i="182"/>
  <c r="Y8" i="182"/>
  <c r="X8" i="182"/>
  <c r="W8" i="182"/>
  <c r="U8" i="182"/>
  <c r="S8" i="182"/>
  <c r="R8" i="182"/>
  <c r="Q8" i="182"/>
  <c r="P8" i="182"/>
  <c r="O8" i="182"/>
  <c r="N8" i="182"/>
  <c r="M8" i="182"/>
  <c r="L8" i="182"/>
  <c r="J8" i="182"/>
  <c r="I8" i="182"/>
  <c r="H8" i="182"/>
  <c r="G8" i="182"/>
  <c r="J6" i="182"/>
  <c r="I6" i="182"/>
  <c r="H6" i="182"/>
  <c r="G6" i="182"/>
  <c r="X6" i="182" s="1"/>
  <c r="J12" i="178"/>
  <c r="I12" i="178"/>
  <c r="H12" i="178"/>
  <c r="G12" i="178"/>
  <c r="Z12" i="178" s="1"/>
  <c r="AF9" i="178"/>
  <c r="AC9" i="178"/>
  <c r="AB9" i="178"/>
  <c r="AA9" i="178"/>
  <c r="Z9" i="178"/>
  <c r="Y9" i="178"/>
  <c r="X9" i="178"/>
  <c r="W9" i="178"/>
  <c r="U9" i="178"/>
  <c r="R9" i="178"/>
  <c r="Q9" i="178"/>
  <c r="P9" i="178"/>
  <c r="O9" i="178"/>
  <c r="N9" i="178"/>
  <c r="M9" i="178"/>
  <c r="L9" i="178"/>
  <c r="J9" i="178"/>
  <c r="I9" i="178"/>
  <c r="H9" i="178"/>
  <c r="G9" i="178"/>
  <c r="AF8" i="178"/>
  <c r="AC8" i="178"/>
  <c r="AB8" i="178"/>
  <c r="AA8" i="178"/>
  <c r="Z8" i="178"/>
  <c r="Y8" i="178"/>
  <c r="X8" i="178"/>
  <c r="W8" i="178"/>
  <c r="U8" i="178"/>
  <c r="R8" i="178"/>
  <c r="Q8" i="178"/>
  <c r="P8" i="178"/>
  <c r="O8" i="178"/>
  <c r="N8" i="178"/>
  <c r="M8" i="178"/>
  <c r="L8" i="178"/>
  <c r="J8" i="178"/>
  <c r="I8" i="178"/>
  <c r="H8" i="178"/>
  <c r="G8" i="178"/>
  <c r="AF7" i="178"/>
  <c r="AC7" i="178"/>
  <c r="AB7" i="178"/>
  <c r="AA7" i="178"/>
  <c r="Z7" i="178"/>
  <c r="Y7" i="178"/>
  <c r="X7" i="178"/>
  <c r="W7" i="178"/>
  <c r="U7" i="178"/>
  <c r="R7" i="178"/>
  <c r="Q7" i="178"/>
  <c r="P7" i="178"/>
  <c r="O7" i="178"/>
  <c r="N7" i="178"/>
  <c r="M7" i="178"/>
  <c r="L7" i="178"/>
  <c r="J7" i="178"/>
  <c r="I7" i="178"/>
  <c r="H7" i="178"/>
  <c r="G7" i="178"/>
  <c r="AF6" i="178"/>
  <c r="AD6" i="178"/>
  <c r="AC6" i="178"/>
  <c r="AB6" i="178"/>
  <c r="AA6" i="178"/>
  <c r="Z6" i="178"/>
  <c r="Y6" i="178"/>
  <c r="X6" i="178"/>
  <c r="W6" i="178"/>
  <c r="U6" i="178"/>
  <c r="S6" i="178"/>
  <c r="R6" i="178"/>
  <c r="Q6" i="178"/>
  <c r="P6" i="178"/>
  <c r="O6" i="178"/>
  <c r="N6" i="178"/>
  <c r="M6" i="178"/>
  <c r="L6" i="178"/>
  <c r="J6" i="178"/>
  <c r="I6" i="178"/>
  <c r="H6" i="178"/>
  <c r="G6" i="178"/>
  <c r="J14" i="177"/>
  <c r="I14" i="177"/>
  <c r="H14" i="177"/>
  <c r="G14" i="177"/>
  <c r="Z14" i="177" s="1"/>
  <c r="J11" i="177"/>
  <c r="I11" i="177"/>
  <c r="H11" i="177"/>
  <c r="G11" i="177"/>
  <c r="X11" i="177" s="1"/>
  <c r="AF9" i="177"/>
  <c r="AC9" i="177"/>
  <c r="AB9" i="177"/>
  <c r="AA9" i="177"/>
  <c r="Z9" i="177"/>
  <c r="Y9" i="177"/>
  <c r="X9" i="177"/>
  <c r="W9" i="177"/>
  <c r="U9" i="177"/>
  <c r="S9" i="177"/>
  <c r="R9" i="177"/>
  <c r="Q9" i="177"/>
  <c r="P9" i="177"/>
  <c r="O9" i="177"/>
  <c r="N9" i="177"/>
  <c r="M9" i="177"/>
  <c r="L9" i="177"/>
  <c r="J9" i="177"/>
  <c r="I9" i="177"/>
  <c r="H9" i="177"/>
  <c r="G9" i="177"/>
  <c r="J8" i="177"/>
  <c r="I8" i="177"/>
  <c r="H8" i="177"/>
  <c r="G8" i="177"/>
  <c r="J6" i="177"/>
  <c r="I6" i="177"/>
  <c r="H6" i="177"/>
  <c r="G6" i="177"/>
  <c r="W6" i="177" s="1"/>
  <c r="J13" i="175"/>
  <c r="I13" i="175"/>
  <c r="H13" i="175"/>
  <c r="G13" i="175"/>
  <c r="S13" i="175" s="1"/>
  <c r="AF8" i="175"/>
  <c r="AD8" i="175"/>
  <c r="AC8" i="175"/>
  <c r="AB8" i="175"/>
  <c r="AA8" i="175"/>
  <c r="Z8" i="175"/>
  <c r="Y8" i="175"/>
  <c r="X8" i="175"/>
  <c r="W8" i="175"/>
  <c r="U8" i="175"/>
  <c r="S8" i="175"/>
  <c r="R8" i="175"/>
  <c r="Q8" i="175"/>
  <c r="P8" i="175"/>
  <c r="O8" i="175"/>
  <c r="N8" i="175"/>
  <c r="M8" i="175"/>
  <c r="L8" i="175"/>
  <c r="J8" i="175"/>
  <c r="I8" i="175"/>
  <c r="H8" i="175"/>
  <c r="G8" i="175"/>
  <c r="AF7" i="175"/>
  <c r="AD7" i="175"/>
  <c r="AC7" i="175"/>
  <c r="AB7" i="175"/>
  <c r="AA7" i="175"/>
  <c r="Z7" i="175"/>
  <c r="Y7" i="175"/>
  <c r="X7" i="175"/>
  <c r="W7" i="175"/>
  <c r="U7" i="175"/>
  <c r="S7" i="175"/>
  <c r="R7" i="175"/>
  <c r="Q7" i="175"/>
  <c r="P7" i="175"/>
  <c r="O7" i="175"/>
  <c r="N7" i="175"/>
  <c r="M7" i="175"/>
  <c r="L7" i="175"/>
  <c r="J7" i="175"/>
  <c r="I7" i="175"/>
  <c r="H7" i="175"/>
  <c r="G7" i="175"/>
  <c r="AF6" i="175"/>
  <c r="AD6" i="175"/>
  <c r="AC6" i="175"/>
  <c r="AB6" i="175"/>
  <c r="AA6" i="175"/>
  <c r="Z6" i="175"/>
  <c r="Y6" i="175"/>
  <c r="X6" i="175"/>
  <c r="W6" i="175"/>
  <c r="U6" i="175"/>
  <c r="S6" i="175"/>
  <c r="R6" i="175"/>
  <c r="Q6" i="175"/>
  <c r="P6" i="175"/>
  <c r="O6" i="175"/>
  <c r="N6" i="175"/>
  <c r="M6" i="175"/>
  <c r="L6" i="175"/>
  <c r="J6" i="175"/>
  <c r="I6" i="175"/>
  <c r="H6" i="175"/>
  <c r="G6" i="175"/>
  <c r="AF11" i="172"/>
  <c r="AD11" i="172"/>
  <c r="AC11" i="172"/>
  <c r="AB11" i="172"/>
  <c r="AA11" i="172"/>
  <c r="Z11" i="172"/>
  <c r="Y11" i="172"/>
  <c r="X11" i="172"/>
  <c r="W11" i="172"/>
  <c r="U11" i="172"/>
  <c r="S11" i="172"/>
  <c r="R11" i="172"/>
  <c r="Q11" i="172"/>
  <c r="P11" i="172"/>
  <c r="O11" i="172"/>
  <c r="N11" i="172"/>
  <c r="M11" i="172"/>
  <c r="L11" i="172"/>
  <c r="J11" i="172"/>
  <c r="I11" i="172"/>
  <c r="H11" i="172"/>
  <c r="G11" i="172"/>
  <c r="J17" i="172"/>
  <c r="I17" i="172"/>
  <c r="H17" i="172"/>
  <c r="G17" i="172"/>
  <c r="AB17" i="172" s="1"/>
  <c r="AF14" i="172"/>
  <c r="AD14" i="172"/>
  <c r="AC14" i="172"/>
  <c r="AB14" i="172"/>
  <c r="AA14" i="172"/>
  <c r="Z14" i="172"/>
  <c r="Y14" i="172"/>
  <c r="X14" i="172"/>
  <c r="W14" i="172"/>
  <c r="U14" i="172"/>
  <c r="S14" i="172"/>
  <c r="R14" i="172"/>
  <c r="Q14" i="172"/>
  <c r="P14" i="172"/>
  <c r="O14" i="172"/>
  <c r="N14" i="172"/>
  <c r="M14" i="172"/>
  <c r="L14" i="172"/>
  <c r="J14" i="172"/>
  <c r="I14" i="172"/>
  <c r="H14" i="172"/>
  <c r="G14" i="172"/>
  <c r="AF13" i="172"/>
  <c r="AD13" i="172"/>
  <c r="AC13" i="172"/>
  <c r="AB13" i="172"/>
  <c r="AA13" i="172"/>
  <c r="Z13" i="172"/>
  <c r="Y13" i="172"/>
  <c r="X13" i="172"/>
  <c r="W13" i="172"/>
  <c r="U13" i="172"/>
  <c r="S13" i="172"/>
  <c r="R13" i="172"/>
  <c r="Q13" i="172"/>
  <c r="P13" i="172"/>
  <c r="O13" i="172"/>
  <c r="N13" i="172"/>
  <c r="M13" i="172"/>
  <c r="L13" i="172"/>
  <c r="J13" i="172"/>
  <c r="I13" i="172"/>
  <c r="H13" i="172"/>
  <c r="G13" i="172"/>
  <c r="AF12" i="172"/>
  <c r="AD12" i="172"/>
  <c r="AC12" i="172"/>
  <c r="AB12" i="172"/>
  <c r="AA12" i="172"/>
  <c r="Z12" i="172"/>
  <c r="Y12" i="172"/>
  <c r="X12" i="172"/>
  <c r="W12" i="172"/>
  <c r="U12" i="172"/>
  <c r="S12" i="172"/>
  <c r="R12" i="172"/>
  <c r="Q12" i="172"/>
  <c r="P12" i="172"/>
  <c r="O12" i="172"/>
  <c r="N12" i="172"/>
  <c r="M12" i="172"/>
  <c r="L12" i="172"/>
  <c r="J12" i="172"/>
  <c r="I12" i="172"/>
  <c r="H12" i="172"/>
  <c r="G12" i="172"/>
  <c r="AF10" i="172"/>
  <c r="AC10" i="172"/>
  <c r="AB10" i="172"/>
  <c r="AA10" i="172"/>
  <c r="Z10" i="172"/>
  <c r="Y10" i="172"/>
  <c r="X10" i="172"/>
  <c r="W10" i="172"/>
  <c r="U10" i="172"/>
  <c r="R10" i="172"/>
  <c r="Q10" i="172"/>
  <c r="P10" i="172"/>
  <c r="O10" i="172"/>
  <c r="N10" i="172"/>
  <c r="M10" i="172"/>
  <c r="L10" i="172"/>
  <c r="J10" i="172"/>
  <c r="I10" i="172"/>
  <c r="H10" i="172"/>
  <c r="G10" i="172"/>
  <c r="AF9" i="172"/>
  <c r="AC9" i="172"/>
  <c r="AB9" i="172"/>
  <c r="AA9" i="172"/>
  <c r="Z9" i="172"/>
  <c r="Y9" i="172"/>
  <c r="X9" i="172"/>
  <c r="W9" i="172"/>
  <c r="U9" i="172"/>
  <c r="R9" i="172"/>
  <c r="Q9" i="172"/>
  <c r="P9" i="172"/>
  <c r="O9" i="172"/>
  <c r="N9" i="172"/>
  <c r="M9" i="172"/>
  <c r="L9" i="172"/>
  <c r="J9" i="172"/>
  <c r="I9" i="172"/>
  <c r="H9" i="172"/>
  <c r="G9" i="172"/>
  <c r="AF8" i="172"/>
  <c r="AD8" i="172"/>
  <c r="AC8" i="172"/>
  <c r="AB8" i="172"/>
  <c r="AA8" i="172"/>
  <c r="Z8" i="172"/>
  <c r="Y8" i="172"/>
  <c r="X8" i="172"/>
  <c r="W8" i="172"/>
  <c r="U8" i="172"/>
  <c r="S8" i="172"/>
  <c r="R8" i="172"/>
  <c r="Q8" i="172"/>
  <c r="P8" i="172"/>
  <c r="O8" i="172"/>
  <c r="N8" i="172"/>
  <c r="M8" i="172"/>
  <c r="L8" i="172"/>
  <c r="J8" i="172"/>
  <c r="I8" i="172"/>
  <c r="H8" i="172"/>
  <c r="G8" i="172"/>
  <c r="AF7" i="172"/>
  <c r="AD7" i="172"/>
  <c r="AC7" i="172"/>
  <c r="AB7" i="172"/>
  <c r="AA7" i="172"/>
  <c r="Z7" i="172"/>
  <c r="Y7" i="172"/>
  <c r="X7" i="172"/>
  <c r="W7" i="172"/>
  <c r="U7" i="172"/>
  <c r="S7" i="172"/>
  <c r="R7" i="172"/>
  <c r="Q7" i="172"/>
  <c r="P7" i="172"/>
  <c r="O7" i="172"/>
  <c r="N7" i="172"/>
  <c r="M7" i="172"/>
  <c r="L7" i="172"/>
  <c r="J7" i="172"/>
  <c r="I7" i="172"/>
  <c r="H7" i="172"/>
  <c r="G7" i="172"/>
  <c r="J6" i="172"/>
  <c r="I6" i="172"/>
  <c r="H6" i="172"/>
  <c r="G6" i="172"/>
  <c r="X6" i="172" s="1"/>
  <c r="AF11" i="166"/>
  <c r="AC11" i="166"/>
  <c r="AB11" i="166"/>
  <c r="AA11" i="166"/>
  <c r="Z11" i="166"/>
  <c r="Y11" i="166"/>
  <c r="X11" i="166"/>
  <c r="W11" i="166"/>
  <c r="U11" i="166"/>
  <c r="R11" i="166"/>
  <c r="Q11" i="166"/>
  <c r="P11" i="166"/>
  <c r="O11" i="166"/>
  <c r="N11" i="166"/>
  <c r="M11" i="166"/>
  <c r="L11" i="166"/>
  <c r="J11" i="166"/>
  <c r="I11" i="166"/>
  <c r="H11" i="166"/>
  <c r="G11" i="166"/>
  <c r="AF9" i="166"/>
  <c r="AC9" i="166"/>
  <c r="AB9" i="166"/>
  <c r="AA9" i="166"/>
  <c r="Z9" i="166"/>
  <c r="Y9" i="166"/>
  <c r="X9" i="166"/>
  <c r="W9" i="166"/>
  <c r="U9" i="166"/>
  <c r="R9" i="166"/>
  <c r="Q9" i="166"/>
  <c r="P9" i="166"/>
  <c r="O9" i="166"/>
  <c r="N9" i="166"/>
  <c r="M9" i="166"/>
  <c r="L9" i="166"/>
  <c r="J9" i="166"/>
  <c r="I9" i="166"/>
  <c r="H9" i="166"/>
  <c r="G9" i="166"/>
  <c r="J7" i="166"/>
  <c r="I7" i="166"/>
  <c r="H7" i="166"/>
  <c r="G7" i="166"/>
  <c r="Y7" i="166" s="1"/>
  <c r="AF6" i="166"/>
  <c r="AC6" i="166"/>
  <c r="AB6" i="166"/>
  <c r="AA6" i="166"/>
  <c r="Z6" i="166"/>
  <c r="Y6" i="166"/>
  <c r="X6" i="166"/>
  <c r="W6" i="166"/>
  <c r="U6" i="166"/>
  <c r="R6" i="166"/>
  <c r="Q6" i="166"/>
  <c r="P6" i="166"/>
  <c r="O6" i="166"/>
  <c r="N6" i="166"/>
  <c r="M6" i="166"/>
  <c r="L6" i="166"/>
  <c r="J6" i="166"/>
  <c r="I6" i="166"/>
  <c r="H6" i="166"/>
  <c r="G6" i="166"/>
  <c r="AF15" i="153"/>
  <c r="AC15" i="153"/>
  <c r="AB15" i="153"/>
  <c r="AA15" i="153"/>
  <c r="Z15" i="153"/>
  <c r="Y15" i="153"/>
  <c r="X15" i="153"/>
  <c r="W15" i="153"/>
  <c r="U15" i="153"/>
  <c r="R15" i="153"/>
  <c r="Q15" i="153"/>
  <c r="P15" i="153"/>
  <c r="O15" i="153"/>
  <c r="N15" i="153"/>
  <c r="M15" i="153"/>
  <c r="L15" i="153"/>
  <c r="J15" i="153"/>
  <c r="I15" i="153"/>
  <c r="H15" i="153"/>
  <c r="G15" i="153"/>
  <c r="AF14" i="153"/>
  <c r="AD14" i="153"/>
  <c r="AC14" i="153"/>
  <c r="AB14" i="153"/>
  <c r="AA14" i="153"/>
  <c r="Z14" i="153"/>
  <c r="Y14" i="153"/>
  <c r="X14" i="153"/>
  <c r="W14" i="153"/>
  <c r="U14" i="153"/>
  <c r="S14" i="153"/>
  <c r="R14" i="153"/>
  <c r="Q14" i="153"/>
  <c r="P14" i="153"/>
  <c r="O14" i="153"/>
  <c r="N14" i="153"/>
  <c r="M14" i="153"/>
  <c r="L14" i="153"/>
  <c r="J14" i="153"/>
  <c r="I14" i="153"/>
  <c r="H14" i="153"/>
  <c r="G14" i="153"/>
  <c r="AF12" i="153"/>
  <c r="AC12" i="153"/>
  <c r="AB12" i="153"/>
  <c r="AA12" i="153"/>
  <c r="Z12" i="153"/>
  <c r="Y12" i="153"/>
  <c r="X12" i="153"/>
  <c r="W12" i="153"/>
  <c r="U12" i="153"/>
  <c r="R12" i="153"/>
  <c r="Q12" i="153"/>
  <c r="P12" i="153"/>
  <c r="O12" i="153"/>
  <c r="N12" i="153"/>
  <c r="M12" i="153"/>
  <c r="L12" i="153"/>
  <c r="J12" i="153"/>
  <c r="I12" i="153"/>
  <c r="H12" i="153"/>
  <c r="G12" i="153"/>
  <c r="AF10" i="153"/>
  <c r="AC10" i="153"/>
  <c r="AB10" i="153"/>
  <c r="AA10" i="153"/>
  <c r="Z10" i="153"/>
  <c r="Y10" i="153"/>
  <c r="X10" i="153"/>
  <c r="W10" i="153"/>
  <c r="U10" i="153"/>
  <c r="R10" i="153"/>
  <c r="Q10" i="153"/>
  <c r="P10" i="153"/>
  <c r="O10" i="153"/>
  <c r="N10" i="153"/>
  <c r="M10" i="153"/>
  <c r="L10" i="153"/>
  <c r="J10" i="153"/>
  <c r="I10" i="153"/>
  <c r="H10" i="153"/>
  <c r="G10" i="153"/>
  <c r="AF8" i="153"/>
  <c r="AC8" i="153"/>
  <c r="AB8" i="153"/>
  <c r="AA8" i="153"/>
  <c r="Z8" i="153"/>
  <c r="Y8" i="153"/>
  <c r="X8" i="153"/>
  <c r="W8" i="153"/>
  <c r="U8" i="153"/>
  <c r="R8" i="153"/>
  <c r="Q8" i="153"/>
  <c r="P8" i="153"/>
  <c r="O8" i="153"/>
  <c r="N8" i="153"/>
  <c r="M8" i="153"/>
  <c r="L8" i="153"/>
  <c r="J8" i="153"/>
  <c r="I8" i="153"/>
  <c r="H8" i="153"/>
  <c r="G8" i="153"/>
  <c r="AF7" i="153"/>
  <c r="AD7" i="153"/>
  <c r="AC7" i="153"/>
  <c r="AB7" i="153"/>
  <c r="AA7" i="153"/>
  <c r="Z7" i="153"/>
  <c r="Y7" i="153"/>
  <c r="X7" i="153"/>
  <c r="W7" i="153"/>
  <c r="U7" i="153"/>
  <c r="S7" i="153"/>
  <c r="R7" i="153"/>
  <c r="Q7" i="153"/>
  <c r="P7" i="153"/>
  <c r="O7" i="153"/>
  <c r="N7" i="153"/>
  <c r="M7" i="153"/>
  <c r="L7" i="153"/>
  <c r="J7" i="153"/>
  <c r="I7" i="153"/>
  <c r="H7" i="153"/>
  <c r="G7" i="153"/>
  <c r="J6" i="153"/>
  <c r="I6" i="153"/>
  <c r="H6" i="153"/>
  <c r="G6" i="153"/>
  <c r="AF14" i="151"/>
  <c r="AC14" i="151"/>
  <c r="AB14" i="151"/>
  <c r="AA14" i="151"/>
  <c r="Z14" i="151"/>
  <c r="Y14" i="151"/>
  <c r="X14" i="151"/>
  <c r="W14" i="151"/>
  <c r="U14" i="151"/>
  <c r="R14" i="151"/>
  <c r="Q14" i="151"/>
  <c r="P14" i="151"/>
  <c r="O14" i="151"/>
  <c r="N14" i="151"/>
  <c r="M14" i="151"/>
  <c r="L14" i="151"/>
  <c r="J14" i="151"/>
  <c r="I14" i="151"/>
  <c r="H14" i="151"/>
  <c r="G14" i="151"/>
  <c r="AF13" i="151"/>
  <c r="AD13" i="151"/>
  <c r="AC13" i="151"/>
  <c r="AB13" i="151"/>
  <c r="AA13" i="151"/>
  <c r="Z13" i="151"/>
  <c r="Y13" i="151"/>
  <c r="X13" i="151"/>
  <c r="W13" i="151"/>
  <c r="U13" i="151"/>
  <c r="S13" i="151"/>
  <c r="R13" i="151"/>
  <c r="Q13" i="151"/>
  <c r="P13" i="151"/>
  <c r="O13" i="151"/>
  <c r="N13" i="151"/>
  <c r="M13" i="151"/>
  <c r="L13" i="151"/>
  <c r="J13" i="151"/>
  <c r="I13" i="151"/>
  <c r="H13" i="151"/>
  <c r="G13" i="151"/>
  <c r="AF11" i="151"/>
  <c r="AC11" i="151"/>
  <c r="AB11" i="151"/>
  <c r="AA11" i="151"/>
  <c r="Z11" i="151"/>
  <c r="Y11" i="151"/>
  <c r="X11" i="151"/>
  <c r="W11" i="151"/>
  <c r="U11" i="151"/>
  <c r="R11" i="151"/>
  <c r="Q11" i="151"/>
  <c r="P11" i="151"/>
  <c r="O11" i="151"/>
  <c r="N11" i="151"/>
  <c r="M11" i="151"/>
  <c r="L11" i="151"/>
  <c r="J11" i="151"/>
  <c r="I11" i="151"/>
  <c r="H11" i="151"/>
  <c r="G11" i="151"/>
  <c r="AF9" i="151"/>
  <c r="AC9" i="151"/>
  <c r="AB9" i="151"/>
  <c r="AA9" i="151"/>
  <c r="Z9" i="151"/>
  <c r="Y9" i="151"/>
  <c r="X9" i="151"/>
  <c r="W9" i="151"/>
  <c r="U9" i="151"/>
  <c r="R9" i="151"/>
  <c r="Q9" i="151"/>
  <c r="P9" i="151"/>
  <c r="O9" i="151"/>
  <c r="N9" i="151"/>
  <c r="M9" i="151"/>
  <c r="L9" i="151"/>
  <c r="J9" i="151"/>
  <c r="I9" i="151"/>
  <c r="H9" i="151"/>
  <c r="G9" i="151"/>
  <c r="AF8" i="151"/>
  <c r="AC8" i="151"/>
  <c r="AB8" i="151"/>
  <c r="AA8" i="151"/>
  <c r="Z8" i="151"/>
  <c r="Y8" i="151"/>
  <c r="X8" i="151"/>
  <c r="W8" i="151"/>
  <c r="U8" i="151"/>
  <c r="R8" i="151"/>
  <c r="Q8" i="151"/>
  <c r="P8" i="151"/>
  <c r="O8" i="151"/>
  <c r="N8" i="151"/>
  <c r="M8" i="151"/>
  <c r="L8" i="151"/>
  <c r="J8" i="151"/>
  <c r="I8" i="151"/>
  <c r="H8" i="151"/>
  <c r="G8" i="151"/>
  <c r="AF7" i="151"/>
  <c r="AD7" i="151"/>
  <c r="AC7" i="151"/>
  <c r="AB7" i="151"/>
  <c r="AA7" i="151"/>
  <c r="Z7" i="151"/>
  <c r="Y7" i="151"/>
  <c r="X7" i="151"/>
  <c r="W7" i="151"/>
  <c r="U7" i="151"/>
  <c r="S7" i="151"/>
  <c r="R7" i="151"/>
  <c r="Q7" i="151"/>
  <c r="P7" i="151"/>
  <c r="O7" i="151"/>
  <c r="N7" i="151"/>
  <c r="M7" i="151"/>
  <c r="L7" i="151"/>
  <c r="J7" i="151"/>
  <c r="I7" i="151"/>
  <c r="H7" i="151"/>
  <c r="G7" i="151"/>
  <c r="J6" i="151"/>
  <c r="I6" i="151"/>
  <c r="H6" i="151"/>
  <c r="G6" i="151"/>
  <c r="Z6" i="151" s="1"/>
  <c r="H10" i="150"/>
  <c r="I10" i="150"/>
  <c r="J10" i="150"/>
  <c r="G6" i="150"/>
  <c r="H6" i="150"/>
  <c r="I6" i="150"/>
  <c r="G7" i="150"/>
  <c r="H7" i="150"/>
  <c r="I7" i="150"/>
  <c r="G8" i="150"/>
  <c r="H8" i="150"/>
  <c r="I8" i="150"/>
  <c r="G9" i="150"/>
  <c r="H9" i="150"/>
  <c r="I9" i="150"/>
  <c r="J13" i="150"/>
  <c r="I13" i="150"/>
  <c r="H13" i="150"/>
  <c r="G13" i="150"/>
  <c r="AA13" i="150" s="1"/>
  <c r="AF9" i="150"/>
  <c r="AD9" i="150"/>
  <c r="AC9" i="150"/>
  <c r="AB9" i="150"/>
  <c r="AA9" i="150"/>
  <c r="Z9" i="150"/>
  <c r="Y9" i="150"/>
  <c r="X9" i="150"/>
  <c r="W9" i="150"/>
  <c r="U9" i="150"/>
  <c r="S9" i="150"/>
  <c r="R9" i="150"/>
  <c r="Q9" i="150"/>
  <c r="P9" i="150"/>
  <c r="O9" i="150"/>
  <c r="N9" i="150"/>
  <c r="M9" i="150"/>
  <c r="L9" i="150"/>
  <c r="J9" i="150"/>
  <c r="AF8" i="150"/>
  <c r="AD8" i="150"/>
  <c r="AC8" i="150"/>
  <c r="AB8" i="150"/>
  <c r="AA8" i="150"/>
  <c r="Z8" i="150"/>
  <c r="Y8" i="150"/>
  <c r="X8" i="150"/>
  <c r="W8" i="150"/>
  <c r="U8" i="150"/>
  <c r="S8" i="150"/>
  <c r="R8" i="150"/>
  <c r="Q8" i="150"/>
  <c r="P8" i="150"/>
  <c r="O8" i="150"/>
  <c r="N8" i="150"/>
  <c r="M8" i="150"/>
  <c r="L8" i="150"/>
  <c r="J8" i="150"/>
  <c r="AF7" i="150"/>
  <c r="AD7" i="150"/>
  <c r="AC7" i="150"/>
  <c r="AB7" i="150"/>
  <c r="AA7" i="150"/>
  <c r="Z7" i="150"/>
  <c r="Y7" i="150"/>
  <c r="X7" i="150"/>
  <c r="W7" i="150"/>
  <c r="U7" i="150"/>
  <c r="S7" i="150"/>
  <c r="R7" i="150"/>
  <c r="Q7" i="150"/>
  <c r="P7" i="150"/>
  <c r="O7" i="150"/>
  <c r="N7" i="150"/>
  <c r="M7" i="150"/>
  <c r="L7" i="150"/>
  <c r="J7" i="150"/>
  <c r="AF6" i="150"/>
  <c r="AD6" i="150"/>
  <c r="AC6" i="150"/>
  <c r="AB6" i="150"/>
  <c r="AA6" i="150"/>
  <c r="Z6" i="150"/>
  <c r="Y6" i="150"/>
  <c r="X6" i="150"/>
  <c r="W6" i="150"/>
  <c r="U6" i="150"/>
  <c r="S6" i="150"/>
  <c r="R6" i="150"/>
  <c r="Q6" i="150"/>
  <c r="P6" i="150"/>
  <c r="O6" i="150"/>
  <c r="N6" i="150"/>
  <c r="M6" i="150"/>
  <c r="L6" i="150"/>
  <c r="J6" i="150"/>
  <c r="AF14" i="146"/>
  <c r="AC14" i="146"/>
  <c r="AB14" i="146"/>
  <c r="AA14" i="146"/>
  <c r="Z14" i="146"/>
  <c r="Y14" i="146"/>
  <c r="X14" i="146"/>
  <c r="W14" i="146"/>
  <c r="U14" i="146"/>
  <c r="R14" i="146"/>
  <c r="Q14" i="146"/>
  <c r="P14" i="146"/>
  <c r="O14" i="146"/>
  <c r="N14" i="146"/>
  <c r="M14" i="146"/>
  <c r="L14" i="146"/>
  <c r="J14" i="146"/>
  <c r="I14" i="146"/>
  <c r="H14" i="146"/>
  <c r="G14" i="146"/>
  <c r="AF11" i="146"/>
  <c r="AC11" i="146"/>
  <c r="AB11" i="146"/>
  <c r="AA11" i="146"/>
  <c r="Z11" i="146"/>
  <c r="Y11" i="146"/>
  <c r="X11" i="146"/>
  <c r="W11" i="146"/>
  <c r="U11" i="146"/>
  <c r="R11" i="146"/>
  <c r="Q11" i="146"/>
  <c r="P11" i="146"/>
  <c r="O11" i="146"/>
  <c r="N11" i="146"/>
  <c r="M11" i="146"/>
  <c r="L11" i="146"/>
  <c r="J11" i="146"/>
  <c r="I11" i="146"/>
  <c r="H11" i="146"/>
  <c r="G11" i="146"/>
  <c r="AF10" i="146"/>
  <c r="AC10" i="146"/>
  <c r="AB10" i="146"/>
  <c r="AA10" i="146"/>
  <c r="Z10" i="146"/>
  <c r="Y10" i="146"/>
  <c r="X10" i="146"/>
  <c r="W10" i="146"/>
  <c r="U10" i="146"/>
  <c r="R10" i="146"/>
  <c r="Q10" i="146"/>
  <c r="P10" i="146"/>
  <c r="O10" i="146"/>
  <c r="N10" i="146"/>
  <c r="M10" i="146"/>
  <c r="L10" i="146"/>
  <c r="J10" i="146"/>
  <c r="I10" i="146"/>
  <c r="H10" i="146"/>
  <c r="G10" i="146"/>
  <c r="AF9" i="146"/>
  <c r="AC9" i="146"/>
  <c r="AB9" i="146"/>
  <c r="AA9" i="146"/>
  <c r="Z9" i="146"/>
  <c r="Y9" i="146"/>
  <c r="X9" i="146"/>
  <c r="W9" i="146"/>
  <c r="U9" i="146"/>
  <c r="R9" i="146"/>
  <c r="Q9" i="146"/>
  <c r="P9" i="146"/>
  <c r="O9" i="146"/>
  <c r="N9" i="146"/>
  <c r="M9" i="146"/>
  <c r="L9" i="146"/>
  <c r="J9" i="146"/>
  <c r="I9" i="146"/>
  <c r="H9" i="146"/>
  <c r="G9" i="146"/>
  <c r="AF8" i="146"/>
  <c r="AC8" i="146"/>
  <c r="AB8" i="146"/>
  <c r="AA8" i="146"/>
  <c r="Z8" i="146"/>
  <c r="Y8" i="146"/>
  <c r="X8" i="146"/>
  <c r="W8" i="146"/>
  <c r="U8" i="146"/>
  <c r="R8" i="146"/>
  <c r="Q8" i="146"/>
  <c r="P8" i="146"/>
  <c r="O8" i="146"/>
  <c r="N8" i="146"/>
  <c r="M8" i="146"/>
  <c r="L8" i="146"/>
  <c r="J8" i="146"/>
  <c r="I8" i="146"/>
  <c r="H8" i="146"/>
  <c r="G8" i="146"/>
  <c r="AF7" i="146"/>
  <c r="AD7" i="146"/>
  <c r="AC7" i="146"/>
  <c r="AB7" i="146"/>
  <c r="AA7" i="146"/>
  <c r="Z7" i="146"/>
  <c r="Y7" i="146"/>
  <c r="X7" i="146"/>
  <c r="W7" i="146"/>
  <c r="U7" i="146"/>
  <c r="S7" i="146"/>
  <c r="R7" i="146"/>
  <c r="Q7" i="146"/>
  <c r="P7" i="146"/>
  <c r="O7" i="146"/>
  <c r="N7" i="146"/>
  <c r="M7" i="146"/>
  <c r="L7" i="146"/>
  <c r="J7" i="146"/>
  <c r="I7" i="146"/>
  <c r="H7" i="146"/>
  <c r="G7" i="146"/>
  <c r="AF6" i="146"/>
  <c r="AD6" i="146"/>
  <c r="AC6" i="146"/>
  <c r="AB6" i="146"/>
  <c r="AA6" i="146"/>
  <c r="Z6" i="146"/>
  <c r="Y6" i="146"/>
  <c r="X6" i="146"/>
  <c r="W6" i="146"/>
  <c r="U6" i="146"/>
  <c r="S6" i="146"/>
  <c r="R6" i="146"/>
  <c r="Q6" i="146"/>
  <c r="P6" i="146"/>
  <c r="O6" i="146"/>
  <c r="N6" i="146"/>
  <c r="M6" i="146"/>
  <c r="L6" i="146"/>
  <c r="J6" i="146"/>
  <c r="I6" i="146"/>
  <c r="H6" i="146"/>
  <c r="G6" i="146"/>
  <c r="N26" i="143"/>
  <c r="AI23" i="143"/>
  <c r="AH23" i="143"/>
  <c r="AG23" i="143"/>
  <c r="AF23" i="143"/>
  <c r="AE23" i="143"/>
  <c r="AD23" i="143"/>
  <c r="AB23" i="143"/>
  <c r="AA23" i="143"/>
  <c r="Y23" i="143"/>
  <c r="X23" i="143"/>
  <c r="W23" i="143"/>
  <c r="V23" i="143"/>
  <c r="U23" i="143"/>
  <c r="T23" i="143"/>
  <c r="R23" i="143"/>
  <c r="Q23" i="143"/>
  <c r="AI21" i="143"/>
  <c r="AH21" i="143"/>
  <c r="AG21" i="143"/>
  <c r="AF21" i="143"/>
  <c r="AE21" i="143"/>
  <c r="AD21" i="143"/>
  <c r="AC21" i="143"/>
  <c r="AB21" i="143"/>
  <c r="AA21" i="143"/>
  <c r="Y21" i="143"/>
  <c r="X21" i="143"/>
  <c r="W21" i="143"/>
  <c r="V21" i="143"/>
  <c r="U21" i="143"/>
  <c r="T21" i="143"/>
  <c r="S21" i="143"/>
  <c r="R21" i="143"/>
  <c r="Q21" i="143"/>
  <c r="M21" i="143"/>
  <c r="O21" i="143" s="1" a="1"/>
  <c r="O21" i="143" s="1"/>
  <c r="L21" i="143"/>
  <c r="J21" i="143"/>
  <c r="I21" i="143"/>
  <c r="H21" i="143"/>
  <c r="G21" i="143"/>
  <c r="AI19" i="143"/>
  <c r="AH19" i="143"/>
  <c r="AG19" i="143"/>
  <c r="AF19" i="143"/>
  <c r="AE19" i="143"/>
  <c r="AD19" i="143"/>
  <c r="AC19" i="143"/>
  <c r="AB19" i="143"/>
  <c r="AA19" i="143"/>
  <c r="Y19" i="143"/>
  <c r="X19" i="143"/>
  <c r="W19" i="143"/>
  <c r="V19" i="143"/>
  <c r="U19" i="143"/>
  <c r="T19" i="143"/>
  <c r="S19" i="143"/>
  <c r="R19" i="143"/>
  <c r="Q19" i="143"/>
  <c r="M19" i="143"/>
  <c r="L19" i="143"/>
  <c r="O19" i="143" s="1" a="1"/>
  <c r="O19" i="143" s="1"/>
  <c r="J19" i="143"/>
  <c r="I19" i="143"/>
  <c r="H19" i="143"/>
  <c r="G19" i="143"/>
  <c r="AI18" i="143"/>
  <c r="AH18" i="143"/>
  <c r="AG18" i="143"/>
  <c r="AF18" i="143"/>
  <c r="AE18" i="143"/>
  <c r="AD18" i="143"/>
  <c r="AC18" i="143"/>
  <c r="AB18" i="143"/>
  <c r="AA18" i="143"/>
  <c r="Y18" i="143"/>
  <c r="X18" i="143"/>
  <c r="W18" i="143"/>
  <c r="V18" i="143"/>
  <c r="U18" i="143"/>
  <c r="T18" i="143"/>
  <c r="S18" i="143"/>
  <c r="R18" i="143"/>
  <c r="Q18" i="143"/>
  <c r="M18" i="143"/>
  <c r="L18" i="143"/>
  <c r="O18" i="143" s="1" a="1"/>
  <c r="O18" i="143" s="1"/>
  <c r="J18" i="143"/>
  <c r="I18" i="143"/>
  <c r="H18" i="143"/>
  <c r="G18" i="143"/>
  <c r="AI17" i="143"/>
  <c r="AB17" i="143"/>
  <c r="AA17" i="143"/>
  <c r="Y17" i="143"/>
  <c r="X17" i="143"/>
  <c r="W17" i="143"/>
  <c r="V17" i="143"/>
  <c r="O17" i="143" a="1"/>
  <c r="O17" i="143" s="1"/>
  <c r="M17" i="143"/>
  <c r="L17" i="143"/>
  <c r="J17" i="143"/>
  <c r="I17" i="143"/>
  <c r="H17" i="143"/>
  <c r="G17" i="143"/>
  <c r="AH17" i="143" s="1"/>
  <c r="AI16" i="143"/>
  <c r="AH16" i="143"/>
  <c r="AG16" i="143"/>
  <c r="AF16" i="143"/>
  <c r="AE16" i="143"/>
  <c r="AD16" i="143"/>
  <c r="AC16" i="143"/>
  <c r="AB16" i="143"/>
  <c r="AA16" i="143"/>
  <c r="Y16" i="143"/>
  <c r="X16" i="143"/>
  <c r="W16" i="143"/>
  <c r="V16" i="143"/>
  <c r="U16" i="143"/>
  <c r="T16" i="143"/>
  <c r="S16" i="143"/>
  <c r="R16" i="143"/>
  <c r="Q16" i="143"/>
  <c r="M16" i="143"/>
  <c r="O16" i="143" s="1" a="1"/>
  <c r="O16" i="143" s="1"/>
  <c r="L16" i="143"/>
  <c r="J16" i="143"/>
  <c r="I16" i="143"/>
  <c r="H16" i="143"/>
  <c r="G16" i="143"/>
  <c r="AI15" i="143"/>
  <c r="AH15" i="143"/>
  <c r="AG15" i="143"/>
  <c r="AF15" i="143"/>
  <c r="AE15" i="143"/>
  <c r="AD15" i="143"/>
  <c r="AC15" i="143"/>
  <c r="AB15" i="143"/>
  <c r="AA15" i="143"/>
  <c r="Y15" i="143"/>
  <c r="X15" i="143"/>
  <c r="W15" i="143"/>
  <c r="V15" i="143"/>
  <c r="U15" i="143"/>
  <c r="T15" i="143"/>
  <c r="S15" i="143"/>
  <c r="R15" i="143"/>
  <c r="Q15" i="143"/>
  <c r="M15" i="143"/>
  <c r="L15" i="143"/>
  <c r="O15" i="143" s="1" a="1"/>
  <c r="O15" i="143" s="1"/>
  <c r="J15" i="143"/>
  <c r="I15" i="143"/>
  <c r="H15" i="143"/>
  <c r="G15" i="143"/>
  <c r="AI14" i="143"/>
  <c r="AH14" i="143"/>
  <c r="AG14" i="143"/>
  <c r="AF14" i="143"/>
  <c r="AE14" i="143"/>
  <c r="AD14" i="143"/>
  <c r="AC14" i="143"/>
  <c r="AB14" i="143"/>
  <c r="AA14" i="143"/>
  <c r="Y14" i="143"/>
  <c r="X14" i="143"/>
  <c r="W14" i="143"/>
  <c r="V14" i="143"/>
  <c r="U14" i="143"/>
  <c r="T14" i="143"/>
  <c r="S14" i="143"/>
  <c r="R14" i="143"/>
  <c r="Q14" i="143"/>
  <c r="M14" i="143"/>
  <c r="L14" i="143"/>
  <c r="O14" i="143" s="1" a="1"/>
  <c r="O14" i="143" s="1"/>
  <c r="J14" i="143"/>
  <c r="I14" i="143"/>
  <c r="H14" i="143"/>
  <c r="G14" i="143"/>
  <c r="AI13" i="143"/>
  <c r="AH13" i="143"/>
  <c r="AG13" i="143"/>
  <c r="AF13" i="143"/>
  <c r="AE13" i="143"/>
  <c r="AD13" i="143"/>
  <c r="AC13" i="143"/>
  <c r="AB13" i="143"/>
  <c r="AA13" i="143"/>
  <c r="Y13" i="143"/>
  <c r="X13" i="143"/>
  <c r="W13" i="143"/>
  <c r="V13" i="143"/>
  <c r="U13" i="143"/>
  <c r="T13" i="143"/>
  <c r="S13" i="143"/>
  <c r="R13" i="143"/>
  <c r="Q13" i="143"/>
  <c r="M13" i="143"/>
  <c r="L13" i="143"/>
  <c r="J13" i="143"/>
  <c r="I13" i="143"/>
  <c r="H13" i="143"/>
  <c r="G13" i="143"/>
  <c r="AI12" i="143"/>
  <c r="AH12" i="143"/>
  <c r="AG12" i="143"/>
  <c r="AF12" i="143"/>
  <c r="AE12" i="143"/>
  <c r="AD12" i="143"/>
  <c r="AC12" i="143"/>
  <c r="AB12" i="143"/>
  <c r="AA12" i="143"/>
  <c r="Y12" i="143"/>
  <c r="X12" i="143"/>
  <c r="W12" i="143"/>
  <c r="V12" i="143"/>
  <c r="U12" i="143"/>
  <c r="T12" i="143"/>
  <c r="S12" i="143"/>
  <c r="R12" i="143"/>
  <c r="Q12" i="143"/>
  <c r="M12" i="143"/>
  <c r="O12" i="143" s="1" a="1"/>
  <c r="O12" i="143" s="1"/>
  <c r="L12" i="143"/>
  <c r="J12" i="143"/>
  <c r="I12" i="143"/>
  <c r="H12" i="143"/>
  <c r="G12" i="143"/>
  <c r="AI11" i="143"/>
  <c r="AH11" i="143"/>
  <c r="AG11" i="143"/>
  <c r="AF11" i="143"/>
  <c r="AE11" i="143"/>
  <c r="AD11" i="143"/>
  <c r="AC11" i="143"/>
  <c r="AB11" i="143"/>
  <c r="AA11" i="143"/>
  <c r="Y11" i="143"/>
  <c r="X11" i="143"/>
  <c r="W11" i="143"/>
  <c r="V11" i="143"/>
  <c r="U11" i="143"/>
  <c r="T11" i="143"/>
  <c r="S11" i="143"/>
  <c r="R11" i="143"/>
  <c r="Q11" i="143"/>
  <c r="M11" i="143"/>
  <c r="L11" i="143"/>
  <c r="O11" i="143" s="1" a="1"/>
  <c r="O11" i="143" s="1"/>
  <c r="J11" i="143"/>
  <c r="I11" i="143"/>
  <c r="H11" i="143"/>
  <c r="G11" i="143"/>
  <c r="AI10" i="143"/>
  <c r="AH10" i="143"/>
  <c r="AG10" i="143"/>
  <c r="AF10" i="143"/>
  <c r="AE10" i="143"/>
  <c r="AD10" i="143"/>
  <c r="AC10" i="143"/>
  <c r="AB10" i="143"/>
  <c r="AA10" i="143"/>
  <c r="Y10" i="143"/>
  <c r="X10" i="143"/>
  <c r="W10" i="143"/>
  <c r="V10" i="143"/>
  <c r="U10" i="143"/>
  <c r="T10" i="143"/>
  <c r="S10" i="143"/>
  <c r="R10" i="143"/>
  <c r="Q10" i="143"/>
  <c r="M10" i="143"/>
  <c r="L10" i="143"/>
  <c r="O10" i="143" s="1" a="1"/>
  <c r="O10" i="143" s="1"/>
  <c r="J10" i="143"/>
  <c r="I10" i="143"/>
  <c r="H10" i="143"/>
  <c r="G10" i="143"/>
  <c r="AI9" i="143"/>
  <c r="AH9" i="143"/>
  <c r="AG9" i="143"/>
  <c r="AF9" i="143"/>
  <c r="AE9" i="143"/>
  <c r="AD9" i="143"/>
  <c r="AC9" i="143"/>
  <c r="AB9" i="143"/>
  <c r="AA9" i="143"/>
  <c r="Y9" i="143"/>
  <c r="X9" i="143"/>
  <c r="W9" i="143"/>
  <c r="V9" i="143"/>
  <c r="U9" i="143"/>
  <c r="T9" i="143"/>
  <c r="S9" i="143"/>
  <c r="R9" i="143"/>
  <c r="Q9" i="143"/>
  <c r="M9" i="143"/>
  <c r="L9" i="143"/>
  <c r="O9" i="143" s="1" a="1"/>
  <c r="O9" i="143" s="1"/>
  <c r="J9" i="143"/>
  <c r="I9" i="143"/>
  <c r="H9" i="143"/>
  <c r="G9" i="143"/>
  <c r="AF10" i="72"/>
  <c r="AC10" i="72"/>
  <c r="AB10" i="72"/>
  <c r="AA10" i="72"/>
  <c r="Z10" i="72"/>
  <c r="Y10" i="72"/>
  <c r="X10" i="72"/>
  <c r="W10" i="72"/>
  <c r="U10" i="72"/>
  <c r="R10" i="72"/>
  <c r="Q10" i="72"/>
  <c r="P10" i="72"/>
  <c r="O10" i="72"/>
  <c r="N10" i="72"/>
  <c r="M10" i="72"/>
  <c r="L10" i="72"/>
  <c r="AF9" i="72"/>
  <c r="AC9" i="72"/>
  <c r="AB9" i="72"/>
  <c r="AA9" i="72"/>
  <c r="Z9" i="72"/>
  <c r="Y9" i="72"/>
  <c r="X9" i="72"/>
  <c r="W9" i="72"/>
  <c r="U9" i="72"/>
  <c r="R9" i="72"/>
  <c r="Q9" i="72"/>
  <c r="P9" i="72"/>
  <c r="O9" i="72"/>
  <c r="N9" i="72"/>
  <c r="M9" i="72"/>
  <c r="L9" i="72"/>
  <c r="AF8" i="72"/>
  <c r="AC8" i="72"/>
  <c r="AB8" i="72"/>
  <c r="AA8" i="72"/>
  <c r="Z8" i="72"/>
  <c r="Y8" i="72"/>
  <c r="X8" i="72"/>
  <c r="W8" i="72"/>
  <c r="U8" i="72"/>
  <c r="R8" i="72"/>
  <c r="Q8" i="72"/>
  <c r="P8" i="72"/>
  <c r="O8" i="72"/>
  <c r="N8" i="72"/>
  <c r="M8" i="72"/>
  <c r="L8" i="72"/>
  <c r="AF6" i="72"/>
  <c r="AD6" i="72"/>
  <c r="AC6" i="72"/>
  <c r="AB6" i="72"/>
  <c r="AA6" i="72"/>
  <c r="Z6" i="72"/>
  <c r="Y6" i="72"/>
  <c r="X6" i="72"/>
  <c r="W6" i="72"/>
  <c r="U6" i="72"/>
  <c r="S6" i="72"/>
  <c r="R6" i="72"/>
  <c r="Q6" i="72"/>
  <c r="P6" i="72"/>
  <c r="O6" i="72"/>
  <c r="N6" i="72"/>
  <c r="M6" i="72"/>
  <c r="L6" i="72"/>
  <c r="J13" i="72"/>
  <c r="I13" i="72"/>
  <c r="H13" i="72"/>
  <c r="J10" i="72"/>
  <c r="I10" i="72"/>
  <c r="H10" i="72"/>
  <c r="J9" i="72"/>
  <c r="I9" i="72"/>
  <c r="H9" i="72"/>
  <c r="J8" i="72"/>
  <c r="I8" i="72"/>
  <c r="H8" i="72"/>
  <c r="J6" i="72"/>
  <c r="I6" i="72"/>
  <c r="H6" i="72"/>
  <c r="G13" i="72"/>
  <c r="P13" i="72" s="1"/>
  <c r="G10" i="72"/>
  <c r="G9" i="72"/>
  <c r="G8" i="72"/>
  <c r="G6" i="72"/>
  <c r="AF12" i="70"/>
  <c r="AC12" i="70"/>
  <c r="AB12" i="70"/>
  <c r="AA12" i="70"/>
  <c r="Z12" i="70"/>
  <c r="Y12" i="70"/>
  <c r="X12" i="70"/>
  <c r="W12" i="70"/>
  <c r="U12" i="70"/>
  <c r="R12" i="70"/>
  <c r="Q12" i="70"/>
  <c r="P12" i="70"/>
  <c r="O12" i="70"/>
  <c r="N12" i="70"/>
  <c r="M12" i="70"/>
  <c r="L12" i="70"/>
  <c r="AF10" i="70"/>
  <c r="AD10" i="70"/>
  <c r="AC10" i="70"/>
  <c r="AB10" i="70"/>
  <c r="AA10" i="70"/>
  <c r="Z10" i="70"/>
  <c r="Y10" i="70"/>
  <c r="X10" i="70"/>
  <c r="W10" i="70"/>
  <c r="U10" i="70"/>
  <c r="S10" i="70"/>
  <c r="R10" i="70"/>
  <c r="Q10" i="70"/>
  <c r="P10" i="70"/>
  <c r="O10" i="70"/>
  <c r="N10" i="70"/>
  <c r="M10" i="70"/>
  <c r="L10" i="70"/>
  <c r="AF9" i="70"/>
  <c r="AD9" i="70"/>
  <c r="AC9" i="70"/>
  <c r="AB9" i="70"/>
  <c r="AA9" i="70"/>
  <c r="Z9" i="70"/>
  <c r="Y9" i="70"/>
  <c r="X9" i="70"/>
  <c r="W9" i="70"/>
  <c r="U9" i="70"/>
  <c r="S9" i="70"/>
  <c r="R9" i="70"/>
  <c r="Q9" i="70"/>
  <c r="P9" i="70"/>
  <c r="O9" i="70"/>
  <c r="N9" i="70"/>
  <c r="M9" i="70"/>
  <c r="L9" i="70"/>
  <c r="AF8" i="70"/>
  <c r="AD8" i="70"/>
  <c r="AC8" i="70"/>
  <c r="AB8" i="70"/>
  <c r="AA8" i="70"/>
  <c r="Z8" i="70"/>
  <c r="Y8" i="70"/>
  <c r="X8" i="70"/>
  <c r="W8" i="70"/>
  <c r="U8" i="70"/>
  <c r="S8" i="70"/>
  <c r="R8" i="70"/>
  <c r="Q8" i="70"/>
  <c r="P8" i="70"/>
  <c r="O8" i="70"/>
  <c r="N8" i="70"/>
  <c r="M8" i="70"/>
  <c r="L8" i="70"/>
  <c r="J16" i="70"/>
  <c r="I16" i="70"/>
  <c r="H16" i="70"/>
  <c r="J12" i="70"/>
  <c r="I12" i="70"/>
  <c r="H12" i="70"/>
  <c r="J10" i="70"/>
  <c r="I10" i="70"/>
  <c r="H10" i="70"/>
  <c r="J9" i="70"/>
  <c r="I9" i="70"/>
  <c r="H9" i="70"/>
  <c r="J8" i="70"/>
  <c r="I8" i="70"/>
  <c r="H8" i="70"/>
  <c r="J6" i="70"/>
  <c r="I6" i="70"/>
  <c r="H6" i="70"/>
  <c r="G16" i="70"/>
  <c r="O16" i="70" s="1"/>
  <c r="G12" i="70"/>
  <c r="G10" i="70"/>
  <c r="G9" i="70"/>
  <c r="G8" i="70"/>
  <c r="G6" i="70"/>
  <c r="Q6" i="70" s="1"/>
  <c r="L7" i="66"/>
  <c r="M7" i="66"/>
  <c r="N7" i="66"/>
  <c r="O7" i="66"/>
  <c r="P7" i="66"/>
  <c r="Q7" i="66"/>
  <c r="R7" i="66"/>
  <c r="U7" i="66"/>
  <c r="W7" i="66"/>
  <c r="X7" i="66"/>
  <c r="Y7" i="66"/>
  <c r="Z7" i="66"/>
  <c r="AA7" i="66"/>
  <c r="AB7" i="66"/>
  <c r="AC7" i="66"/>
  <c r="AD7" i="66"/>
  <c r="AF7" i="66"/>
  <c r="L8" i="66"/>
  <c r="M8" i="66"/>
  <c r="N8" i="66"/>
  <c r="O8" i="66"/>
  <c r="P8" i="66"/>
  <c r="Q8" i="66"/>
  <c r="R8" i="66"/>
  <c r="U8" i="66"/>
  <c r="W8" i="66"/>
  <c r="X8" i="66"/>
  <c r="Y8" i="66"/>
  <c r="Z8" i="66"/>
  <c r="AA8" i="66"/>
  <c r="AB8" i="66"/>
  <c r="AC8" i="66"/>
  <c r="AF8" i="66"/>
  <c r="L9" i="66"/>
  <c r="M9" i="66"/>
  <c r="N9" i="66"/>
  <c r="O9" i="66"/>
  <c r="P9" i="66"/>
  <c r="Q9" i="66"/>
  <c r="R9" i="66"/>
  <c r="S9" i="66"/>
  <c r="U9" i="66"/>
  <c r="W9" i="66"/>
  <c r="X9" i="66"/>
  <c r="Y9" i="66"/>
  <c r="Z9" i="66"/>
  <c r="AA9" i="66"/>
  <c r="AB9" i="66"/>
  <c r="AC9" i="66"/>
  <c r="AD9" i="66"/>
  <c r="AF9" i="66"/>
  <c r="AF6" i="66"/>
  <c r="AD6" i="66"/>
  <c r="AC6" i="66"/>
  <c r="AB6" i="66"/>
  <c r="AA6" i="66"/>
  <c r="Z6" i="66"/>
  <c r="Y6" i="66"/>
  <c r="X6" i="66"/>
  <c r="W6" i="66"/>
  <c r="U6" i="66"/>
  <c r="R6" i="66"/>
  <c r="Q6" i="66"/>
  <c r="P6" i="66"/>
  <c r="O6" i="66"/>
  <c r="N6" i="66"/>
  <c r="M6" i="66"/>
  <c r="L6" i="66"/>
  <c r="J13" i="66"/>
  <c r="I13" i="66"/>
  <c r="H13" i="66"/>
  <c r="J9" i="66"/>
  <c r="I9" i="66"/>
  <c r="H9" i="66"/>
  <c r="J8" i="66"/>
  <c r="I8" i="66"/>
  <c r="H8" i="66"/>
  <c r="J7" i="66"/>
  <c r="I7" i="66"/>
  <c r="H7" i="66"/>
  <c r="J6" i="66"/>
  <c r="I6" i="66"/>
  <c r="H6" i="66"/>
  <c r="G13" i="66"/>
  <c r="G9" i="66"/>
  <c r="G8" i="66"/>
  <c r="G7" i="66"/>
  <c r="G6" i="66"/>
  <c r="L7" i="13"/>
  <c r="M7" i="13"/>
  <c r="N7" i="13"/>
  <c r="O7" i="13"/>
  <c r="P7" i="13"/>
  <c r="Q7" i="13"/>
  <c r="R7" i="13"/>
  <c r="U7" i="13"/>
  <c r="W7" i="13"/>
  <c r="X7" i="13"/>
  <c r="Y7" i="13"/>
  <c r="Z7" i="13"/>
  <c r="AA7" i="13"/>
  <c r="AB7" i="13"/>
  <c r="AC7" i="13"/>
  <c r="AF7" i="13"/>
  <c r="L8" i="13"/>
  <c r="M8" i="13"/>
  <c r="N8" i="13"/>
  <c r="O8" i="13"/>
  <c r="P8" i="13"/>
  <c r="Q8" i="13"/>
  <c r="R8" i="13"/>
  <c r="U8" i="13"/>
  <c r="W8" i="13"/>
  <c r="X8" i="13"/>
  <c r="Y8" i="13"/>
  <c r="Z8" i="13"/>
  <c r="AA8" i="13"/>
  <c r="AB8" i="13"/>
  <c r="AC8" i="13"/>
  <c r="AF8" i="13"/>
  <c r="J15" i="13"/>
  <c r="I15" i="13"/>
  <c r="H15" i="13"/>
  <c r="H7" i="13"/>
  <c r="I7" i="13"/>
  <c r="J7" i="13"/>
  <c r="H8" i="13"/>
  <c r="I8" i="13"/>
  <c r="J8" i="13"/>
  <c r="H9" i="13"/>
  <c r="I9" i="13"/>
  <c r="J9" i="13"/>
  <c r="H11" i="13"/>
  <c r="I11" i="13"/>
  <c r="J11" i="13"/>
  <c r="J6" i="13"/>
  <c r="I6" i="13"/>
  <c r="H6" i="13"/>
  <c r="G15" i="13"/>
  <c r="Y15" i="13" s="1"/>
  <c r="G7" i="13"/>
  <c r="G8" i="13"/>
  <c r="G9" i="13"/>
  <c r="G11" i="13"/>
  <c r="AD11" i="13" s="1"/>
  <c r="G6" i="13"/>
  <c r="AD6" i="13" s="1"/>
  <c r="L7" i="12"/>
  <c r="M7" i="12"/>
  <c r="N7" i="12"/>
  <c r="O7" i="12"/>
  <c r="P7" i="12"/>
  <c r="Q7" i="12"/>
  <c r="R7" i="12"/>
  <c r="U7" i="12"/>
  <c r="W7" i="12"/>
  <c r="X7" i="12"/>
  <c r="Y7" i="12"/>
  <c r="Z7" i="12"/>
  <c r="AA7" i="12"/>
  <c r="AB7" i="12"/>
  <c r="AC7" i="12"/>
  <c r="AF7" i="12"/>
  <c r="L8" i="12"/>
  <c r="M8" i="12"/>
  <c r="N8" i="12"/>
  <c r="O8" i="12"/>
  <c r="P8" i="12"/>
  <c r="Q8" i="12"/>
  <c r="R8" i="12"/>
  <c r="U8" i="12"/>
  <c r="W8" i="12"/>
  <c r="X8" i="12"/>
  <c r="Y8" i="12"/>
  <c r="Z8" i="12"/>
  <c r="AA8" i="12"/>
  <c r="AB8" i="12"/>
  <c r="AC8" i="12"/>
  <c r="AF8" i="12"/>
  <c r="AF6" i="12"/>
  <c r="AD6" i="12"/>
  <c r="AC6" i="12"/>
  <c r="AB6" i="12"/>
  <c r="AA6" i="12"/>
  <c r="Z6" i="12"/>
  <c r="Y6" i="12"/>
  <c r="X6" i="12"/>
  <c r="W6" i="12"/>
  <c r="U6" i="12"/>
  <c r="S6" i="12"/>
  <c r="R6" i="12"/>
  <c r="Q6" i="12"/>
  <c r="P6" i="12"/>
  <c r="O6" i="12"/>
  <c r="N6" i="12"/>
  <c r="M6" i="12"/>
  <c r="L6" i="12"/>
  <c r="J15" i="12"/>
  <c r="I15" i="12"/>
  <c r="H15" i="12"/>
  <c r="H7" i="12"/>
  <c r="I7" i="12"/>
  <c r="J7" i="12"/>
  <c r="H8" i="12"/>
  <c r="I8" i="12"/>
  <c r="J8" i="12"/>
  <c r="H9" i="12"/>
  <c r="I9" i="12"/>
  <c r="J9" i="12"/>
  <c r="H11" i="12"/>
  <c r="I11" i="12"/>
  <c r="J11" i="12"/>
  <c r="J6" i="12"/>
  <c r="I6" i="12"/>
  <c r="H6" i="12"/>
  <c r="G15" i="12"/>
  <c r="AD15" i="12" s="1"/>
  <c r="G7" i="12"/>
  <c r="G8" i="12"/>
  <c r="G9" i="12"/>
  <c r="G11" i="12"/>
  <c r="Q11" i="12" s="1"/>
  <c r="G6" i="12"/>
  <c r="R9" i="12" l="1"/>
  <c r="AE9" i="12"/>
  <c r="AE16" i="12" s="1"/>
  <c r="T9" i="12"/>
  <c r="T16" i="12" s="1"/>
  <c r="O9" i="13"/>
  <c r="AE9" i="13"/>
  <c r="AE16" i="13" s="1"/>
  <c r="T9" i="13"/>
  <c r="T16" i="13" s="1"/>
  <c r="Y14" i="166"/>
  <c r="W6" i="205"/>
  <c r="W12" i="205" s="1"/>
  <c r="AE6" i="205"/>
  <c r="AE12" i="205" s="1"/>
  <c r="T6" i="205"/>
  <c r="T12" i="205" s="1"/>
  <c r="AE6" i="206"/>
  <c r="T6" i="206"/>
  <c r="Y14" i="206"/>
  <c r="AE14" i="206"/>
  <c r="T14" i="206"/>
  <c r="AC13" i="66"/>
  <c r="AC14" i="66" s="1"/>
  <c r="AE13" i="66"/>
  <c r="AE14" i="66" s="1"/>
  <c r="T13" i="66"/>
  <c r="T14" i="66" s="1"/>
  <c r="S8" i="177"/>
  <c r="AD8" i="177"/>
  <c r="AA6" i="205"/>
  <c r="AA12" i="205" s="1"/>
  <c r="W6" i="206"/>
  <c r="L6" i="205"/>
  <c r="L12" i="205" s="1"/>
  <c r="M6" i="205"/>
  <c r="M12" i="205" s="1"/>
  <c r="N6" i="205"/>
  <c r="N12" i="205" s="1"/>
  <c r="O6" i="205"/>
  <c r="O12" i="205" s="1"/>
  <c r="AB6" i="205"/>
  <c r="AB12" i="205" s="1"/>
  <c r="AC6" i="205"/>
  <c r="AC12" i="205" s="1"/>
  <c r="U6" i="206"/>
  <c r="AF6" i="206"/>
  <c r="R6" i="206"/>
  <c r="Q6" i="206"/>
  <c r="L6" i="206"/>
  <c r="Z6" i="206"/>
  <c r="M6" i="206"/>
  <c r="AA6" i="206"/>
  <c r="N6" i="206"/>
  <c r="AB6" i="206"/>
  <c r="Y6" i="206"/>
  <c r="O6" i="206"/>
  <c r="AC6" i="206"/>
  <c r="X6" i="206"/>
  <c r="P6" i="206"/>
  <c r="X6" i="205"/>
  <c r="X12" i="205" s="1"/>
  <c r="Y6" i="205"/>
  <c r="Y12" i="205" s="1"/>
  <c r="Z6" i="205"/>
  <c r="Z12" i="205" s="1"/>
  <c r="P6" i="205"/>
  <c r="P12" i="205" s="1"/>
  <c r="AD12" i="205"/>
  <c r="Q6" i="205"/>
  <c r="Q12" i="205" s="1"/>
  <c r="AF6" i="205"/>
  <c r="AF12" i="205" s="1"/>
  <c r="R6" i="205"/>
  <c r="R12" i="205" s="1"/>
  <c r="S12" i="205"/>
  <c r="U6" i="205"/>
  <c r="U12" i="205" s="1"/>
  <c r="AF8" i="193"/>
  <c r="Y8" i="193"/>
  <c r="X8" i="193"/>
  <c r="W8" i="193"/>
  <c r="U8" i="193"/>
  <c r="S8" i="193"/>
  <c r="R8" i="193"/>
  <c r="Q8" i="193"/>
  <c r="AD8" i="193"/>
  <c r="P8" i="193"/>
  <c r="O8" i="193"/>
  <c r="N8" i="193"/>
  <c r="AA8" i="193"/>
  <c r="M8" i="193"/>
  <c r="AC8" i="193"/>
  <c r="AB8" i="193"/>
  <c r="Z8" i="193"/>
  <c r="U6" i="153"/>
  <c r="U16" i="153" s="1"/>
  <c r="P6" i="153"/>
  <c r="P16" i="153" s="1"/>
  <c r="AF9" i="13"/>
  <c r="O6" i="153"/>
  <c r="O16" i="153" s="1"/>
  <c r="N9" i="13"/>
  <c r="AC9" i="13"/>
  <c r="M9" i="13"/>
  <c r="AB9" i="13"/>
  <c r="AA9" i="13"/>
  <c r="Z9" i="13"/>
  <c r="W9" i="13"/>
  <c r="R9" i="13"/>
  <c r="L9" i="13"/>
  <c r="Y9" i="13"/>
  <c r="X9" i="13"/>
  <c r="U9" i="13"/>
  <c r="Q9" i="13"/>
  <c r="P9" i="13"/>
  <c r="W6" i="153"/>
  <c r="W16" i="153" s="1"/>
  <c r="AA6" i="153"/>
  <c r="AA16" i="153" s="1"/>
  <c r="R6" i="153"/>
  <c r="R16" i="153" s="1"/>
  <c r="X6" i="153"/>
  <c r="X16" i="153" s="1"/>
  <c r="Y6" i="153"/>
  <c r="Y16" i="153" s="1"/>
  <c r="AB6" i="153"/>
  <c r="AB16" i="153" s="1"/>
  <c r="L6" i="153"/>
  <c r="L16" i="153" s="1"/>
  <c r="AC6" i="153"/>
  <c r="AC16" i="153" s="1"/>
  <c r="AD6" i="153"/>
  <c r="AD16" i="153" s="1"/>
  <c r="M6" i="153"/>
  <c r="M16" i="153" s="1"/>
  <c r="N6" i="153"/>
  <c r="N16" i="153" s="1"/>
  <c r="Z6" i="153"/>
  <c r="Z16" i="153" s="1"/>
  <c r="Q6" i="153"/>
  <c r="Q16" i="153" s="1"/>
  <c r="AF6" i="153"/>
  <c r="AF16" i="153" s="1"/>
  <c r="S6" i="153"/>
  <c r="S16" i="153" s="1"/>
  <c r="U14" i="184"/>
  <c r="Q14" i="206"/>
  <c r="AD15" i="206"/>
  <c r="N17" i="143"/>
  <c r="N21" i="143"/>
  <c r="P14" i="206"/>
  <c r="Z14" i="206"/>
  <c r="M14" i="206"/>
  <c r="AA14" i="206"/>
  <c r="N14" i="206"/>
  <c r="AB14" i="206"/>
  <c r="R14" i="206"/>
  <c r="L14" i="206"/>
  <c r="O14" i="206"/>
  <c r="AC14" i="206"/>
  <c r="U14" i="206"/>
  <c r="AF14" i="206"/>
  <c r="W14" i="206"/>
  <c r="X14" i="206"/>
  <c r="AA14" i="184"/>
  <c r="M8" i="177"/>
  <c r="L8" i="177"/>
  <c r="M17" i="172"/>
  <c r="Q8" i="177"/>
  <c r="W6" i="13"/>
  <c r="U17" i="172"/>
  <c r="X17" i="172"/>
  <c r="X18" i="172" s="1"/>
  <c r="M6" i="13"/>
  <c r="X8" i="177"/>
  <c r="L6" i="13"/>
  <c r="N6" i="13"/>
  <c r="W7" i="166"/>
  <c r="L11" i="12"/>
  <c r="M6" i="182"/>
  <c r="O6" i="13"/>
  <c r="N6" i="182"/>
  <c r="P6" i="182"/>
  <c r="AF6" i="13"/>
  <c r="P6" i="13"/>
  <c r="Q6" i="13"/>
  <c r="O8" i="177"/>
  <c r="S6" i="182"/>
  <c r="R6" i="13"/>
  <c r="S6" i="13"/>
  <c r="AA8" i="177"/>
  <c r="AC6" i="13"/>
  <c r="Z6" i="182"/>
  <c r="AB8" i="177"/>
  <c r="AA6" i="13"/>
  <c r="Y6" i="182"/>
  <c r="R7" i="166"/>
  <c r="AB6" i="182"/>
  <c r="N13" i="150"/>
  <c r="M13" i="150"/>
  <c r="L13" i="150"/>
  <c r="AB13" i="150"/>
  <c r="X6" i="13"/>
  <c r="Y6" i="13"/>
  <c r="Z6" i="13"/>
  <c r="S11" i="12"/>
  <c r="S6" i="193"/>
  <c r="L6" i="193"/>
  <c r="AC6" i="193"/>
  <c r="AA6" i="193"/>
  <c r="W6" i="193"/>
  <c r="AB6" i="13"/>
  <c r="AF17" i="172"/>
  <c r="Q17" i="172"/>
  <c r="P17" i="172"/>
  <c r="O17" i="172"/>
  <c r="N6" i="193"/>
  <c r="Y11" i="12"/>
  <c r="AF11" i="12"/>
  <c r="U13" i="150"/>
  <c r="Y13" i="150"/>
  <c r="R6" i="182"/>
  <c r="Q7" i="166"/>
  <c r="Q14" i="166" s="1"/>
  <c r="R8" i="177"/>
  <c r="AA6" i="182"/>
  <c r="Y8" i="177"/>
  <c r="AD6" i="182"/>
  <c r="Z7" i="166"/>
  <c r="Z14" i="166" s="1"/>
  <c r="AF6" i="182"/>
  <c r="L6" i="182"/>
  <c r="AA11" i="12"/>
  <c r="Z11" i="12"/>
  <c r="N11" i="12"/>
  <c r="AB11" i="12"/>
  <c r="AC11" i="12"/>
  <c r="O11" i="12"/>
  <c r="P11" i="12"/>
  <c r="AD11" i="12"/>
  <c r="U11" i="12"/>
  <c r="X11" i="12"/>
  <c r="W11" i="12"/>
  <c r="R11" i="12"/>
  <c r="M11" i="12"/>
  <c r="U6" i="13"/>
  <c r="U7" i="166"/>
  <c r="Z17" i="172"/>
  <c r="L17" i="172"/>
  <c r="M6" i="177"/>
  <c r="AB6" i="177"/>
  <c r="Z6" i="193"/>
  <c r="N6" i="177"/>
  <c r="AC6" i="177"/>
  <c r="X7" i="166"/>
  <c r="X14" i="166" s="1"/>
  <c r="W17" i="172"/>
  <c r="O6" i="177"/>
  <c r="AD6" i="177"/>
  <c r="N8" i="177"/>
  <c r="AC8" i="177"/>
  <c r="M6" i="193"/>
  <c r="AB6" i="193"/>
  <c r="P6" i="177"/>
  <c r="AF6" i="177"/>
  <c r="Q13" i="150"/>
  <c r="Z13" i="150"/>
  <c r="L7" i="166"/>
  <c r="L14" i="166" s="1"/>
  <c r="AA7" i="166"/>
  <c r="AA14" i="166" s="1"/>
  <c r="Y17" i="172"/>
  <c r="Q6" i="177"/>
  <c r="P8" i="177"/>
  <c r="AF8" i="177"/>
  <c r="O6" i="193"/>
  <c r="AD6" i="193"/>
  <c r="M7" i="166"/>
  <c r="AB7" i="166"/>
  <c r="AA17" i="172"/>
  <c r="R6" i="177"/>
  <c r="P6" i="193"/>
  <c r="AF6" i="193"/>
  <c r="N7" i="166"/>
  <c r="N14" i="166" s="1"/>
  <c r="AC7" i="166"/>
  <c r="AC14" i="166" s="1"/>
  <c r="S6" i="177"/>
  <c r="Q6" i="193"/>
  <c r="AF13" i="150"/>
  <c r="O7" i="166"/>
  <c r="AD7" i="166"/>
  <c r="N17" i="172"/>
  <c r="AC17" i="172"/>
  <c r="U6" i="177"/>
  <c r="U8" i="177"/>
  <c r="R6" i="193"/>
  <c r="P7" i="166"/>
  <c r="P14" i="166" s="1"/>
  <c r="AF7" i="166"/>
  <c r="X6" i="177"/>
  <c r="W8" i="177"/>
  <c r="U6" i="193"/>
  <c r="Y6" i="177"/>
  <c r="Z6" i="177"/>
  <c r="X6" i="193"/>
  <c r="S7" i="166"/>
  <c r="S14" i="166" s="1"/>
  <c r="AB6" i="172"/>
  <c r="AB18" i="172" s="1"/>
  <c r="R17" i="172"/>
  <c r="L6" i="177"/>
  <c r="AA6" i="177"/>
  <c r="Z8" i="177"/>
  <c r="Y6" i="193"/>
  <c r="Q6" i="182"/>
  <c r="S14" i="184"/>
  <c r="X14" i="184"/>
  <c r="AD14" i="184"/>
  <c r="W14" i="184"/>
  <c r="M11" i="182"/>
  <c r="Y14" i="184"/>
  <c r="AC14" i="184"/>
  <c r="M14" i="184"/>
  <c r="P11" i="182"/>
  <c r="Z14" i="184"/>
  <c r="U13" i="183"/>
  <c r="N11" i="182"/>
  <c r="R14" i="184"/>
  <c r="N14" i="184"/>
  <c r="AB14" i="184"/>
  <c r="O14" i="184"/>
  <c r="P14" i="184"/>
  <c r="Q14" i="184"/>
  <c r="AF14" i="184"/>
  <c r="L14" i="184"/>
  <c r="L11" i="182"/>
  <c r="AB11" i="182"/>
  <c r="AF11" i="182"/>
  <c r="P13" i="183"/>
  <c r="S13" i="183"/>
  <c r="AD13" i="183"/>
  <c r="Q13" i="183"/>
  <c r="AF13" i="183"/>
  <c r="R13" i="183"/>
  <c r="L13" i="183"/>
  <c r="Z13" i="183"/>
  <c r="M13" i="183"/>
  <c r="AA13" i="183"/>
  <c r="Y13" i="183"/>
  <c r="W13" i="183"/>
  <c r="X13" i="183"/>
  <c r="N13" i="183"/>
  <c r="AB13" i="183"/>
  <c r="O13" i="183"/>
  <c r="AC13" i="183"/>
  <c r="R11" i="182"/>
  <c r="Y11" i="182"/>
  <c r="Q11" i="182"/>
  <c r="Z11" i="182"/>
  <c r="AA11" i="182"/>
  <c r="M14" i="182"/>
  <c r="W14" i="182"/>
  <c r="X14" i="182"/>
  <c r="AA14" i="182"/>
  <c r="Y14" i="182"/>
  <c r="O6" i="182"/>
  <c r="AC6" i="182"/>
  <c r="O11" i="182"/>
  <c r="AC11" i="182"/>
  <c r="L14" i="182"/>
  <c r="Z14" i="182"/>
  <c r="N12" i="178"/>
  <c r="N13" i="178" s="1"/>
  <c r="O14" i="182"/>
  <c r="AC14" i="182"/>
  <c r="O12" i="178"/>
  <c r="O13" i="178" s="1"/>
  <c r="P14" i="182"/>
  <c r="AB11" i="177"/>
  <c r="U6" i="182"/>
  <c r="U11" i="182"/>
  <c r="Q14" i="182"/>
  <c r="AF14" i="182"/>
  <c r="W6" i="182"/>
  <c r="W11" i="182"/>
  <c r="R14" i="182"/>
  <c r="O14" i="177"/>
  <c r="M12" i="178"/>
  <c r="M13" i="178" s="1"/>
  <c r="P12" i="178"/>
  <c r="P13" i="178" s="1"/>
  <c r="Q12" i="178"/>
  <c r="Q13" i="178" s="1"/>
  <c r="AA12" i="178"/>
  <c r="AA13" i="178" s="1"/>
  <c r="AB12" i="178"/>
  <c r="AB13" i="178" s="1"/>
  <c r="AC12" i="178"/>
  <c r="AC13" i="178" s="1"/>
  <c r="AD13" i="178"/>
  <c r="R12" i="178"/>
  <c r="R13" i="178" s="1"/>
  <c r="W12" i="178"/>
  <c r="W13" i="178" s="1"/>
  <c r="X12" i="178"/>
  <c r="X13" i="178" s="1"/>
  <c r="S13" i="178"/>
  <c r="U12" i="178"/>
  <c r="U13" i="178" s="1"/>
  <c r="Z13" i="178"/>
  <c r="Y12" i="178"/>
  <c r="Y13" i="178" s="1"/>
  <c r="AF12" i="178"/>
  <c r="AF13" i="178" s="1"/>
  <c r="L12" i="178"/>
  <c r="L13" i="178" s="1"/>
  <c r="N11" i="177"/>
  <c r="P14" i="177"/>
  <c r="AA14" i="177"/>
  <c r="AB14" i="177"/>
  <c r="AC14" i="177"/>
  <c r="M14" i="177"/>
  <c r="N14" i="177"/>
  <c r="U14" i="177"/>
  <c r="W14" i="177"/>
  <c r="Q14" i="177"/>
  <c r="AF14" i="177"/>
  <c r="R14" i="177"/>
  <c r="X14" i="177"/>
  <c r="Y14" i="177"/>
  <c r="L14" i="177"/>
  <c r="Y11" i="177"/>
  <c r="L11" i="177"/>
  <c r="Z11" i="177"/>
  <c r="M11" i="177"/>
  <c r="AA11" i="177"/>
  <c r="O11" i="177"/>
  <c r="AC11" i="177"/>
  <c r="P11" i="177"/>
  <c r="Q11" i="177"/>
  <c r="AF11" i="177"/>
  <c r="R11" i="177"/>
  <c r="U11" i="177"/>
  <c r="W11" i="177"/>
  <c r="AB13" i="175"/>
  <c r="AB14" i="175" s="1"/>
  <c r="M13" i="175"/>
  <c r="N13" i="175"/>
  <c r="AA13" i="175"/>
  <c r="S14" i="175"/>
  <c r="U13" i="175"/>
  <c r="W13" i="175"/>
  <c r="X13" i="175"/>
  <c r="Y13" i="175"/>
  <c r="L13" i="175"/>
  <c r="Z13" i="175"/>
  <c r="P13" i="175"/>
  <c r="AD13" i="175"/>
  <c r="Q13" i="175"/>
  <c r="AF13" i="175"/>
  <c r="AC13" i="175"/>
  <c r="R13" i="175"/>
  <c r="O13" i="175"/>
  <c r="M6" i="172"/>
  <c r="N6" i="172"/>
  <c r="AA6" i="172"/>
  <c r="Y6" i="172"/>
  <c r="L6" i="172"/>
  <c r="Z6" i="172"/>
  <c r="P6" i="172"/>
  <c r="AD6" i="172"/>
  <c r="O6" i="172"/>
  <c r="AC6" i="172"/>
  <c r="Q6" i="172"/>
  <c r="AF6" i="172"/>
  <c r="R6" i="172"/>
  <c r="S6" i="172"/>
  <c r="U6" i="172"/>
  <c r="W6" i="172"/>
  <c r="AF9" i="12"/>
  <c r="Q9" i="12"/>
  <c r="O9" i="12"/>
  <c r="P9" i="12"/>
  <c r="AC9" i="12"/>
  <c r="N9" i="12"/>
  <c r="AB9" i="12"/>
  <c r="M9" i="12"/>
  <c r="Z9" i="12"/>
  <c r="Y9" i="12"/>
  <c r="X9" i="12"/>
  <c r="W9" i="12"/>
  <c r="AA9" i="12"/>
  <c r="L9" i="12"/>
  <c r="U9" i="12"/>
  <c r="AF6" i="151"/>
  <c r="AF15" i="151" s="1"/>
  <c r="AD6" i="151"/>
  <c r="AD15" i="151" s="1"/>
  <c r="M6" i="151"/>
  <c r="M15" i="151" s="1"/>
  <c r="AA6" i="151"/>
  <c r="AA15" i="151" s="1"/>
  <c r="N6" i="151"/>
  <c r="N15" i="151" s="1"/>
  <c r="O6" i="151"/>
  <c r="O15" i="151" s="1"/>
  <c r="P6" i="151"/>
  <c r="P15" i="151" s="1"/>
  <c r="AB6" i="151"/>
  <c r="AB15" i="151" s="1"/>
  <c r="AC6" i="151"/>
  <c r="AC15" i="151" s="1"/>
  <c r="W6" i="151"/>
  <c r="W15" i="151" s="1"/>
  <c r="Q6" i="151"/>
  <c r="Q15" i="151" s="1"/>
  <c r="R6" i="151"/>
  <c r="R15" i="151" s="1"/>
  <c r="S6" i="151"/>
  <c r="S15" i="151" s="1"/>
  <c r="X6" i="151"/>
  <c r="X15" i="151" s="1"/>
  <c r="U6" i="151"/>
  <c r="U15" i="151" s="1"/>
  <c r="Y6" i="151"/>
  <c r="Y15" i="151" s="1"/>
  <c r="L6" i="151"/>
  <c r="L15" i="151" s="1"/>
  <c r="Z15" i="151"/>
  <c r="AA14" i="150"/>
  <c r="W13" i="150"/>
  <c r="X13" i="150"/>
  <c r="X14" i="150" s="1"/>
  <c r="O13" i="150"/>
  <c r="AC13" i="150"/>
  <c r="P13" i="150"/>
  <c r="R13" i="150"/>
  <c r="U15" i="146"/>
  <c r="W15" i="146"/>
  <c r="Y15" i="146"/>
  <c r="M15" i="146"/>
  <c r="AA15" i="146"/>
  <c r="X15" i="146"/>
  <c r="R15" i="146"/>
  <c r="L15" i="146"/>
  <c r="Z15" i="146"/>
  <c r="O15" i="146"/>
  <c r="AC15" i="146"/>
  <c r="P15" i="146"/>
  <c r="AD15" i="146"/>
  <c r="N15" i="146"/>
  <c r="AB15" i="146"/>
  <c r="S15" i="146"/>
  <c r="Q15" i="146"/>
  <c r="AF15" i="146"/>
  <c r="L13" i="72"/>
  <c r="L14" i="72" s="1"/>
  <c r="M13" i="72"/>
  <c r="M14" i="72" s="1"/>
  <c r="Q13" i="72"/>
  <c r="Q14" i="72" s="1"/>
  <c r="R13" i="72"/>
  <c r="R14" i="72" s="1"/>
  <c r="N13" i="72"/>
  <c r="N14" i="72" s="1"/>
  <c r="O13" i="72"/>
  <c r="O14" i="72" s="1"/>
  <c r="N11" i="13"/>
  <c r="M13" i="66"/>
  <c r="M14" i="66" s="1"/>
  <c r="S14" i="72"/>
  <c r="Z13" i="72"/>
  <c r="Z14" i="72" s="1"/>
  <c r="O11" i="13"/>
  <c r="Z6" i="70"/>
  <c r="AD14" i="72"/>
  <c r="U16" i="70"/>
  <c r="AF13" i="72"/>
  <c r="AF14" i="72" s="1"/>
  <c r="AB22" i="143"/>
  <c r="AB24" i="143" s="1"/>
  <c r="X22" i="143"/>
  <c r="W22" i="143"/>
  <c r="W24" i="143" s="1"/>
  <c r="AA22" i="143"/>
  <c r="AA24" i="143" s="1"/>
  <c r="N9" i="143"/>
  <c r="N15" i="143"/>
  <c r="N13" i="143"/>
  <c r="V22" i="143"/>
  <c r="V24" i="143" s="1"/>
  <c r="AI22" i="143"/>
  <c r="AI24" i="143" s="1"/>
  <c r="N12" i="143"/>
  <c r="O13" i="143" a="1"/>
  <c r="O13" i="143" s="1"/>
  <c r="P14" i="72"/>
  <c r="AH22" i="143"/>
  <c r="AG26" i="143"/>
  <c r="N16" i="143"/>
  <c r="AC13" i="72"/>
  <c r="AC14" i="72" s="1"/>
  <c r="AB13" i="72"/>
  <c r="AB14" i="72" s="1"/>
  <c r="Y13" i="72"/>
  <c r="Y14" i="72" s="1"/>
  <c r="Y22" i="143"/>
  <c r="AC17" i="143"/>
  <c r="AC22" i="143" s="1"/>
  <c r="N10" i="143"/>
  <c r="N14" i="143"/>
  <c r="Q17" i="143"/>
  <c r="Q22" i="143" s="1"/>
  <c r="AD17" i="143"/>
  <c r="AD22" i="143" s="1"/>
  <c r="N18" i="143"/>
  <c r="R17" i="143"/>
  <c r="R22" i="143" s="1"/>
  <c r="AE17" i="143"/>
  <c r="AE22" i="143" s="1"/>
  <c r="S17" i="143"/>
  <c r="S22" i="143" s="1"/>
  <c r="AF17" i="143"/>
  <c r="AF22" i="143" s="1"/>
  <c r="N11" i="143"/>
  <c r="T17" i="143"/>
  <c r="T22" i="143" s="1"/>
  <c r="AG17" i="143"/>
  <c r="AG22" i="143" s="1"/>
  <c r="N19" i="143"/>
  <c r="U17" i="143"/>
  <c r="U22" i="143" s="1"/>
  <c r="X13" i="66"/>
  <c r="X14" i="66" s="1"/>
  <c r="O13" i="66"/>
  <c r="O14" i="66" s="1"/>
  <c r="AB6" i="70"/>
  <c r="X6" i="70"/>
  <c r="P6" i="70"/>
  <c r="O6" i="70"/>
  <c r="O17" i="70" s="1"/>
  <c r="W6" i="70"/>
  <c r="X15" i="13"/>
  <c r="W15" i="13"/>
  <c r="AF6" i="70"/>
  <c r="R16" i="70"/>
  <c r="U13" i="72"/>
  <c r="U14" i="72" s="1"/>
  <c r="X13" i="72"/>
  <c r="X14" i="72" s="1"/>
  <c r="W13" i="72"/>
  <c r="W14" i="72" s="1"/>
  <c r="AA13" i="72"/>
  <c r="AA14" i="72" s="1"/>
  <c r="L13" i="66"/>
  <c r="L14" i="66" s="1"/>
  <c r="W16" i="70"/>
  <c r="AF13" i="66"/>
  <c r="AF14" i="66" s="1"/>
  <c r="X16" i="70"/>
  <c r="AD16" i="70"/>
  <c r="AA6" i="70"/>
  <c r="AF16" i="70"/>
  <c r="N13" i="66"/>
  <c r="N14" i="66" s="1"/>
  <c r="AB13" i="66"/>
  <c r="AB14" i="66" s="1"/>
  <c r="P13" i="66"/>
  <c r="P14" i="66" s="1"/>
  <c r="AD14" i="66"/>
  <c r="Y13" i="66"/>
  <c r="Y14" i="66" s="1"/>
  <c r="Z13" i="66"/>
  <c r="Z14" i="66" s="1"/>
  <c r="AA13" i="66"/>
  <c r="AA14" i="66" s="1"/>
  <c r="AC11" i="13"/>
  <c r="W13" i="66"/>
  <c r="W14" i="66" s="1"/>
  <c r="AC16" i="70"/>
  <c r="X11" i="13"/>
  <c r="U13" i="66"/>
  <c r="U14" i="66" s="1"/>
  <c r="W11" i="13"/>
  <c r="S14" i="66"/>
  <c r="M16" i="70"/>
  <c r="S11" i="13"/>
  <c r="R13" i="66"/>
  <c r="R14" i="66" s="1"/>
  <c r="AB16" i="70"/>
  <c r="N16" i="70"/>
  <c r="Z16" i="70"/>
  <c r="L16" i="70"/>
  <c r="P16" i="70"/>
  <c r="AA16" i="70"/>
  <c r="Y16" i="70"/>
  <c r="S16" i="70"/>
  <c r="Q11" i="13"/>
  <c r="Q13" i="66"/>
  <c r="Q14" i="66" s="1"/>
  <c r="U6" i="70"/>
  <c r="R6" i="70"/>
  <c r="S6" i="70"/>
  <c r="AD6" i="70"/>
  <c r="N6" i="70"/>
  <c r="AC6" i="70"/>
  <c r="M6" i="70"/>
  <c r="Y6" i="70"/>
  <c r="L6" i="70"/>
  <c r="Q16" i="70"/>
  <c r="Q17" i="70" s="1"/>
  <c r="R15" i="12"/>
  <c r="M11" i="13"/>
  <c r="R11" i="13"/>
  <c r="Z11" i="13"/>
  <c r="AB11" i="13"/>
  <c r="L11" i="13"/>
  <c r="S15" i="12"/>
  <c r="AF15" i="12"/>
  <c r="P15" i="12"/>
  <c r="Q15" i="12"/>
  <c r="Y11" i="13"/>
  <c r="U11" i="13"/>
  <c r="AF11" i="13"/>
  <c r="P11" i="13"/>
  <c r="U15" i="13"/>
  <c r="AB15" i="12"/>
  <c r="AD15" i="13"/>
  <c r="Y15" i="12"/>
  <c r="O15" i="13"/>
  <c r="X15" i="12"/>
  <c r="AB15" i="13"/>
  <c r="N15" i="13"/>
  <c r="W15" i="12"/>
  <c r="AA15" i="13"/>
  <c r="M15" i="13"/>
  <c r="AA11" i="13"/>
  <c r="S15" i="13"/>
  <c r="L15" i="12"/>
  <c r="AC15" i="13"/>
  <c r="U15" i="12"/>
  <c r="Z15" i="13"/>
  <c r="L15" i="13"/>
  <c r="AC15" i="12"/>
  <c r="O15" i="12"/>
  <c r="N15" i="12"/>
  <c r="R15" i="13"/>
  <c r="AA15" i="12"/>
  <c r="M15" i="12"/>
  <c r="AF15" i="13"/>
  <c r="Q15" i="13"/>
  <c r="Z15" i="12"/>
  <c r="P15" i="13"/>
  <c r="Y15" i="206" l="1"/>
  <c r="AB14" i="166"/>
  <c r="AD14" i="166"/>
  <c r="W14" i="166"/>
  <c r="U14" i="166"/>
  <c r="M14" i="166"/>
  <c r="R14" i="166"/>
  <c r="AF14" i="166"/>
  <c r="O14" i="166"/>
  <c r="T15" i="206"/>
  <c r="AE15" i="206"/>
  <c r="AC15" i="206"/>
  <c r="W15" i="206"/>
  <c r="R15" i="206"/>
  <c r="X15" i="193"/>
  <c r="L15" i="206"/>
  <c r="Q15" i="206"/>
  <c r="Z15" i="206"/>
  <c r="P15" i="206"/>
  <c r="U15" i="206"/>
  <c r="AF15" i="206"/>
  <c r="S15" i="206"/>
  <c r="O15" i="206"/>
  <c r="AB15" i="206"/>
  <c r="N15" i="206"/>
  <c r="AA15" i="206"/>
  <c r="X15" i="206"/>
  <c r="M15" i="206"/>
  <c r="AD16" i="13"/>
  <c r="X15" i="182"/>
  <c r="W15" i="193"/>
  <c r="AD18" i="172"/>
  <c r="M18" i="172"/>
  <c r="AD16" i="12"/>
  <c r="Y14" i="150"/>
  <c r="L17" i="70"/>
  <c r="U18" i="172"/>
  <c r="P18" i="172"/>
  <c r="O18" i="172"/>
  <c r="N14" i="150"/>
  <c r="AC18" i="172"/>
  <c r="AA15" i="193"/>
  <c r="R15" i="193"/>
  <c r="Y16" i="13"/>
  <c r="X15" i="177"/>
  <c r="S14" i="150"/>
  <c r="AF15" i="193"/>
  <c r="W18" i="172"/>
  <c r="N18" i="172"/>
  <c r="AF14" i="150"/>
  <c r="AA18" i="172"/>
  <c r="Q15" i="193"/>
  <c r="M14" i="150"/>
  <c r="AB14" i="150"/>
  <c r="S15" i="182"/>
  <c r="L14" i="150"/>
  <c r="R18" i="172"/>
  <c r="L18" i="172"/>
  <c r="N15" i="193"/>
  <c r="N15" i="182"/>
  <c r="S15" i="193"/>
  <c r="Q18" i="172"/>
  <c r="Z14" i="150"/>
  <c r="Z18" i="172"/>
  <c r="L15" i="193"/>
  <c r="U14" i="150"/>
  <c r="Q14" i="150"/>
  <c r="AD15" i="193"/>
  <c r="S18" i="172"/>
  <c r="AF18" i="172"/>
  <c r="Y18" i="172"/>
  <c r="P15" i="193"/>
  <c r="AB15" i="182"/>
  <c r="AC15" i="193"/>
  <c r="M15" i="193"/>
  <c r="O15" i="193"/>
  <c r="AB15" i="193"/>
  <c r="U15" i="177"/>
  <c r="Z15" i="177"/>
  <c r="Z15" i="193"/>
  <c r="U15" i="193"/>
  <c r="Y15" i="193"/>
  <c r="P15" i="182"/>
  <c r="S15" i="177"/>
  <c r="M15" i="182"/>
  <c r="O14" i="175"/>
  <c r="AD15" i="182"/>
  <c r="AD15" i="177"/>
  <c r="L15" i="182"/>
  <c r="R15" i="182"/>
  <c r="AA15" i="182"/>
  <c r="AF15" i="182"/>
  <c r="Y15" i="182"/>
  <c r="Q14" i="175"/>
  <c r="Z15" i="182"/>
  <c r="Q15" i="182"/>
  <c r="O15" i="182"/>
  <c r="AC15" i="182"/>
  <c r="AB15" i="177"/>
  <c r="W15" i="182"/>
  <c r="U15" i="182"/>
  <c r="N15" i="177"/>
  <c r="L15" i="177"/>
  <c r="O15" i="177"/>
  <c r="M15" i="177"/>
  <c r="AA15" i="177"/>
  <c r="AF15" i="177"/>
  <c r="Q15" i="177"/>
  <c r="P15" i="177"/>
  <c r="AC15" i="177"/>
  <c r="W15" i="177"/>
  <c r="R15" i="177"/>
  <c r="Y15" i="177"/>
  <c r="AC14" i="175"/>
  <c r="AA14" i="175"/>
  <c r="X14" i="175"/>
  <c r="M14" i="175"/>
  <c r="Z14" i="175"/>
  <c r="L14" i="175"/>
  <c r="AF14" i="175"/>
  <c r="U14" i="175"/>
  <c r="AD14" i="175"/>
  <c r="R14" i="175"/>
  <c r="Y14" i="175"/>
  <c r="P14" i="175"/>
  <c r="N14" i="175"/>
  <c r="W14" i="175"/>
  <c r="O16" i="13"/>
  <c r="N16" i="13"/>
  <c r="S16" i="13"/>
  <c r="U17" i="70"/>
  <c r="Q16" i="13"/>
  <c r="O14" i="150"/>
  <c r="W14" i="150"/>
  <c r="R14" i="150"/>
  <c r="P14" i="150"/>
  <c r="AD14" i="150"/>
  <c r="AC14" i="150"/>
  <c r="Q16" i="12"/>
  <c r="U16" i="12"/>
  <c r="Z16" i="13"/>
  <c r="W16" i="13"/>
  <c r="AF16" i="12"/>
  <c r="O16" i="12"/>
  <c r="M16" i="13"/>
  <c r="X16" i="13"/>
  <c r="AC16" i="12"/>
  <c r="R16" i="12"/>
  <c r="P17" i="70"/>
  <c r="R17" i="70"/>
  <c r="Z17" i="70"/>
  <c r="W17" i="70"/>
  <c r="AC16" i="13"/>
  <c r="X26" i="143"/>
  <c r="X28" i="143" s="1"/>
  <c r="X29" i="143" s="1"/>
  <c r="AF17" i="70"/>
  <c r="X17" i="70"/>
  <c r="W16" i="12"/>
  <c r="X16" i="12"/>
  <c r="Z16" i="12"/>
  <c r="R26" i="143"/>
  <c r="R28" i="143" s="1"/>
  <c r="R29" i="143" s="1"/>
  <c r="R16" i="13"/>
  <c r="Y16" i="12"/>
  <c r="AE26" i="143"/>
  <c r="AE28" i="143" s="1"/>
  <c r="AE29" i="143" s="1"/>
  <c r="S26" i="143"/>
  <c r="S28" i="143" s="1"/>
  <c r="U26" i="143"/>
  <c r="U28" i="143" s="1"/>
  <c r="U29" i="143" s="1"/>
  <c r="AH26" i="143"/>
  <c r="AH28" i="143" s="1"/>
  <c r="AH29" i="143" s="1"/>
  <c r="AA16" i="12"/>
  <c r="AI26" i="143"/>
  <c r="AI28" i="143" s="1"/>
  <c r="AI29" i="143" s="1"/>
  <c r="N17" i="70"/>
  <c r="AB26" i="143"/>
  <c r="AB28" i="143" s="1"/>
  <c r="AB29" i="143" s="1"/>
  <c r="Y26" i="143"/>
  <c r="Y28" i="143" s="1"/>
  <c r="Y29" i="143" s="1"/>
  <c r="P16" i="12"/>
  <c r="AD17" i="70"/>
  <c r="W26" i="143"/>
  <c r="W28" i="143" s="1"/>
  <c r="W29" i="143" s="1"/>
  <c r="AC26" i="143"/>
  <c r="AC28" i="143" s="1"/>
  <c r="S16" i="12"/>
  <c r="Q26" i="143"/>
  <c r="Q28" i="143" s="1"/>
  <c r="Q29" i="143" s="1"/>
  <c r="AD26" i="143"/>
  <c r="AD28" i="143" s="1"/>
  <c r="AD29" i="143" s="1"/>
  <c r="X24" i="143"/>
  <c r="AG28" i="143"/>
  <c r="AG29" i="143" s="1"/>
  <c r="AG24" i="143"/>
  <c r="U24" i="143"/>
  <c r="AF24" i="143"/>
  <c r="U16" i="13"/>
  <c r="AE24" i="143"/>
  <c r="R24" i="143"/>
  <c r="AF16" i="13"/>
  <c r="AD24" i="143"/>
  <c r="N16" i="12"/>
  <c r="AB16" i="13"/>
  <c r="Q24" i="143"/>
  <c r="V26" i="143"/>
  <c r="V28" i="143" s="1"/>
  <c r="V29" i="143" s="1"/>
  <c r="AC17" i="70"/>
  <c r="AH24" i="143"/>
  <c r="Y24" i="143"/>
  <c r="AF26" i="143"/>
  <c r="AF28" i="143" s="1"/>
  <c r="AF29" i="143" s="1"/>
  <c r="T24" i="143"/>
  <c r="T26" i="143"/>
  <c r="T28" i="143" s="1"/>
  <c r="T29" i="143" s="1"/>
  <c r="AB17" i="70"/>
  <c r="AA26" i="143"/>
  <c r="AA28" i="143" s="1"/>
  <c r="AA29" i="143" s="1"/>
  <c r="M16" i="12"/>
  <c r="Y17" i="70"/>
  <c r="S17" i="70"/>
  <c r="AA17" i="70"/>
  <c r="P16" i="13"/>
  <c r="L16" i="12"/>
  <c r="AB16" i="12"/>
  <c r="M17" i="70"/>
  <c r="AA16" i="13"/>
  <c r="L16" i="13"/>
  <c r="L7" i="4" l="1"/>
  <c r="M7" i="4"/>
  <c r="N7" i="4"/>
  <c r="O7" i="4"/>
  <c r="P7" i="4"/>
  <c r="Q7" i="4"/>
  <c r="R7" i="4"/>
  <c r="S7" i="4"/>
  <c r="U7" i="4"/>
  <c r="W7" i="4"/>
  <c r="X7" i="4"/>
  <c r="Y7" i="4"/>
  <c r="Z7" i="4"/>
  <c r="AA7" i="4"/>
  <c r="AB7" i="4"/>
  <c r="AC7" i="4"/>
  <c r="AD7" i="4"/>
  <c r="AF7" i="4"/>
  <c r="L8" i="4"/>
  <c r="M8" i="4"/>
  <c r="N8" i="4"/>
  <c r="O8" i="4"/>
  <c r="P8" i="4"/>
  <c r="Q8" i="4"/>
  <c r="R8" i="4"/>
  <c r="S8" i="4"/>
  <c r="U8" i="4"/>
  <c r="W8" i="4"/>
  <c r="X8" i="4"/>
  <c r="Y8" i="4"/>
  <c r="Z8" i="4"/>
  <c r="AA8" i="4"/>
  <c r="AB8" i="4"/>
  <c r="AC8" i="4"/>
  <c r="AD8" i="4"/>
  <c r="AF8" i="4"/>
  <c r="L11" i="4"/>
  <c r="M11" i="4"/>
  <c r="N11" i="4"/>
  <c r="O11" i="4"/>
  <c r="P11" i="4"/>
  <c r="Q11" i="4"/>
  <c r="R11" i="4"/>
  <c r="U11" i="4"/>
  <c r="W11" i="4"/>
  <c r="X11" i="4"/>
  <c r="Y11" i="4"/>
  <c r="Z11" i="4"/>
  <c r="AA11" i="4"/>
  <c r="AB11" i="4"/>
  <c r="AC11" i="4"/>
  <c r="AF11" i="4"/>
  <c r="AF6" i="4"/>
  <c r="AD6" i="4"/>
  <c r="AC6" i="4"/>
  <c r="AB6" i="4"/>
  <c r="AA6" i="4"/>
  <c r="Z6" i="4"/>
  <c r="Y6" i="4"/>
  <c r="X6" i="4"/>
  <c r="W6" i="4"/>
  <c r="U6" i="4"/>
  <c r="S6" i="4"/>
  <c r="R6" i="4"/>
  <c r="Q6" i="4"/>
  <c r="P6" i="4"/>
  <c r="O6" i="4"/>
  <c r="N6" i="4"/>
  <c r="M6" i="4"/>
  <c r="L6" i="4"/>
  <c r="W7" i="16"/>
  <c r="X7" i="16"/>
  <c r="Y7" i="16"/>
  <c r="Z7" i="16"/>
  <c r="AA7" i="16"/>
  <c r="AB7" i="16"/>
  <c r="AC7" i="16"/>
  <c r="AD7" i="16"/>
  <c r="AF7" i="16"/>
  <c r="W8" i="16"/>
  <c r="X8" i="16"/>
  <c r="Y8" i="16"/>
  <c r="Z8" i="16"/>
  <c r="AA8" i="16"/>
  <c r="AB8" i="16"/>
  <c r="AC8" i="16"/>
  <c r="AD8" i="16"/>
  <c r="AF8" i="16"/>
  <c r="W9" i="16"/>
  <c r="X9" i="16"/>
  <c r="Y9" i="16"/>
  <c r="Z9" i="16"/>
  <c r="AA9" i="16"/>
  <c r="AB9" i="16"/>
  <c r="AC9" i="16"/>
  <c r="AF9" i="16"/>
  <c r="W10" i="16"/>
  <c r="X10" i="16"/>
  <c r="Y10" i="16"/>
  <c r="Z10" i="16"/>
  <c r="AA10" i="16"/>
  <c r="AB10" i="16"/>
  <c r="AC10" i="16"/>
  <c r="AD10" i="16"/>
  <c r="AF10" i="16"/>
  <c r="L7" i="16"/>
  <c r="M7" i="16"/>
  <c r="N7" i="16"/>
  <c r="O7" i="16"/>
  <c r="P7" i="16"/>
  <c r="Q7" i="16"/>
  <c r="R7" i="16"/>
  <c r="S7" i="16"/>
  <c r="U7" i="16"/>
  <c r="L8" i="16"/>
  <c r="M8" i="16"/>
  <c r="N8" i="16"/>
  <c r="O8" i="16"/>
  <c r="P8" i="16"/>
  <c r="Q8" i="16"/>
  <c r="R8" i="16"/>
  <c r="S8" i="16"/>
  <c r="U8" i="16"/>
  <c r="L9" i="16"/>
  <c r="M9" i="16"/>
  <c r="N9" i="16"/>
  <c r="O9" i="16"/>
  <c r="P9" i="16"/>
  <c r="Q9" i="16"/>
  <c r="R9" i="16"/>
  <c r="U9" i="16"/>
  <c r="L10" i="16"/>
  <c r="M10" i="16"/>
  <c r="N10" i="16"/>
  <c r="O10" i="16"/>
  <c r="P10" i="16"/>
  <c r="Q10" i="16"/>
  <c r="R10" i="16"/>
  <c r="S10" i="16"/>
  <c r="U10" i="16"/>
  <c r="AF6" i="16"/>
  <c r="AD6" i="16"/>
  <c r="AC6" i="16"/>
  <c r="AB6" i="16"/>
  <c r="AA6" i="16"/>
  <c r="Z6" i="16"/>
  <c r="Y6" i="16"/>
  <c r="X6" i="16"/>
  <c r="W6" i="16"/>
  <c r="U6" i="16"/>
  <c r="S6" i="16"/>
  <c r="R6" i="16"/>
  <c r="Q6" i="16"/>
  <c r="P6" i="16"/>
  <c r="O6" i="16"/>
  <c r="N6" i="16"/>
  <c r="M6" i="16"/>
  <c r="L6" i="16"/>
  <c r="J15" i="4"/>
  <c r="I15" i="4"/>
  <c r="H15" i="4"/>
  <c r="H7" i="4"/>
  <c r="I7" i="4"/>
  <c r="J7" i="4"/>
  <c r="H8" i="4"/>
  <c r="I8" i="4"/>
  <c r="J8" i="4"/>
  <c r="H9" i="4"/>
  <c r="I9" i="4"/>
  <c r="J9" i="4"/>
  <c r="H11" i="4"/>
  <c r="I11" i="4"/>
  <c r="J11" i="4"/>
  <c r="J6" i="4"/>
  <c r="I6" i="4"/>
  <c r="H6" i="4"/>
  <c r="G15" i="4"/>
  <c r="G7" i="4"/>
  <c r="G8" i="4"/>
  <c r="G9" i="4"/>
  <c r="R9" i="4" s="1"/>
  <c r="G11" i="4"/>
  <c r="G6" i="4"/>
  <c r="G14" i="16"/>
  <c r="G7" i="16"/>
  <c r="G8" i="16"/>
  <c r="G9" i="16"/>
  <c r="G10" i="16"/>
  <c r="G6" i="16"/>
  <c r="J14" i="16"/>
  <c r="J7" i="16"/>
  <c r="J8" i="16"/>
  <c r="J9" i="16"/>
  <c r="J10" i="16"/>
  <c r="J6" i="16"/>
  <c r="H14" i="16"/>
  <c r="H7" i="16"/>
  <c r="H8" i="16"/>
  <c r="H9" i="16"/>
  <c r="H10" i="16"/>
  <c r="H6" i="16"/>
  <c r="I14" i="16"/>
  <c r="I7" i="16"/>
  <c r="I8" i="16"/>
  <c r="I9" i="16"/>
  <c r="I10" i="16"/>
  <c r="I6" i="16"/>
  <c r="M3" i="142"/>
  <c r="C3" i="142"/>
  <c r="AE14" i="16" l="1"/>
  <c r="AE15" i="16" s="1"/>
  <c r="T14" i="16"/>
  <c r="T15" i="16" s="1"/>
  <c r="AE15" i="4"/>
  <c r="AE16" i="4" s="1"/>
  <c r="T15" i="4"/>
  <c r="T16" i="4" s="1"/>
  <c r="AF15" i="4"/>
  <c r="S23" i="143"/>
  <c r="AC23" i="143"/>
  <c r="AF9" i="4"/>
  <c r="Q9" i="4"/>
  <c r="R15" i="4"/>
  <c r="R16" i="4" s="1"/>
  <c r="AD9" i="4"/>
  <c r="P9" i="4"/>
  <c r="AC9" i="4"/>
  <c r="O9" i="4"/>
  <c r="U15" i="4"/>
  <c r="AB9" i="4"/>
  <c r="N9" i="4"/>
  <c r="W15" i="4"/>
  <c r="AA9" i="4"/>
  <c r="M9" i="4"/>
  <c r="X15" i="4"/>
  <c r="Z9" i="4"/>
  <c r="L9" i="4"/>
  <c r="Y15" i="4"/>
  <c r="Y9" i="4"/>
  <c r="L15" i="4"/>
  <c r="Z15" i="4"/>
  <c r="X9" i="4"/>
  <c r="M15" i="4"/>
  <c r="AA15" i="4"/>
  <c r="W9" i="4"/>
  <c r="N15" i="4"/>
  <c r="AB15" i="4"/>
  <c r="U9" i="4"/>
  <c r="O15" i="4"/>
  <c r="AC15" i="4"/>
  <c r="AD15" i="16"/>
  <c r="S9" i="4"/>
  <c r="P15" i="4"/>
  <c r="Q15" i="4"/>
  <c r="W14" i="16"/>
  <c r="L14" i="16"/>
  <c r="R14" i="16"/>
  <c r="Q14" i="16"/>
  <c r="X14" i="16"/>
  <c r="Y14" i="16"/>
  <c r="Z14" i="16"/>
  <c r="AF14" i="16"/>
  <c r="U14" i="16"/>
  <c r="N14" i="16"/>
  <c r="O14" i="16"/>
  <c r="AC14" i="16"/>
  <c r="AC15" i="16" s="1"/>
  <c r="M14" i="16"/>
  <c r="AA14" i="16"/>
  <c r="AB14" i="16"/>
  <c r="P14" i="16"/>
  <c r="AF16" i="4" l="1"/>
  <c r="W15" i="16"/>
  <c r="X15" i="16"/>
  <c r="L15" i="16"/>
  <c r="AC24" i="143"/>
  <c r="AC29" i="143"/>
  <c r="AD16" i="4"/>
  <c r="S24" i="143"/>
  <c r="S29" i="143"/>
  <c r="AF15" i="16"/>
  <c r="R15" i="16"/>
  <c r="M16" i="4"/>
  <c r="X16" i="4"/>
  <c r="P15" i="16"/>
  <c r="Q15" i="16"/>
  <c r="AC16" i="4"/>
  <c r="N15" i="16"/>
  <c r="AA15" i="16"/>
  <c r="M15" i="16"/>
  <c r="U16" i="4"/>
  <c r="Y16" i="4"/>
  <c r="O16" i="4"/>
  <c r="L16" i="4"/>
  <c r="S15" i="16"/>
  <c r="Q16" i="4"/>
  <c r="Z16" i="4"/>
  <c r="P16" i="4"/>
  <c r="AB15" i="16"/>
  <c r="Z15" i="16"/>
  <c r="S16" i="4"/>
  <c r="U15" i="16"/>
  <c r="AA16" i="4"/>
  <c r="O15" i="16"/>
  <c r="N16" i="4"/>
  <c r="AB16" i="4"/>
  <c r="Y15" i="16"/>
  <c r="W16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151BC8-F918-44F8-93E4-8A9E88C67429}" keepAlive="1" name="Query - Master Product List" description="Connection to the 'Master Product List' query in the workbook." type="5" refreshedVersion="8" background="1" saveData="1">
    <dbPr connection="Provider=Microsoft.Mashup.OleDb.1;Data Source=$Workbook$;Location=&quot;Master Product List&quot;;Extended Properties=&quot;&quot;" command="SELECT * FROM [Master Product List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<sst xmlns="http://schemas.openxmlformats.org/spreadsheetml/2006/main" count="24240" uniqueCount="6298">
  <si>
    <r>
      <t xml:space="preserve">EDUCATION SOUTH WEST:
</t>
    </r>
    <r>
      <rPr>
        <b/>
        <sz val="26"/>
        <color theme="0"/>
        <rFont val="Aptos Narrow"/>
        <family val="2"/>
        <scheme val="minor"/>
      </rPr>
      <t>PRIMARY SCHOOL - WEEK 1 RECIPE CARD CALCULATOR</t>
    </r>
  </si>
  <si>
    <t>Select recipe from below:</t>
  </si>
  <si>
    <t>SWITCH TO WEEK 2</t>
  </si>
  <si>
    <t xml:space="preserve">Carrot sticks, tomatoes, sliced pepper, cucumber </t>
  </si>
  <si>
    <t>WEEK 1: MONDAY</t>
  </si>
  <si>
    <t>MAIN</t>
  </si>
  <si>
    <t>VEGETARIAN</t>
  </si>
  <si>
    <t>DELI</t>
  </si>
  <si>
    <t>SALAD</t>
  </si>
  <si>
    <t>DESSERT</t>
  </si>
  <si>
    <t xml:space="preserve">Tomato and Basil Pasta Bake </t>
  </si>
  <si>
    <t>Chicken Mayo Bap</t>
  </si>
  <si>
    <t>Ham salad</t>
  </si>
  <si>
    <t>Cookies</t>
  </si>
  <si>
    <t>DF</t>
  </si>
  <si>
    <t>Veggie Meatballs in a Tomato Sauce served with Pasta</t>
  </si>
  <si>
    <t>DF Chicken  Bap</t>
  </si>
  <si>
    <t>Alpro Dessert</t>
  </si>
  <si>
    <t>GF</t>
  </si>
  <si>
    <t xml:space="preserve">GF Veggie Meatballs in a Tomato Sauce served with Pasta </t>
  </si>
  <si>
    <t>Gluten Free Chicken Mayo Bap</t>
  </si>
  <si>
    <t>Ice Cream Pot</t>
  </si>
  <si>
    <t>VN</t>
  </si>
  <si>
    <t>Quorn Fillet salad</t>
  </si>
  <si>
    <t>Vegan Flapjack</t>
  </si>
  <si>
    <t>WEEK 1: TUESDAY</t>
  </si>
  <si>
    <t>Chicken &amp; Vegetable  Stir Fry with Noodles</t>
  </si>
  <si>
    <t>Chinese Vegetable Stir Fry with Noodles</t>
  </si>
  <si>
    <t>Ham Wrap</t>
  </si>
  <si>
    <t>Cheese salad</t>
  </si>
  <si>
    <t>Fruit Salad</t>
  </si>
  <si>
    <t>Chicken salad</t>
  </si>
  <si>
    <t>GF Chicken &amp; Vegetable  Stir Fry with Noodles</t>
  </si>
  <si>
    <t xml:space="preserve">GF Chinese Vegetable &amp; Quorn Stir Fry </t>
  </si>
  <si>
    <t>Gluten Free Ham Bap</t>
  </si>
  <si>
    <t>Chinese Vegetable &amp; Quorn Fillet Stir Fry</t>
  </si>
  <si>
    <t>Vegan Cheese salad</t>
  </si>
  <si>
    <t>WEEK 1: WEDNESDAY</t>
  </si>
  <si>
    <t>Roast Chicken Breast with Seasonal Vegetables and Gravy</t>
  </si>
  <si>
    <t>Roast Quorn Fillet served with Seasonal vegetables and Gravy</t>
  </si>
  <si>
    <t>Tuna Bap</t>
  </si>
  <si>
    <t>Tuna salad</t>
  </si>
  <si>
    <t>DF Tuna Bap</t>
  </si>
  <si>
    <t>Pip Lolly</t>
  </si>
  <si>
    <t>GF Roast Chicken Breast with Seasonal Vegetables and Gravy</t>
  </si>
  <si>
    <t>Gluten Free Tuna Bap</t>
  </si>
  <si>
    <t>Mango Sorbet</t>
  </si>
  <si>
    <t>WEEK 1: THURSDAY</t>
  </si>
  <si>
    <t>Golden MSC Fish Fingers / Salmon Fish Fingers</t>
  </si>
  <si>
    <t>No Fish Fish Fingers with Chips and Peas</t>
  </si>
  <si>
    <t>Cheese Wrap</t>
  </si>
  <si>
    <t>Quorn salad</t>
  </si>
  <si>
    <t>Chicken Wrap</t>
  </si>
  <si>
    <t>Watermelon</t>
  </si>
  <si>
    <t>GF Golden MSC Fish Fingers  with Chips and  Peas</t>
  </si>
  <si>
    <t>Gluten Free Vegetable Burger with Chips and Peas</t>
  </si>
  <si>
    <t>Gluten Free Cheese Bap</t>
  </si>
  <si>
    <t>WEEK 1: FRIDAY</t>
  </si>
  <si>
    <t>Chicken Curry with Rice and Beans</t>
  </si>
  <si>
    <t>Cauliflower &amp; Chick Pea  Curry served with Rice and Beans</t>
  </si>
  <si>
    <t>Cheese Bap</t>
  </si>
  <si>
    <t>DF Ham Bap</t>
  </si>
  <si>
    <t>GF Chicken Curry with Rice and Beans</t>
  </si>
  <si>
    <r>
      <t xml:space="preserve">EDUCATION SOUTH WEST:
</t>
    </r>
    <r>
      <rPr>
        <b/>
        <sz val="26"/>
        <color theme="0"/>
        <rFont val="Aptos Narrow"/>
        <family val="2"/>
        <scheme val="minor"/>
      </rPr>
      <t>PRIMARY SCHOOL - WEEK 2 RECIPE CARD CALCULATOR</t>
    </r>
  </si>
  <si>
    <t>SWITCH TO WEEK 1</t>
  </si>
  <si>
    <t>WEEK 2: MONDAY</t>
  </si>
  <si>
    <t>Macaroni Cheese with Salad</t>
  </si>
  <si>
    <t>Gingerbread Man</t>
  </si>
  <si>
    <t>Pasta with Tomato Sauce</t>
  </si>
  <si>
    <t>Ham Salad</t>
  </si>
  <si>
    <t xml:space="preserve">Gluten Free Pasta with Tomato Sauce </t>
  </si>
  <si>
    <t>Individual Fruit</t>
  </si>
  <si>
    <t>WEEK 2: TUESDAY</t>
  </si>
  <si>
    <t>Westcountry Sausages and Mash with Seasonal vegetables and Gravy</t>
  </si>
  <si>
    <t>Veggie Sausages and Mash served with Seasonal Vegetables and Gravy</t>
  </si>
  <si>
    <t>Gluten Free Sausages and Mash with Seasonal vegetables and Gravy</t>
  </si>
  <si>
    <t>WEEK 2: WEDNESDAY</t>
  </si>
  <si>
    <t>Roast Quorn Fillet served with Seasonal Vegetables and Gravy</t>
  </si>
  <si>
    <t>WEEK 2: THURSDAY</t>
  </si>
  <si>
    <t>100% Whole muscle Chicken Goujons served with Chips and Peas</t>
  </si>
  <si>
    <t>Plant Based Chicken Bites, chips and peas</t>
  </si>
  <si>
    <t>Mandarin Fruit Jelly</t>
  </si>
  <si>
    <t>Gluten Free Chicken Goujons served with Chips and Peas</t>
  </si>
  <si>
    <t>Fruit Yoghurt</t>
  </si>
  <si>
    <t>Plant Based Chicken Bites, chips and Peas</t>
  </si>
  <si>
    <t>WEEK 2: FRIDAY</t>
  </si>
  <si>
    <t>Pasta Bolognaise</t>
  </si>
  <si>
    <t>Pasta Vegan Bolognaise</t>
  </si>
  <si>
    <t>Strawberry Mousse</t>
  </si>
  <si>
    <t>GF Pasta Bolognaise</t>
  </si>
  <si>
    <t>GF Vegan Pasta Bolognaise</t>
  </si>
  <si>
    <t>Vegan Cheese Salad</t>
  </si>
  <si>
    <t>ProductID</t>
  </si>
  <si>
    <t>Lookup Item</t>
  </si>
  <si>
    <t>Supplier</t>
  </si>
  <si>
    <t>Basic Description</t>
  </si>
  <si>
    <t>Product Code</t>
  </si>
  <si>
    <t>Product Name</t>
  </si>
  <si>
    <t>Buy In</t>
  </si>
  <si>
    <t>Pack Size</t>
  </si>
  <si>
    <t>Unit of Count</t>
  </si>
  <si>
    <t>Cost Per Unit</t>
  </si>
  <si>
    <t>Product Category</t>
  </si>
  <si>
    <t>Wastage Category</t>
  </si>
  <si>
    <t>Archived</t>
  </si>
  <si>
    <t>ProductID2</t>
  </si>
  <si>
    <t>Count Unit Conversion</t>
  </si>
  <si>
    <t>Cost Per Unit Num</t>
  </si>
  <si>
    <t>SubstituteFor</t>
  </si>
  <si>
    <t>Nutrition Data - Product ID</t>
  </si>
  <si>
    <t>Protein Per 100g</t>
  </si>
  <si>
    <t>Carbs Per 100g</t>
  </si>
  <si>
    <t>Total Fat Per 100g</t>
  </si>
  <si>
    <t>Sat Fat Per 100g</t>
  </si>
  <si>
    <t>Fibre Per 100g</t>
  </si>
  <si>
    <t>Salt Per 100g</t>
  </si>
  <si>
    <t>Free Sugar Per 100g</t>
  </si>
  <si>
    <t>Calories (kcal) Per 100g</t>
  </si>
  <si>
    <t>If Individual - Item Weight (g)</t>
  </si>
  <si>
    <t>Good Fat per 100g</t>
  </si>
  <si>
    <t>ALLCBCB0057</t>
  </si>
  <si>
    <t>CBCB0057 (Bagasse Clamshell White Lunch Box 7x5" 28oz)</t>
  </si>
  <si>
    <t>Alliance</t>
  </si>
  <si>
    <t>White Clamshell Box</t>
  </si>
  <si>
    <t>CBCB0057</t>
  </si>
  <si>
    <t>Bagasse Clamshell White Lunch Box 7x5" 28oz</t>
  </si>
  <si>
    <t>£44.33</t>
  </si>
  <si>
    <t>1x500</t>
  </si>
  <si>
    <t>Each container</t>
  </si>
  <si>
    <t xml:space="preserve"> £0.09 </t>
  </si>
  <si>
    <t>Container/Packaging</t>
  </si>
  <si>
    <t/>
  </si>
  <si>
    <t>0.09</t>
  </si>
  <si>
    <t>ALLCBH00003</t>
  </si>
  <si>
    <t>CBH00003 (Panini Bags)</t>
  </si>
  <si>
    <t>Panini Bag</t>
  </si>
  <si>
    <t>CBH00003</t>
  </si>
  <si>
    <t>Panini Bags</t>
  </si>
  <si>
    <t xml:space="preserve"> £18.65 </t>
  </si>
  <si>
    <t>1x1000</t>
  </si>
  <si>
    <t>Each bag</t>
  </si>
  <si>
    <t xml:space="preserve"> £0.02 </t>
  </si>
  <si>
    <t>0.02</t>
  </si>
  <si>
    <t>ALLCBH00014</t>
  </si>
  <si>
    <t>CBH00014 (Brown Craft/Picnic Bags)</t>
  </si>
  <si>
    <t>Picnic Bag</t>
  </si>
  <si>
    <t>CBH00014</t>
  </si>
  <si>
    <t>Brown Craft/Picnic Bags</t>
  </si>
  <si>
    <t>£24.94</t>
  </si>
  <si>
    <t xml:space="preserve"> £0.05 </t>
  </si>
  <si>
    <t>0.05</t>
  </si>
  <si>
    <t>ALLCBH00002</t>
  </si>
  <si>
    <t>CBH00002 (8.5 x 8.5 Clear Faced Bags)</t>
  </si>
  <si>
    <t>Clear Faced Bags</t>
  </si>
  <si>
    <t>CBH00002</t>
  </si>
  <si>
    <t>8.5 x 8.5 Clear Faced Bags</t>
  </si>
  <si>
    <t>£14.16</t>
  </si>
  <si>
    <t xml:space="preserve"> £0.01 </t>
  </si>
  <si>
    <t>0.01</t>
  </si>
  <si>
    <t>ALLCBW00526</t>
  </si>
  <si>
    <t>CBW00526 (Burger Wrap Red)</t>
  </si>
  <si>
    <t>Burger Wrap Red</t>
  </si>
  <si>
    <t>CBW00526</t>
  </si>
  <si>
    <t>£16.14</t>
  </si>
  <si>
    <t>Each wrap</t>
  </si>
  <si>
    <t>ALLCBW00527</t>
  </si>
  <si>
    <t>CBW00527 (Burger Wrap Yellow)</t>
  </si>
  <si>
    <t>Burger Wrap Yellow</t>
  </si>
  <si>
    <t>CBW00527</t>
  </si>
  <si>
    <t>ALLCBW00528</t>
  </si>
  <si>
    <t>CBW00528 (Burger Wrap Blue)</t>
  </si>
  <si>
    <t>Burger Wrap Blue</t>
  </si>
  <si>
    <t>CBW00528</t>
  </si>
  <si>
    <t xml:space="preserve"> £16.14 </t>
  </si>
  <si>
    <t>ALLCBW00529</t>
  </si>
  <si>
    <t>CBW00529 (Burger Wrap Green)</t>
  </si>
  <si>
    <t>Burger Wrap Green</t>
  </si>
  <si>
    <t>CBW00529</t>
  </si>
  <si>
    <t>ALLCCSM0001</t>
  </si>
  <si>
    <t>CCSM0001 (Chip Scoop Containers)</t>
  </si>
  <si>
    <t>Chip Scoop</t>
  </si>
  <si>
    <t>CCSM0001</t>
  </si>
  <si>
    <t>Chip Scoop Containers</t>
  </si>
  <si>
    <t>£39.98</t>
  </si>
  <si>
    <t xml:space="preserve"> £0.04 </t>
  </si>
  <si>
    <t>0.04</t>
  </si>
  <si>
    <t>ALLCEV00008</t>
  </si>
  <si>
    <t>CEV00008 (E-Pine  Disinfectant Pine Perfume)</t>
  </si>
  <si>
    <t>Disinfectant</t>
  </si>
  <si>
    <t>CEV00008</t>
  </si>
  <si>
    <t>E-Pine  Disinfectant Pine Perfume</t>
  </si>
  <si>
    <t>£2.56</t>
  </si>
  <si>
    <t>1 x 5 litre</t>
  </si>
  <si>
    <t>Each Bottle (Whole or Part)</t>
  </si>
  <si>
    <t>Cleaning and Chemicals</t>
  </si>
  <si>
    <t>2.56</t>
  </si>
  <si>
    <t>ALLCEV00054</t>
  </si>
  <si>
    <t>CEV00054 ( Lift Heavy Duty Cleaner &amp; Degreaser)</t>
  </si>
  <si>
    <t>Degreaser</t>
  </si>
  <si>
    <t>CEV00054</t>
  </si>
  <si>
    <t xml:space="preserve"> Lift Heavy Duty Cleaner &amp; Degreaser</t>
  </si>
  <si>
    <t>£6.15</t>
  </si>
  <si>
    <t>6.15</t>
  </si>
  <si>
    <t>ALLCEV00103</t>
  </si>
  <si>
    <t>CEV00103 (Apple Toilet Cleaner)</t>
  </si>
  <si>
    <t>Toilet Cleaner</t>
  </si>
  <si>
    <t>CEV00103</t>
  </si>
  <si>
    <t>Apple Toilet Cleaner</t>
  </si>
  <si>
    <t>£8.33</t>
  </si>
  <si>
    <t>x 6</t>
  </si>
  <si>
    <t>£1.39</t>
  </si>
  <si>
    <t>1.39</t>
  </si>
  <si>
    <t>ALLCEV00148</t>
  </si>
  <si>
    <t>CEV00148 (Est-Eem RTU Unperfumed Cleaner &amp; Sanitiser)</t>
  </si>
  <si>
    <t>Cleaner</t>
  </si>
  <si>
    <t>CEV00148</t>
  </si>
  <si>
    <t>Est-Eem RTU Unperfumed Cleaner &amp; Sanitiser</t>
  </si>
  <si>
    <t>£10.47</t>
  </si>
  <si>
    <t>6x750ml</t>
  </si>
  <si>
    <t>Each Pack</t>
  </si>
  <si>
    <t>£1.74</t>
  </si>
  <si>
    <t>1.74</t>
  </si>
  <si>
    <t>ALLCEV00180</t>
  </si>
  <si>
    <t>CEV00180 (Kind Washing Up Liquid &amp; General Purpose Detergent)</t>
  </si>
  <si>
    <t>Washing Up Liquid</t>
  </si>
  <si>
    <t>CEV00180</t>
  </si>
  <si>
    <t>Kind Washing Up Liquid &amp; General Purpose Detergent</t>
  </si>
  <si>
    <t>£3.83</t>
  </si>
  <si>
    <t>1x5 litre</t>
  </si>
  <si>
    <t>Each Bottle</t>
  </si>
  <si>
    <t>3.83</t>
  </si>
  <si>
    <t>ALLCEV00199</t>
  </si>
  <si>
    <t>CEV00199 (Evans Glass/Dishwash Rinse Aid Multi)</t>
  </si>
  <si>
    <t>Rinse Aid</t>
  </si>
  <si>
    <t>CEV00199</t>
  </si>
  <si>
    <t>Evans Glass/Dishwash Rinse Aid Multi</t>
  </si>
  <si>
    <t>£8.25</t>
  </si>
  <si>
    <t>8.25</t>
  </si>
  <si>
    <t>ALLCEV00201</t>
  </si>
  <si>
    <t>CEV00201 (Dishwash Multi Soft/Med Water 5Ltr)</t>
  </si>
  <si>
    <t>Dishwash</t>
  </si>
  <si>
    <t>CEV00201</t>
  </si>
  <si>
    <t>Dishwash Multi Soft/Med Water 5Ltr</t>
  </si>
  <si>
    <t>£5.80</t>
  </si>
  <si>
    <t>5.8</t>
  </si>
  <si>
    <t>ALLCEVA0071</t>
  </si>
  <si>
    <t>CEVA0071 (Heavy Duty Oven Cleaner)</t>
  </si>
  <si>
    <t>Over Cleaner</t>
  </si>
  <si>
    <t>CEVA0071</t>
  </si>
  <si>
    <t>Heavy Duty Oven Cleaner</t>
  </si>
  <si>
    <t>£14.91</t>
  </si>
  <si>
    <t>£2.48</t>
  </si>
  <si>
    <t>2.48</t>
  </si>
  <si>
    <t>ALLCEVB0008</t>
  </si>
  <si>
    <t>CEVB0008 (Super Concentrate Hard Surface Cleaner EC6)</t>
  </si>
  <si>
    <t>Hard Surface Cleaner</t>
  </si>
  <si>
    <t>CEVB0008</t>
  </si>
  <si>
    <t>Super Concentrate Hard Surface Cleaner EC6</t>
  </si>
  <si>
    <t>£6.05</t>
  </si>
  <si>
    <t>4x1 litre</t>
  </si>
  <si>
    <t>Each Box (Whole or Part)</t>
  </si>
  <si>
    <t>6.05</t>
  </si>
  <si>
    <t>ALLCFC01283</t>
  </si>
  <si>
    <t>CFC01283 (Aluminium Foil Cutterbox Single 45cm x 90m)</t>
  </si>
  <si>
    <t>Aluminium Foil</t>
  </si>
  <si>
    <t>CFC01283</t>
  </si>
  <si>
    <t>Aluminium Foil Cutterbox Single 45cm x 90m</t>
  </si>
  <si>
    <t>£7.79</t>
  </si>
  <si>
    <t>Roll</t>
  </si>
  <si>
    <t>Each roll</t>
  </si>
  <si>
    <t xml:space="preserve"> £7.79 </t>
  </si>
  <si>
    <t>7.79</t>
  </si>
  <si>
    <t>ALLCFR01211</t>
  </si>
  <si>
    <t>CFR01211 (Clingfilm for Wrapmaster)</t>
  </si>
  <si>
    <t>Clingfilm</t>
  </si>
  <si>
    <t>CFR01211</t>
  </si>
  <si>
    <t>Clingfilm for Wrapmaster</t>
  </si>
  <si>
    <t>£25.33</t>
  </si>
  <si>
    <t>1x3</t>
  </si>
  <si>
    <t xml:space="preserve"> £8.44 </t>
  </si>
  <si>
    <t>8.44</t>
  </si>
  <si>
    <t>ALLCNHS0058</t>
  </si>
  <si>
    <t>CNHS0058 (Vital Fresh Laundry Powder)</t>
  </si>
  <si>
    <t>Laundry Powder</t>
  </si>
  <si>
    <t>CNHS0058</t>
  </si>
  <si>
    <t>Vital Fresh Laundry Powder</t>
  </si>
  <si>
    <t>£21.28</t>
  </si>
  <si>
    <t>1x10kg</t>
  </si>
  <si>
    <t>21.28</t>
  </si>
  <si>
    <t>ALLCSHS0002</t>
  </si>
  <si>
    <t>CSHS0002 (Tork Foam Soap S34)</t>
  </si>
  <si>
    <t>Soap</t>
  </si>
  <si>
    <t>CSHS0002</t>
  </si>
  <si>
    <t>Tork Foam Soap S34</t>
  </si>
  <si>
    <t>£53.51</t>
  </si>
  <si>
    <t>6 x 800ml</t>
  </si>
  <si>
    <t>£8.91</t>
  </si>
  <si>
    <t>8.91</t>
  </si>
  <si>
    <t>ALLDFSC0250</t>
  </si>
  <si>
    <t>DFSC0250 (Fresco 250ML Container)</t>
  </si>
  <si>
    <t>250ml Container</t>
  </si>
  <si>
    <t>DFSC0250</t>
  </si>
  <si>
    <t>Fresco 250ML Container</t>
  </si>
  <si>
    <t>1x600</t>
  </si>
  <si>
    <t xml:space="preserve"> £0.07 </t>
  </si>
  <si>
    <t>0.07</t>
  </si>
  <si>
    <t>ALLDFSC0501</t>
  </si>
  <si>
    <t>DFSC0501 (Fresco 500ML Container)</t>
  </si>
  <si>
    <t>500ml Container</t>
  </si>
  <si>
    <t>DFSC0501</t>
  </si>
  <si>
    <t>Fresco 500ML Container</t>
  </si>
  <si>
    <t>£52.61</t>
  </si>
  <si>
    <t xml:space="preserve"> £0.11 </t>
  </si>
  <si>
    <t>0.11</t>
  </si>
  <si>
    <t>ALLDRCKL008</t>
  </si>
  <si>
    <t>DRCKL008 (go pak 8oz white sip lids)</t>
  </si>
  <si>
    <t>Lids</t>
  </si>
  <si>
    <t>DRCKL008</t>
  </si>
  <si>
    <t>go pak 8oz white sip lids</t>
  </si>
  <si>
    <t>£26.56</t>
  </si>
  <si>
    <t>Each lid</t>
  </si>
  <si>
    <t xml:space="preserve"> £0.03 </t>
  </si>
  <si>
    <t>0.03</t>
  </si>
  <si>
    <t>ALLDSCC0012</t>
  </si>
  <si>
    <t>DSCC0012 (12oz Soup Container)</t>
  </si>
  <si>
    <t>Soup Container</t>
  </si>
  <si>
    <t>DSCC0012</t>
  </si>
  <si>
    <t>12oz Soup Container</t>
  </si>
  <si>
    <t>£49.79</t>
  </si>
  <si>
    <t xml:space="preserve"> £0.10 </t>
  </si>
  <si>
    <t>0.1</t>
  </si>
  <si>
    <t>ALLDWF00160</t>
  </si>
  <si>
    <t>DWF00160 (Wooden Fork Birchwood 15.5cm)</t>
  </si>
  <si>
    <t>Wooden Fork</t>
  </si>
  <si>
    <t>DWF00160</t>
  </si>
  <si>
    <t>Wooden Fork Birchwood 15.5cm</t>
  </si>
  <si>
    <t>£11.00</t>
  </si>
  <si>
    <t>Each fork</t>
  </si>
  <si>
    <t>ALLDWK00160</t>
  </si>
  <si>
    <t>DWK00160 (Wooden Birch Knife)</t>
  </si>
  <si>
    <t>Wooden Knife</t>
  </si>
  <si>
    <t>DWK00160</t>
  </si>
  <si>
    <t>Wooden Birch Knife</t>
  </si>
  <si>
    <t>Each knife</t>
  </si>
  <si>
    <t>ALLDWS00160</t>
  </si>
  <si>
    <t>DWS00160 (Wooden Birch Spoon)</t>
  </si>
  <si>
    <t>Wooden Spoon</t>
  </si>
  <si>
    <t>DWS00160</t>
  </si>
  <si>
    <t>Wooden Birch Spoon</t>
  </si>
  <si>
    <t>Each spoon</t>
  </si>
  <si>
    <t>ALLDWT00140</t>
  </si>
  <si>
    <t>DWT00140 (Wooden Birch Teaspoon)</t>
  </si>
  <si>
    <t>Wooden Teaspoon</t>
  </si>
  <si>
    <t>DWT00140</t>
  </si>
  <si>
    <t>Wooden Birch Teaspoon</t>
  </si>
  <si>
    <t>£13.26</t>
  </si>
  <si>
    <t>ALLHCE00020</t>
  </si>
  <si>
    <t>HCE00020 (Medium duty cloth blue)</t>
  </si>
  <si>
    <t>Blue Cloth</t>
  </si>
  <si>
    <t>HCE00020</t>
  </si>
  <si>
    <t>Medium duty cloth blue</t>
  </si>
  <si>
    <t>£1.98</t>
  </si>
  <si>
    <t>1 x50</t>
  </si>
  <si>
    <t>1.98</t>
  </si>
  <si>
    <t>ALLHCS02600</t>
  </si>
  <si>
    <t>HCS02600 (Compactor Sack EHD Black 460x815x1150mm(18x32x45"))</t>
  </si>
  <si>
    <t>Compactor Sack</t>
  </si>
  <si>
    <t>HCS02600</t>
  </si>
  <si>
    <t>Compactor Sack EHD Black 460x815x1150mm(18x32x45")</t>
  </si>
  <si>
    <t>£13.83</t>
  </si>
  <si>
    <t>1x100</t>
  </si>
  <si>
    <t>Each Roll</t>
  </si>
  <si>
    <t>13.83</t>
  </si>
  <si>
    <t>ALLHECONB02</t>
  </si>
  <si>
    <t>HECONB02 (Alliance 2 Ply Economy Centrefeed Blue 120m)</t>
  </si>
  <si>
    <t>2 Ply Centrefeed Blue</t>
  </si>
  <si>
    <t>HECONB02</t>
  </si>
  <si>
    <t>Alliance 2 Ply Economy Centrefeed Blue 120m</t>
  </si>
  <si>
    <t>£7.23</t>
  </si>
  <si>
    <t>1x6</t>
  </si>
  <si>
    <t>£1.20</t>
  </si>
  <si>
    <t>1.2</t>
  </si>
  <si>
    <t>ALLHHZ02005</t>
  </si>
  <si>
    <t>HHZ02005 (Tork Xpress® 1 Ply Multifold Hand Towel Blue H2)</t>
  </si>
  <si>
    <t>Tork Blue Towel</t>
  </si>
  <si>
    <t>HHZ02005</t>
  </si>
  <si>
    <t>Tork Xpress® 1 Ply Multifold Hand Towel Blue H2</t>
  </si>
  <si>
    <t>£26.00</t>
  </si>
  <si>
    <t>12x250</t>
  </si>
  <si>
    <t>£2.17</t>
  </si>
  <si>
    <t>2.17</t>
  </si>
  <si>
    <t>ALLIGBPF003</t>
  </si>
  <si>
    <t>IGBPF003 (Vinyl Gloves Powder Free Blue - Large)</t>
  </si>
  <si>
    <t>Rubber Gloves Large</t>
  </si>
  <si>
    <t>IGBPF003</t>
  </si>
  <si>
    <t>Vinyl Gloves Powder Free Blue - Large</t>
  </si>
  <si>
    <t>£1.99</t>
  </si>
  <si>
    <t>1.99</t>
  </si>
  <si>
    <t>ALLIGR05012</t>
  </si>
  <si>
    <t>IGR05012 (Rubber Gloves Pink - Medium)</t>
  </si>
  <si>
    <t>Rubber Gloves Medium</t>
  </si>
  <si>
    <t>IGR05012</t>
  </si>
  <si>
    <t>Rubber Gloves Pink - Medium</t>
  </si>
  <si>
    <t>£7.87</t>
  </si>
  <si>
    <t>1x12</t>
  </si>
  <si>
    <t>£0.65</t>
  </si>
  <si>
    <t>0.65</t>
  </si>
  <si>
    <t>ALLIGVB0002</t>
  </si>
  <si>
    <t>IGVB0002 (Vinyl Gloves Powdered Blue - Medium)</t>
  </si>
  <si>
    <t>IGVB0002</t>
  </si>
  <si>
    <t>Vinyl Gloves Powdered Blue - Medium</t>
  </si>
  <si>
    <t>£2.94</t>
  </si>
  <si>
    <t>2.94</t>
  </si>
  <si>
    <t>ALLJIM01410</t>
  </si>
  <si>
    <t>JIM01410 (T1 Hygiemix Socket Mop Head 250g/MIDI Green)</t>
  </si>
  <si>
    <t>Mop Head</t>
  </si>
  <si>
    <t>JIM01410</t>
  </si>
  <si>
    <t>T1 Hygiemix Socket Mop Head 250g/MIDI Green</t>
  </si>
  <si>
    <t>£2.84</t>
  </si>
  <si>
    <t>Each</t>
  </si>
  <si>
    <t>Each Unit</t>
  </si>
  <si>
    <t>2.84</t>
  </si>
  <si>
    <t>ALLJMK00001</t>
  </si>
  <si>
    <t>JMK00001 (Mopheads Kentucky)</t>
  </si>
  <si>
    <t>JMK00001</t>
  </si>
  <si>
    <t>Mopheads Kentucky</t>
  </si>
  <si>
    <t>IND</t>
  </si>
  <si>
    <t>ALLJSP01432</t>
  </si>
  <si>
    <t>JSP01432 (Stainless Steel Scourer Spiral  60g)</t>
  </si>
  <si>
    <t>Scourer</t>
  </si>
  <si>
    <t>JSP01432</t>
  </si>
  <si>
    <t>Stainless Steel Scourer Spiral  60g</t>
  </si>
  <si>
    <t>£3.67</t>
  </si>
  <si>
    <t>1x10</t>
  </si>
  <si>
    <t>Each Box</t>
  </si>
  <si>
    <t>3.67</t>
  </si>
  <si>
    <t>ALLJSW00050</t>
  </si>
  <si>
    <t>JSW00050 (W20230T TX Probe/Surface Wipes Alcohol Free (200))</t>
  </si>
  <si>
    <t>Wipes</t>
  </si>
  <si>
    <t>JSW00050</t>
  </si>
  <si>
    <t>W20230T TX Probe/Surface Wipes Alcohol Free (200)</t>
  </si>
  <si>
    <t>£32.34</t>
  </si>
  <si>
    <t>12 x 200</t>
  </si>
  <si>
    <t>£2.69</t>
  </si>
  <si>
    <t>2.69</t>
  </si>
  <si>
    <t>ALLROCT0003</t>
  </si>
  <si>
    <t>ROCT0003 (Rationale Blue Care Tablet)</t>
  </si>
  <si>
    <t>Blue Care Tablet</t>
  </si>
  <si>
    <t>ROCT0003</t>
  </si>
  <si>
    <t>Rationale Blue Care Tablet</t>
  </si>
  <si>
    <t>£101.28</t>
  </si>
  <si>
    <t>1 x 150</t>
  </si>
  <si>
    <t>Each Tablet</t>
  </si>
  <si>
    <t>£0.67</t>
  </si>
  <si>
    <t>0.67</t>
  </si>
  <si>
    <t>ALLROSC0001</t>
  </si>
  <si>
    <t>ROSC0001 (Rational Oven &amp; Grill Cleaner 10Ltr )</t>
  </si>
  <si>
    <t>Oven Cleaner</t>
  </si>
  <si>
    <t>ROSC0001</t>
  </si>
  <si>
    <t xml:space="preserve">Rational Oven &amp; Grill Cleaner 10Ltr </t>
  </si>
  <si>
    <t>£5.29</t>
  </si>
  <si>
    <t>1x10 litre</t>
  </si>
  <si>
    <t>5.29</t>
  </si>
  <si>
    <t>ALLTPND0012</t>
  </si>
  <si>
    <t>TPND0012 (Tork Xpressnap® 2 Ply 21cm ESoft Disp Napkin White)</t>
  </si>
  <si>
    <t>Napkin</t>
  </si>
  <si>
    <t>TPND0012</t>
  </si>
  <si>
    <t>Tork Xpressnap® 2 Ply 21cm ESoft Disp Napkin White</t>
  </si>
  <si>
    <t>£83.97</t>
  </si>
  <si>
    <t>40 boxes x 200 Units</t>
  </si>
  <si>
    <t>Each box of 200</t>
  </si>
  <si>
    <t>£2.10</t>
  </si>
  <si>
    <t>2.1</t>
  </si>
  <si>
    <t>BDF11100</t>
  </si>
  <si>
    <t>11100 (Kerrymaid Bechamel)</t>
  </si>
  <si>
    <t>Bidfood</t>
  </si>
  <si>
    <t>Kerrymaid Bechamel</t>
  </si>
  <si>
    <t>11100</t>
  </si>
  <si>
    <t>£38.22</t>
  </si>
  <si>
    <t>12 x 1 LTR</t>
  </si>
  <si>
    <t>Each 1Ltr pack</t>
  </si>
  <si>
    <t>£3.19</t>
  </si>
  <si>
    <t>Substitute Products</t>
  </si>
  <si>
    <t>Product</t>
  </si>
  <si>
    <t>3.19</t>
  </si>
  <si>
    <t>RDJ6375</t>
  </si>
  <si>
    <t>BDF11169</t>
  </si>
  <si>
    <t>11169 (Birds Eye MSC Gluten Free Fish Fingers 30g)</t>
  </si>
  <si>
    <t>Fish Finger</t>
  </si>
  <si>
    <t>11169</t>
  </si>
  <si>
    <t>Birds Eye MSC Gluten Free Fish Fingers 30g</t>
  </si>
  <si>
    <t xml:space="preserve"> £32.32</t>
  </si>
  <si>
    <t>1 x 120</t>
  </si>
  <si>
    <t>Each Box (Full or Part)</t>
  </si>
  <si>
    <t>32.32</t>
  </si>
  <si>
    <t>Frozen</t>
  </si>
  <si>
    <t>BDF11331</t>
  </si>
  <si>
    <t>11331 (Cheese &amp; Tomato Pizzini)</t>
  </si>
  <si>
    <t>Pizzini</t>
  </si>
  <si>
    <t>11331</t>
  </si>
  <si>
    <t>Cheese &amp; Tomato Pizzini</t>
  </si>
  <si>
    <t xml:space="preserve"> £17.23 </t>
  </si>
  <si>
    <t>Pack of 20</t>
  </si>
  <si>
    <t xml:space="preserve"> £0.86 </t>
  </si>
  <si>
    <t>0.86</t>
  </si>
  <si>
    <t>BDF11483</t>
  </si>
  <si>
    <t>11483 (Viva Flavoured Ice Cream Carton)</t>
  </si>
  <si>
    <t>Milkshake Ice Cream</t>
  </si>
  <si>
    <t>11483</t>
  </si>
  <si>
    <t>Viva Flavoured Ice Cream Carton</t>
  </si>
  <si>
    <t xml:space="preserve"> £9.33 </t>
  </si>
  <si>
    <t>Pack of 27</t>
  </si>
  <si>
    <t xml:space="preserve"> £0.35 </t>
  </si>
  <si>
    <t>Drinks</t>
  </si>
  <si>
    <t>0.35</t>
  </si>
  <si>
    <t>BDF11487</t>
  </si>
  <si>
    <t>11487 (Burts Sweet &amp; Salty Popcorn)</t>
  </si>
  <si>
    <t>Popcorn</t>
  </si>
  <si>
    <t>11487</t>
  </si>
  <si>
    <t>Burts Sweet &amp; Salty Popcorn</t>
  </si>
  <si>
    <t xml:space="preserve"> £8.00 </t>
  </si>
  <si>
    <t>Pack of 24</t>
  </si>
  <si>
    <t xml:space="preserve"> £0.33 </t>
  </si>
  <si>
    <t>Snacks</t>
  </si>
  <si>
    <t>0.33</t>
  </si>
  <si>
    <t>BDF80426</t>
  </si>
  <si>
    <t>80426 (Orchard Grove Apple Juice)</t>
  </si>
  <si>
    <t>Apple Juice</t>
  </si>
  <si>
    <t>80426</t>
  </si>
  <si>
    <t>Orchard Grove Apple Juice</t>
  </si>
  <si>
    <t>£5.86</t>
  </si>
  <si>
    <t>£0.24</t>
  </si>
  <si>
    <t>0.24</t>
  </si>
  <si>
    <t>BDF35418</t>
  </si>
  <si>
    <t>35418 (Kulana Juicy Orange)</t>
  </si>
  <si>
    <t>Orange Juice</t>
  </si>
  <si>
    <t>35418</t>
  </si>
  <si>
    <t>Kulana Juicy Orange</t>
  </si>
  <si>
    <t xml:space="preserve"> £9.68 </t>
  </si>
  <si>
    <t xml:space="preserve"> £0.36 </t>
  </si>
  <si>
    <t>0.36</t>
  </si>
  <si>
    <t>BDF13759</t>
  </si>
  <si>
    <t>13759 (Apple Radnor Fizz)</t>
  </si>
  <si>
    <t>Radnor Fizz Apple</t>
  </si>
  <si>
    <t>13759</t>
  </si>
  <si>
    <t>Apple Radnor Fizz</t>
  </si>
  <si>
    <t>£7.27</t>
  </si>
  <si>
    <t>£0.26</t>
  </si>
  <si>
    <t>0.26</t>
  </si>
  <si>
    <t>BDF13777</t>
  </si>
  <si>
    <t>13777 (Forest Fruits Radnor Fizz)</t>
  </si>
  <si>
    <t>Radnor Fizz Forest Fruits</t>
  </si>
  <si>
    <t>13777</t>
  </si>
  <si>
    <t>Forest Fruits Radnor Fizz</t>
  </si>
  <si>
    <t>£0.30</t>
  </si>
  <si>
    <t>0.3</t>
  </si>
  <si>
    <t>BDF13971</t>
  </si>
  <si>
    <t>13971 (Grated Vegan Cheddar)</t>
  </si>
  <si>
    <t>Vegan Cheese</t>
  </si>
  <si>
    <t>13971</t>
  </si>
  <si>
    <t>Grated Vegan Cheddar</t>
  </si>
  <si>
    <t xml:space="preserve"> £9.19</t>
  </si>
  <si>
    <t>1 Kg Pack</t>
  </si>
  <si>
    <t>Each Bag (Full or Part)</t>
  </si>
  <si>
    <t>Chilled</t>
  </si>
  <si>
    <t>9.19</t>
  </si>
  <si>
    <t>BDF14265</t>
  </si>
  <si>
    <t>14265 (Theo's Cajun Thigh)</t>
  </si>
  <si>
    <t>Diced Chicken Thigh</t>
  </si>
  <si>
    <t>14265</t>
  </si>
  <si>
    <t>Theo's Cajun Thigh</t>
  </si>
  <si>
    <t xml:space="preserve"> £19.40</t>
  </si>
  <si>
    <t>2.25Kg pack</t>
  </si>
  <si>
    <t>19.4</t>
  </si>
  <si>
    <t>BDF14419</t>
  </si>
  <si>
    <t>14419 (Strawberry Radnor Fizz)</t>
  </si>
  <si>
    <t>Radnor Fizz Strawberry</t>
  </si>
  <si>
    <t>14419</t>
  </si>
  <si>
    <t>Strawberry Radnor Fizz</t>
  </si>
  <si>
    <t>BDF14420</t>
  </si>
  <si>
    <t>14420 (Orange &amp; Mango Radnor Fizz)</t>
  </si>
  <si>
    <t>Radnor Fizz Orange &amp; Mango</t>
  </si>
  <si>
    <t>14420</t>
  </si>
  <si>
    <t>Orange &amp; Mango Radnor Fizz</t>
  </si>
  <si>
    <t>BDF14578</t>
  </si>
  <si>
    <t>14578 (BAKING-SCONE MIX)</t>
  </si>
  <si>
    <t>BAKING-SCONE MIX</t>
  </si>
  <si>
    <t>14578</t>
  </si>
  <si>
    <t xml:space="preserve"> £47.23 </t>
  </si>
  <si>
    <t>4 X 3.5KG</t>
  </si>
  <si>
    <t>BAG</t>
  </si>
  <si>
    <t>£11.81</t>
  </si>
  <si>
    <t>Hospitality: Dry Goods</t>
  </si>
  <si>
    <t>11.81</t>
  </si>
  <si>
    <t>BDF14670</t>
  </si>
  <si>
    <t>14670 (Yarde Farm Alphonso Mango Sorbet)</t>
  </si>
  <si>
    <t>Ice Cream Tub Mango Sorbet</t>
  </si>
  <si>
    <t>14670</t>
  </si>
  <si>
    <t>Yarde Farm Alphonso Mango Sorbet</t>
  </si>
  <si>
    <t xml:space="preserve"> £10.00 </t>
  </si>
  <si>
    <t>12</t>
  </si>
  <si>
    <t xml:space="preserve"> £0.83 </t>
  </si>
  <si>
    <t>0.83</t>
  </si>
  <si>
    <t>BDF14671</t>
  </si>
  <si>
    <t>14671 (YF Popcorn)</t>
  </si>
  <si>
    <t>Ice Cream Tub Popcorn</t>
  </si>
  <si>
    <t>14671</t>
  </si>
  <si>
    <t>YF Popcorn</t>
  </si>
  <si>
    <t>Pack of 12</t>
  </si>
  <si>
    <t>BDF14673</t>
  </si>
  <si>
    <t>14673 (YF Strawberry)</t>
  </si>
  <si>
    <t>Ice Cream Tub Strawberry</t>
  </si>
  <si>
    <t>14673</t>
  </si>
  <si>
    <t>YF Strawberry</t>
  </si>
  <si>
    <t>BDF15072</t>
  </si>
  <si>
    <t>15072 (Royal Dutch HC)</t>
  </si>
  <si>
    <t>Hot Chocolate</t>
  </si>
  <si>
    <t>15072</t>
  </si>
  <si>
    <t>Royal Dutch HC</t>
  </si>
  <si>
    <t xml:space="preserve"> £6.85 </t>
  </si>
  <si>
    <t>10 x 1kg Pack</t>
  </si>
  <si>
    <t>Sixth Form Product</t>
  </si>
  <si>
    <t>6.85</t>
  </si>
  <si>
    <t>BDF41719</t>
  </si>
  <si>
    <t>41719 (Mars)</t>
  </si>
  <si>
    <t>Mars Bar</t>
  </si>
  <si>
    <t>41719</t>
  </si>
  <si>
    <t>Mars</t>
  </si>
  <si>
    <t xml:space="preserve"> £21.99 </t>
  </si>
  <si>
    <t>Pack of 48</t>
  </si>
  <si>
    <t xml:space="preserve"> £0.46 </t>
  </si>
  <si>
    <t>Confectionary</t>
  </si>
  <si>
    <t>0.46</t>
  </si>
  <si>
    <t>BDF15502</t>
  </si>
  <si>
    <t>15502 (Pepsi 500ml Bottle)</t>
  </si>
  <si>
    <t>Pepsi</t>
  </si>
  <si>
    <t>15502</t>
  </si>
  <si>
    <t>Pepsi 500ml Bottle</t>
  </si>
  <si>
    <t xml:space="preserve"> £12.99 </t>
  </si>
  <si>
    <t xml:space="preserve"> £0.54 </t>
  </si>
  <si>
    <t>0.54</t>
  </si>
  <si>
    <t>BDF15821</t>
  </si>
  <si>
    <t>15821 (Moving Mountains Plant Based Fish Fingers 30G)</t>
  </si>
  <si>
    <t>Plant Based Fish Finger</t>
  </si>
  <si>
    <t>15821</t>
  </si>
  <si>
    <t>Moving Mountains Plant Based Fish Fingers 30G</t>
  </si>
  <si>
    <t xml:space="preserve"> £16.06</t>
  </si>
  <si>
    <t>2 x 1.02 KG PK</t>
  </si>
  <si>
    <t xml:space="preserve"> £8.03</t>
  </si>
  <si>
    <t>8.03</t>
  </si>
  <si>
    <t>BDF15843</t>
  </si>
  <si>
    <t>15843 (Monin Caramel Syrup)</t>
  </si>
  <si>
    <t>Caramel Syrup</t>
  </si>
  <si>
    <t>15843</t>
  </si>
  <si>
    <t>Monin Caramel Syrup</t>
  </si>
  <si>
    <t xml:space="preserve"> £8.84 </t>
  </si>
  <si>
    <t>1 Litre Bottle</t>
  </si>
  <si>
    <t>8.84</t>
  </si>
  <si>
    <t>BDF15844</t>
  </si>
  <si>
    <t>15844 (Monin Hazelnut Syrup)</t>
  </si>
  <si>
    <t>Hazelnut Syrup</t>
  </si>
  <si>
    <t>15844</t>
  </si>
  <si>
    <t>Monin Hazelnut Syrup</t>
  </si>
  <si>
    <t>BDF17576</t>
  </si>
  <si>
    <t>17576 (EF Chopped Tomatoes)</t>
  </si>
  <si>
    <t>EF Chopped Tomatoes</t>
  </si>
  <si>
    <t>17576</t>
  </si>
  <si>
    <t>£15.35</t>
  </si>
  <si>
    <t>6 x 2.55kg</t>
  </si>
  <si>
    <t>Each 2.55Kg pack</t>
  </si>
  <si>
    <t>RDJ2323</t>
  </si>
  <si>
    <t>BDF18974</t>
  </si>
  <si>
    <t>18974 (Everyday Favourites Baked Yorkshire Puddings (2.5"))</t>
  </si>
  <si>
    <t>Yorkshire Pudding</t>
  </si>
  <si>
    <t>18974</t>
  </si>
  <si>
    <t>Everyday Favourites Baked Yorkshire Puddings (2.5")</t>
  </si>
  <si>
    <t xml:space="preserve"> £6.67</t>
  </si>
  <si>
    <t>4</t>
  </si>
  <si>
    <t xml:space="preserve"> £0.07</t>
  </si>
  <si>
    <t>BDF1903</t>
  </si>
  <si>
    <t>1903 (Summer County)</t>
  </si>
  <si>
    <t>Summer County</t>
  </si>
  <si>
    <t>1903</t>
  </si>
  <si>
    <t>1 x 2kg</t>
  </si>
  <si>
    <t>Each Tub</t>
  </si>
  <si>
    <t>0</t>
  </si>
  <si>
    <t>RDJ2845</t>
  </si>
  <si>
    <t>BDF19451</t>
  </si>
  <si>
    <t>19451 (Delamere Choc Milk)</t>
  </si>
  <si>
    <t>Iced Coffee</t>
  </si>
  <si>
    <t>19451</t>
  </si>
  <si>
    <t>Delamere Choc Milk</t>
  </si>
  <si>
    <t xml:space="preserve"> £12.92 </t>
  </si>
  <si>
    <t xml:space="preserve"> £0.65 </t>
  </si>
  <si>
    <t>BDF19695</t>
  </si>
  <si>
    <t>19695 (Gluten Free Brioche Style burger bun)</t>
  </si>
  <si>
    <t>GF Bap</t>
  </si>
  <si>
    <t>19695</t>
  </si>
  <si>
    <t>Gluten Free Brioche Style burger bun</t>
  </si>
  <si>
    <t xml:space="preserve"> £21.21</t>
  </si>
  <si>
    <t>24 x 80 G PK</t>
  </si>
  <si>
    <t xml:space="preserve"> £0.88</t>
  </si>
  <si>
    <t>0.88</t>
  </si>
  <si>
    <t>BDF21623</t>
  </si>
  <si>
    <t>21623 (Wispa)</t>
  </si>
  <si>
    <t>Wispa</t>
  </si>
  <si>
    <t>21623</t>
  </si>
  <si>
    <t xml:space="preserve"> £27.15 </t>
  </si>
  <si>
    <t xml:space="preserve"> £0.57 </t>
  </si>
  <si>
    <t>0.57</t>
  </si>
  <si>
    <t>BDF22334</t>
  </si>
  <si>
    <t>22334 (Lemon &amp; Lime Radnor Splash)</t>
  </si>
  <si>
    <t>Radnor Splash Lemon &amp; Lime</t>
  </si>
  <si>
    <t>22334</t>
  </si>
  <si>
    <t>Lemon &amp; Lime Radnor Splash</t>
  </si>
  <si>
    <t>£6.16</t>
  </si>
  <si>
    <t>BDF22335</t>
  </si>
  <si>
    <t>22335 (Strawberry Radnor Splash)</t>
  </si>
  <si>
    <t>Radnor Splash Strawberry</t>
  </si>
  <si>
    <t>22335</t>
  </si>
  <si>
    <t>Strawberry Radnor Splash</t>
  </si>
  <si>
    <t>BDF22358</t>
  </si>
  <si>
    <t>22358 (Forest Fruits Radnor Splash)</t>
  </si>
  <si>
    <t>Radnor Splash Forest Fruits</t>
  </si>
  <si>
    <t>22358</t>
  </si>
  <si>
    <t>Forest Fruits Radnor Splash</t>
  </si>
  <si>
    <t>BDF22637</t>
  </si>
  <si>
    <t>22637 (Tilda Brown &amp; white)</t>
  </si>
  <si>
    <t>Rice</t>
  </si>
  <si>
    <t>22637</t>
  </si>
  <si>
    <t>Tilda Brown &amp; white</t>
  </si>
  <si>
    <t xml:space="preserve"> £15.08</t>
  </si>
  <si>
    <t>5kg Bag</t>
  </si>
  <si>
    <t>Ambient</t>
  </si>
  <si>
    <t>15.08</t>
  </si>
  <si>
    <t>BDF23431</t>
  </si>
  <si>
    <t>23431 (Nescafé Azera Instant Coffee)</t>
  </si>
  <si>
    <t>Nescafé Azera Instant Coffee</t>
  </si>
  <si>
    <t>23431</t>
  </si>
  <si>
    <t xml:space="preserve"> £71.97</t>
  </si>
  <si>
    <t>3 x 500g</t>
  </si>
  <si>
    <t>Tub</t>
  </si>
  <si>
    <t>£23.99</t>
  </si>
  <si>
    <t>23.99</t>
  </si>
  <si>
    <t>BDF23791</t>
  </si>
  <si>
    <t>23791 (Americana MK4.5)</t>
  </si>
  <si>
    <t>Burger Bap</t>
  </si>
  <si>
    <t>23791</t>
  </si>
  <si>
    <t>Americana MK4.5</t>
  </si>
  <si>
    <t xml:space="preserve"> £8.32 </t>
  </si>
  <si>
    <t xml:space="preserve"> £0.17 </t>
  </si>
  <si>
    <t>0.17</t>
  </si>
  <si>
    <t>BDF24259</t>
  </si>
  <si>
    <t>24259 (EF Broccoli 1 x 2.5kg)</t>
  </si>
  <si>
    <t>EF Broccoli 1 x 2.5kg</t>
  </si>
  <si>
    <t>24259</t>
  </si>
  <si>
    <t>£25.52</t>
  </si>
  <si>
    <t>4x2.5kg</t>
  </si>
  <si>
    <t>Each 1Kg pack</t>
  </si>
  <si>
    <t>£2.55</t>
  </si>
  <si>
    <t>2.55</t>
  </si>
  <si>
    <t>RDJ33956</t>
  </si>
  <si>
    <t>BDF2681</t>
  </si>
  <si>
    <t>2681 (Cheddars 35g)</t>
  </si>
  <si>
    <t>Cheddars</t>
  </si>
  <si>
    <t>2681</t>
  </si>
  <si>
    <t>Cheddars 35g</t>
  </si>
  <si>
    <t xml:space="preserve"> £20.99 </t>
  </si>
  <si>
    <t>Pack of 44</t>
  </si>
  <si>
    <t xml:space="preserve"> £0.48 </t>
  </si>
  <si>
    <t>0.48</t>
  </si>
  <si>
    <t>BDF28147</t>
  </si>
  <si>
    <t>28147 (Jimmys 12-250ml can)</t>
  </si>
  <si>
    <t>Jimmy's Iced Coffee</t>
  </si>
  <si>
    <t>28147</t>
  </si>
  <si>
    <t>Jimmys 12-250ml can</t>
  </si>
  <si>
    <t xml:space="preserve"> £11.59 </t>
  </si>
  <si>
    <t xml:space="preserve"> £0.97 </t>
  </si>
  <si>
    <t>0.97</t>
  </si>
  <si>
    <t>BDF28769</t>
  </si>
  <si>
    <t>28769 (EF Tuna 800g )</t>
  </si>
  <si>
    <t xml:space="preserve">EF Tuna 800g </t>
  </si>
  <si>
    <t>28769</t>
  </si>
  <si>
    <t>£20.54</t>
  </si>
  <si>
    <t>6 x 800g</t>
  </si>
  <si>
    <t>Each 800g pack</t>
  </si>
  <si>
    <t>£3.42</t>
  </si>
  <si>
    <t>3.42</t>
  </si>
  <si>
    <t>RDJ40569</t>
  </si>
  <si>
    <t>BDF29715</t>
  </si>
  <si>
    <t>29715 (Everyday Favourites Grated Mature White Cheddar)</t>
  </si>
  <si>
    <t>Grated Mature Cheddar</t>
  </si>
  <si>
    <t>29715</t>
  </si>
  <si>
    <t>Everyday Favourites Grated Mature White Cheddar</t>
  </si>
  <si>
    <t xml:space="preserve"> £29.66</t>
  </si>
  <si>
    <t>5 x 1kg</t>
  </si>
  <si>
    <t>Each Block</t>
  </si>
  <si>
    <t xml:space="preserve"> £5.93</t>
  </si>
  <si>
    <t>5.93</t>
  </si>
  <si>
    <t>BDF32265</t>
  </si>
  <si>
    <t>32265 (Pringle RS)</t>
  </si>
  <si>
    <t>Pringles Ready Salted</t>
  </si>
  <si>
    <t>32265</t>
  </si>
  <si>
    <t>Pringle RS</t>
  </si>
  <si>
    <t xml:space="preserve"> £7.99 </t>
  </si>
  <si>
    <t xml:space="preserve"> £0.67 </t>
  </si>
  <si>
    <t>BDF32285</t>
  </si>
  <si>
    <t>32285 (Pringle SC&amp;C)</t>
  </si>
  <si>
    <t>Pringles Sour Cream and Chives</t>
  </si>
  <si>
    <t>32285</t>
  </si>
  <si>
    <t>Pringle SC&amp;C</t>
  </si>
  <si>
    <t>BDF32281</t>
  </si>
  <si>
    <t>32281 (Pringle SV)</t>
  </si>
  <si>
    <t>Pringles Salt and Vinegar</t>
  </si>
  <si>
    <t>32281</t>
  </si>
  <si>
    <t>Pringle SV</t>
  </si>
  <si>
    <t>BDF32809</t>
  </si>
  <si>
    <t>32809 (Pombear Original)</t>
  </si>
  <si>
    <t>Pombear Original</t>
  </si>
  <si>
    <t>32809</t>
  </si>
  <si>
    <t>£18.67</t>
  </si>
  <si>
    <t>36 x 19g</t>
  </si>
  <si>
    <t>Each 19g pack</t>
  </si>
  <si>
    <t>£0.52</t>
  </si>
  <si>
    <t>0.52</t>
  </si>
  <si>
    <t>RDJ29068</t>
  </si>
  <si>
    <t>BDF3334</t>
  </si>
  <si>
    <t>3334 (EF Baked Beans)</t>
  </si>
  <si>
    <t>EF Baked Beans</t>
  </si>
  <si>
    <t>3334</t>
  </si>
  <si>
    <t>£24.17</t>
  </si>
  <si>
    <t>6 x 2.27kg</t>
  </si>
  <si>
    <t>Each Tin</t>
  </si>
  <si>
    <t>£4.03</t>
  </si>
  <si>
    <t>4.03</t>
  </si>
  <si>
    <t>RDJ6359</t>
  </si>
  <si>
    <t>BDF34080</t>
  </si>
  <si>
    <t>34080 (BAKERY - FLOUR SELF RAISING)</t>
  </si>
  <si>
    <t>BAKERY - FLOUR SELF RAISING</t>
  </si>
  <si>
    <t>34080</t>
  </si>
  <si>
    <t xml:space="preserve"> £14.78 </t>
  </si>
  <si>
    <t>1x16Kg</t>
  </si>
  <si>
    <t>bag</t>
  </si>
  <si>
    <t>£14.78</t>
  </si>
  <si>
    <t>14.78</t>
  </si>
  <si>
    <t>BDF3424</t>
  </si>
  <si>
    <t>3424 (Milk Powder)</t>
  </si>
  <si>
    <t>Milk Powder</t>
  </si>
  <si>
    <t>3424</t>
  </si>
  <si>
    <t xml:space="preserve"> £46.32</t>
  </si>
  <si>
    <t>6 x 2kg</t>
  </si>
  <si>
    <t>£7.72</t>
  </si>
  <si>
    <t>7.72</t>
  </si>
  <si>
    <t>BDF3433</t>
  </si>
  <si>
    <t>3433 (Pringle TB)</t>
  </si>
  <si>
    <t>Pringles Texas Barbecue</t>
  </si>
  <si>
    <t>3433</t>
  </si>
  <si>
    <t>Pringle TB</t>
  </si>
  <si>
    <t>BDF34728</t>
  </si>
  <si>
    <t>34728 (Pip Organic Apple Fruity Ice Lolly)</t>
  </si>
  <si>
    <t>Pip Organic Lolly</t>
  </si>
  <si>
    <t>34728</t>
  </si>
  <si>
    <t>Pip Organic Apple Fruity Ice Lolly</t>
  </si>
  <si>
    <t xml:space="preserve"> £16.46 </t>
  </si>
  <si>
    <t>40 x 40 ML PK</t>
  </si>
  <si>
    <t xml:space="preserve"> £0.41 </t>
  </si>
  <si>
    <t>0.41</t>
  </si>
  <si>
    <t>BDF36196</t>
  </si>
  <si>
    <t>36196 (Nescafe Original Instant Coffee)</t>
  </si>
  <si>
    <t>Nescafe Original Instant Coffee</t>
  </si>
  <si>
    <t>36196</t>
  </si>
  <si>
    <t>£26.99</t>
  </si>
  <si>
    <t>6 x 750g</t>
  </si>
  <si>
    <t>£4.50</t>
  </si>
  <si>
    <t>Hospitality: Tea &amp; Coffee</t>
  </si>
  <si>
    <t>4.5</t>
  </si>
  <si>
    <t>BDF3643</t>
  </si>
  <si>
    <t>3643 (Walkers Salt &amp; Vinegar Baked)</t>
  </si>
  <si>
    <t>Walkers Salt &amp; Vinegar Baked Crisps</t>
  </si>
  <si>
    <t>3643</t>
  </si>
  <si>
    <t>Walkers Salt &amp; Vinegar Baked</t>
  </si>
  <si>
    <t xml:space="preserve"> £15.59 </t>
  </si>
  <si>
    <t>Pack of 32</t>
  </si>
  <si>
    <t xml:space="preserve"> £0.49 </t>
  </si>
  <si>
    <t>0.49</t>
  </si>
  <si>
    <t>BDF3644</t>
  </si>
  <si>
    <t>3644 (Walkers Cheese &amp; Onion Baked)</t>
  </si>
  <si>
    <t>Walkers Cheese &amp; Onion Baked Crisps</t>
  </si>
  <si>
    <t>3644</t>
  </si>
  <si>
    <t>Walkers Cheese &amp; Onion Baked</t>
  </si>
  <si>
    <t>BDF3645</t>
  </si>
  <si>
    <t>3645 (Walkers Ready salted Baked)</t>
  </si>
  <si>
    <t>Walkers Ready Salted Baked Crisps</t>
  </si>
  <si>
    <t>3645</t>
  </si>
  <si>
    <t>Walkers Ready salted Baked</t>
  </si>
  <si>
    <t>BDF37047</t>
  </si>
  <si>
    <t>37047 (VIVA Chocolate Milk Drink No Added Sugar)</t>
  </si>
  <si>
    <t>Milkshake Chocolate</t>
  </si>
  <si>
    <t>37047</t>
  </si>
  <si>
    <t>VIVA Chocolate Milk Drink No Added Sugar</t>
  </si>
  <si>
    <t xml:space="preserve"> £9.96 </t>
  </si>
  <si>
    <t xml:space="preserve"> £0.37 </t>
  </si>
  <si>
    <t>0.37</t>
  </si>
  <si>
    <t>BDF37603</t>
  </si>
  <si>
    <t>37603 (Délifrance Cinnamon Swirl 90g)</t>
  </si>
  <si>
    <t>Cinnamon Swirls</t>
  </si>
  <si>
    <t>37603</t>
  </si>
  <si>
    <t>Délifrance Cinnamon Swirl 90g</t>
  </si>
  <si>
    <t xml:space="preserve"> £22.38 </t>
  </si>
  <si>
    <t>Pack of 60</t>
  </si>
  <si>
    <t>BDF38101</t>
  </si>
  <si>
    <t>38101 (Polo 32 x 34g)</t>
  </si>
  <si>
    <t>Polos</t>
  </si>
  <si>
    <t>38101</t>
  </si>
  <si>
    <t>Polo 32 x 34g</t>
  </si>
  <si>
    <t xml:space="preserve"> £11.99 </t>
  </si>
  <si>
    <t>BDF38108</t>
  </si>
  <si>
    <t>38108 (Fruit Pastilles)</t>
  </si>
  <si>
    <t>Fruit Pastilles</t>
  </si>
  <si>
    <t>38108</t>
  </si>
  <si>
    <t>BDF38450</t>
  </si>
  <si>
    <t>38450 (Pataks Jalfrezi)</t>
  </si>
  <si>
    <t>Jalfrezi Sauce</t>
  </si>
  <si>
    <t>38450</t>
  </si>
  <si>
    <t>Pataks Jalfrezi</t>
  </si>
  <si>
    <t xml:space="preserve"> £32.61 </t>
  </si>
  <si>
    <t>2 x 2.2kg Tub</t>
  </si>
  <si>
    <t>Each Jar (Full or Part)</t>
  </si>
  <si>
    <t xml:space="preserve"> £16.31 </t>
  </si>
  <si>
    <t>16.31</t>
  </si>
  <si>
    <t>BDF38617</t>
  </si>
  <si>
    <t>38617 (Extra Spearmint Sugarfree)</t>
  </si>
  <si>
    <t>Chewing Gum</t>
  </si>
  <si>
    <t>38617</t>
  </si>
  <si>
    <t>Extra Spearmint Sugarfree</t>
  </si>
  <si>
    <t xml:space="preserve"> £9.99 </t>
  </si>
  <si>
    <t>Pack of 30</t>
  </si>
  <si>
    <t>BDF38824</t>
  </si>
  <si>
    <t>38824 (Caster Sugar)</t>
  </si>
  <si>
    <t>Caster Sugar</t>
  </si>
  <si>
    <t>38824</t>
  </si>
  <si>
    <t xml:space="preserve"> £15.38 </t>
  </si>
  <si>
    <t>10Kg</t>
  </si>
  <si>
    <t>Kg</t>
  </si>
  <si>
    <t>£1.54</t>
  </si>
  <si>
    <t>1.54</t>
  </si>
  <si>
    <t>BDF39414</t>
  </si>
  <si>
    <t>39414 (Nutrigrain Strawberry)</t>
  </si>
  <si>
    <t>Nutrigrain</t>
  </si>
  <si>
    <t>39414</t>
  </si>
  <si>
    <t>Nutrigrain Strawberry</t>
  </si>
  <si>
    <t>Pack of 25</t>
  </si>
  <si>
    <t>BDF4132</t>
  </si>
  <si>
    <t>4132 (EF Light Mayonnaise)</t>
  </si>
  <si>
    <t>EF Light Mayonnaise</t>
  </si>
  <si>
    <t>4132</t>
  </si>
  <si>
    <t>£14.85</t>
  </si>
  <si>
    <t>1 x 5 ltr</t>
  </si>
  <si>
    <t>Each 1Ltr</t>
  </si>
  <si>
    <t>£2.97</t>
  </si>
  <si>
    <t>2.97</t>
  </si>
  <si>
    <t>RDJ57018</t>
  </si>
  <si>
    <t>BDF43453</t>
  </si>
  <si>
    <t>43453 (New York Bagel)</t>
  </si>
  <si>
    <t>New York Bagel</t>
  </si>
  <si>
    <t>43453</t>
  </si>
  <si>
    <t>£15.50</t>
  </si>
  <si>
    <t>1 x 48</t>
  </si>
  <si>
    <t>£0.32</t>
  </si>
  <si>
    <t>0.32</t>
  </si>
  <si>
    <t>BDF43692</t>
  </si>
  <si>
    <t>43692 (COFFEE STICKS- ROMBOUTS- DE-CAFF)</t>
  </si>
  <si>
    <t>BIDFOOD</t>
  </si>
  <si>
    <t>COFFEE STICKS- ROMBOUTS- DE-CAFF</t>
  </si>
  <si>
    <t>43692</t>
  </si>
  <si>
    <t xml:space="preserve"> £27.25 </t>
  </si>
  <si>
    <t>1 X 500</t>
  </si>
  <si>
    <t>Each box</t>
  </si>
  <si>
    <t>£27.25</t>
  </si>
  <si>
    <t>27.25</t>
  </si>
  <si>
    <t>BDF43696</t>
  </si>
  <si>
    <t>43696 (COFFEE STICK-ROMBOUTS)</t>
  </si>
  <si>
    <t>COFFEE STICK-ROMBOUTS</t>
  </si>
  <si>
    <t>43696</t>
  </si>
  <si>
    <t xml:space="preserve"> £21.09 </t>
  </si>
  <si>
    <t>1X500</t>
  </si>
  <si>
    <t>£21.09</t>
  </si>
  <si>
    <t>21.09</t>
  </si>
  <si>
    <t>BDF4379</t>
  </si>
  <si>
    <t>4379 (Everyday Favourites MSC Salmon Fish Fingers 25g)</t>
  </si>
  <si>
    <t>Salmon Fishfinger</t>
  </si>
  <si>
    <t>4379</t>
  </si>
  <si>
    <t>Everyday Favourites MSC Salmon Fish Fingers 25g</t>
  </si>
  <si>
    <t xml:space="preserve"> £24.04 </t>
  </si>
  <si>
    <t>120 x 25 G Box</t>
  </si>
  <si>
    <t xml:space="preserve"> £0.20 </t>
  </si>
  <si>
    <t>0.2</t>
  </si>
  <si>
    <t>BDF4384</t>
  </si>
  <si>
    <t>4384 (EF Baby Carrots 1 x 2.5kg)</t>
  </si>
  <si>
    <t>EF Baby Carrots 1 x 2.5kg</t>
  </si>
  <si>
    <t>4384</t>
  </si>
  <si>
    <t>£18.65</t>
  </si>
  <si>
    <t>Each 2.5Kg pack</t>
  </si>
  <si>
    <t>£4.66</t>
  </si>
  <si>
    <t>4.66</t>
  </si>
  <si>
    <t>RDJ7327</t>
  </si>
  <si>
    <t>BDF45496</t>
  </si>
  <si>
    <t>45496 (EF Jacket Potatoes Standard)</t>
  </si>
  <si>
    <t>Jacket Potato</t>
  </si>
  <si>
    <t>45496</t>
  </si>
  <si>
    <t>EF Jacket Potatoes Standard</t>
  </si>
  <si>
    <t xml:space="preserve"> £50.84 </t>
  </si>
  <si>
    <t>Box of 60</t>
  </si>
  <si>
    <t xml:space="preserve"> £0.85 </t>
  </si>
  <si>
    <t>0.85</t>
  </si>
  <si>
    <t>BDF4729</t>
  </si>
  <si>
    <t>4729 (Everyday Favourite pesto)</t>
  </si>
  <si>
    <t>Pesto</t>
  </si>
  <si>
    <t>4729</t>
  </si>
  <si>
    <t>Everyday Favourite pesto</t>
  </si>
  <si>
    <t>£7.59</t>
  </si>
  <si>
    <t>950g Jar</t>
  </si>
  <si>
    <t>Each Jar</t>
  </si>
  <si>
    <t xml:space="preserve"> £7.59</t>
  </si>
  <si>
    <t>7.59</t>
  </si>
  <si>
    <t>BDF47909</t>
  </si>
  <si>
    <t>47909 (Pepperoni)</t>
  </si>
  <si>
    <t>Pepperoni</t>
  </si>
  <si>
    <t>47909</t>
  </si>
  <si>
    <t>1 x 1kg</t>
  </si>
  <si>
    <t>Each Bag</t>
  </si>
  <si>
    <t>RDJ189421</t>
  </si>
  <si>
    <t>BDF48576</t>
  </si>
  <si>
    <t>48576 (EF Chopped Tomatoes)</t>
  </si>
  <si>
    <t>48576</t>
  </si>
  <si>
    <t>1 x 2.5Kg</t>
  </si>
  <si>
    <t>BDF48789</t>
  </si>
  <si>
    <t>48789 (White Sugar Sticks)</t>
  </si>
  <si>
    <t>White Sugar Sticks</t>
  </si>
  <si>
    <t>48789</t>
  </si>
  <si>
    <t xml:space="preserve"> £18.64</t>
  </si>
  <si>
    <t>£18.64</t>
  </si>
  <si>
    <t>18.64</t>
  </si>
  <si>
    <t>BDF50448</t>
  </si>
  <si>
    <t>50448 (EF Cheese &amp; Onion Slice)</t>
  </si>
  <si>
    <t>Cheese &amp; Onion Slice</t>
  </si>
  <si>
    <t>50448</t>
  </si>
  <si>
    <t>EF Cheese &amp; Onion Slice</t>
  </si>
  <si>
    <t xml:space="preserve"> £19.87 </t>
  </si>
  <si>
    <t xml:space="preserve"> £0.62 </t>
  </si>
  <si>
    <t>0.62</t>
  </si>
  <si>
    <t>BDF50653</t>
  </si>
  <si>
    <t>50653 (EF Mature Cheddar Slices)</t>
  </si>
  <si>
    <t>EF Mature Cheddar Slices</t>
  </si>
  <si>
    <t>50653</t>
  </si>
  <si>
    <t>£7.04</t>
  </si>
  <si>
    <t>Per 1kg Pack</t>
  </si>
  <si>
    <t>7.04</t>
  </si>
  <si>
    <t>RDJ1610</t>
  </si>
  <si>
    <t>BDF54991</t>
  </si>
  <si>
    <t>54991 (Twix 32 x 50g)</t>
  </si>
  <si>
    <t>Twix</t>
  </si>
  <si>
    <t>54991</t>
  </si>
  <si>
    <t>Twix 32 x 50g</t>
  </si>
  <si>
    <t xml:space="preserve"> £17.99 </t>
  </si>
  <si>
    <t xml:space="preserve"> £0.56 </t>
  </si>
  <si>
    <t>0.56</t>
  </si>
  <si>
    <t>BDF55824</t>
  </si>
  <si>
    <t>55824 (Millhouse panini 26.5cm)</t>
  </si>
  <si>
    <t>Millhouse panini 26.5cm</t>
  </si>
  <si>
    <t>55824</t>
  </si>
  <si>
    <t>1 x 55</t>
  </si>
  <si>
    <t>RDJ3886</t>
  </si>
  <si>
    <t>BDF5776</t>
  </si>
  <si>
    <t>5776 (Quorn Pieces)</t>
  </si>
  <si>
    <t>Quorn Pieces</t>
  </si>
  <si>
    <t>5776</t>
  </si>
  <si>
    <t xml:space="preserve"> £84.88 </t>
  </si>
  <si>
    <t>10</t>
  </si>
  <si>
    <t xml:space="preserve"> £8.49 </t>
  </si>
  <si>
    <t>8.49</t>
  </si>
  <si>
    <t>BDF58780</t>
  </si>
  <si>
    <t>58780 (YF Mint choc)</t>
  </si>
  <si>
    <t>Ice Cream Tub Mint Choc Chip</t>
  </si>
  <si>
    <t>58780</t>
  </si>
  <si>
    <t>YF Mint choc</t>
  </si>
  <si>
    <t xml:space="preserve"> £9.69 </t>
  </si>
  <si>
    <t xml:space="preserve"> £0.81 </t>
  </si>
  <si>
    <t>0.81</t>
  </si>
  <si>
    <t>BDF58822</t>
  </si>
  <si>
    <t>58822 (YF Salted Caramel)</t>
  </si>
  <si>
    <t>Ice Cream Tub Salted Caramel</t>
  </si>
  <si>
    <t>58822</t>
  </si>
  <si>
    <t>YF Salted Caramel</t>
  </si>
  <si>
    <t>BDF60012</t>
  </si>
  <si>
    <t>60012 (V Kitchen Plant Based pasty)</t>
  </si>
  <si>
    <t>Vegan Pasty</t>
  </si>
  <si>
    <t>60012</t>
  </si>
  <si>
    <t>V Kitchen Plant Based pasty</t>
  </si>
  <si>
    <t xml:space="preserve"> £18.28 </t>
  </si>
  <si>
    <t xml:space="preserve"> £0.61 </t>
  </si>
  <si>
    <t>0.61</t>
  </si>
  <si>
    <t>BDF60720</t>
  </si>
  <si>
    <t>60720 (Brown Sugar Sticks)</t>
  </si>
  <si>
    <t>Brown Sugar Sticks</t>
  </si>
  <si>
    <t>60720</t>
  </si>
  <si>
    <t xml:space="preserve"> £8.81 </t>
  </si>
  <si>
    <t>£8.81</t>
  </si>
  <si>
    <t>8.81</t>
  </si>
  <si>
    <t>BDF61493</t>
  </si>
  <si>
    <t>61493 (Everyday Favourites Mini Round Plain Naan)</t>
  </si>
  <si>
    <t>Mini Naans</t>
  </si>
  <si>
    <t>61493</t>
  </si>
  <si>
    <t>Everyday Favourites Mini Round Plain Naan</t>
  </si>
  <si>
    <t xml:space="preserve"> £17.53 </t>
  </si>
  <si>
    <t>16 x 6 mini naan</t>
  </si>
  <si>
    <t>Each Pack of 6</t>
  </si>
  <si>
    <t xml:space="preserve"> £1.10 </t>
  </si>
  <si>
    <t>1.1</t>
  </si>
  <si>
    <t>BDF61851</t>
  </si>
  <si>
    <t>61851 (Tango Orange)</t>
  </si>
  <si>
    <t>Tango Orange</t>
  </si>
  <si>
    <t>61851</t>
  </si>
  <si>
    <t>BDF63923</t>
  </si>
  <si>
    <t>63923 (Porridge Oats)</t>
  </si>
  <si>
    <t>Porridge Oats</t>
  </si>
  <si>
    <t>63923</t>
  </si>
  <si>
    <t>4 x 3Kg</t>
  </si>
  <si>
    <t>Bag</t>
  </si>
  <si>
    <t>BDF6554</t>
  </si>
  <si>
    <t>6554 (T-Bags)</t>
  </si>
  <si>
    <t>T-Bags</t>
  </si>
  <si>
    <t>6554</t>
  </si>
  <si>
    <t xml:space="preserve"> £29.30 </t>
  </si>
  <si>
    <t>2x1250</t>
  </si>
  <si>
    <t>£29.30</t>
  </si>
  <si>
    <t>29.3</t>
  </si>
  <si>
    <t>BDF70068</t>
  </si>
  <si>
    <t>70068 (Millhouse Pain au Chocolat 60g)</t>
  </si>
  <si>
    <t>Pain au Chocolate</t>
  </si>
  <si>
    <t>70068</t>
  </si>
  <si>
    <t>Millhouse Pain au Chocolat 60g</t>
  </si>
  <si>
    <t xml:space="preserve"> £19.62 </t>
  </si>
  <si>
    <t>Pack of 80</t>
  </si>
  <si>
    <t xml:space="preserve"> £0.25 </t>
  </si>
  <si>
    <t>0.25</t>
  </si>
  <si>
    <t>BDF70083</t>
  </si>
  <si>
    <t>70083 (SQUASH-APPLE &amp; BLACKCURRANT-ROBINSONS DBL CON)</t>
  </si>
  <si>
    <t>SQUASH-APPLE &amp; BLACKCURRANT-ROBINSONS DBL CON</t>
  </si>
  <si>
    <t>70083</t>
  </si>
  <si>
    <t xml:space="preserve"> £6.79 </t>
  </si>
  <si>
    <t>2 X 1.75LT</t>
  </si>
  <si>
    <t xml:space="preserve">Each </t>
  </si>
  <si>
    <t>£3.40</t>
  </si>
  <si>
    <t>Hospitality: Drinks</t>
  </si>
  <si>
    <t>3.4</t>
  </si>
  <si>
    <t>[List]</t>
  </si>
  <si>
    <t>BDF70486</t>
  </si>
  <si>
    <t>70486 (EF Fusilli)</t>
  </si>
  <si>
    <t>EF Fusilli</t>
  </si>
  <si>
    <t>70486</t>
  </si>
  <si>
    <t>4 x 3kg</t>
  </si>
  <si>
    <t>Each 3Kg pack</t>
  </si>
  <si>
    <t>RDJ19004</t>
  </si>
  <si>
    <t>BDF70488</t>
  </si>
  <si>
    <t>70488 (EF Macaroni)</t>
  </si>
  <si>
    <t>EF Macaroni</t>
  </si>
  <si>
    <t>70488</t>
  </si>
  <si>
    <t>£3.70</t>
  </si>
  <si>
    <t>1 x 3kg</t>
  </si>
  <si>
    <t>3.7</t>
  </si>
  <si>
    <t>RDJ16667</t>
  </si>
  <si>
    <t>BDF71644</t>
  </si>
  <si>
    <t>71644 (Strawberries)</t>
  </si>
  <si>
    <t>Strawberries</t>
  </si>
  <si>
    <t>71644</t>
  </si>
  <si>
    <t>Each 400g punnet</t>
  </si>
  <si>
    <t>RDJ74749</t>
  </si>
  <si>
    <t>BDF72827</t>
  </si>
  <si>
    <t>72827 (Proper Cornish B&amp;C Turnover)</t>
  </si>
  <si>
    <t>Proper Cornish B&amp;C Turnover</t>
  </si>
  <si>
    <t>72827</t>
  </si>
  <si>
    <t>1 x 30</t>
  </si>
  <si>
    <t>RDJ45680</t>
  </si>
  <si>
    <t>BDF73221</t>
  </si>
  <si>
    <t>73221 (Malted Wheat petit pain)</t>
  </si>
  <si>
    <t>Petit Pain Multi-Wheat</t>
  </si>
  <si>
    <t>73221</t>
  </si>
  <si>
    <t>Malted Wheat petit pain</t>
  </si>
  <si>
    <t xml:space="preserve"> £15.70 </t>
  </si>
  <si>
    <t>Pack of 70</t>
  </si>
  <si>
    <t xml:space="preserve"> £0.22 </t>
  </si>
  <si>
    <t>0.22</t>
  </si>
  <si>
    <t>BDF74246</t>
  </si>
  <si>
    <t>74246 (Birds Eye MSC Omega 3 Fish Fingers)</t>
  </si>
  <si>
    <t>74246</t>
  </si>
  <si>
    <t>Birds Eye MSC Omega 3 Fish Fingers</t>
  </si>
  <si>
    <t xml:space="preserve"> £94.28 </t>
  </si>
  <si>
    <t>6 x 60 x 28g</t>
  </si>
  <si>
    <t>Each box of 60</t>
  </si>
  <si>
    <t>£15.71</t>
  </si>
  <si>
    <t>15.71</t>
  </si>
  <si>
    <t>BDF74469</t>
  </si>
  <si>
    <t>74469 (Sour Cherry Radnor Fizz)</t>
  </si>
  <si>
    <t>Radnor Fizz Sour Cherry</t>
  </si>
  <si>
    <t>74469</t>
  </si>
  <si>
    <t>Sour Cherry Radnor Fizz</t>
  </si>
  <si>
    <t>BDF74699</t>
  </si>
  <si>
    <t>74699 (Pizza Ham)</t>
  </si>
  <si>
    <t>Pizza Ham</t>
  </si>
  <si>
    <t>74699</t>
  </si>
  <si>
    <t>RDJ15483</t>
  </si>
  <si>
    <t>BDF74898</t>
  </si>
  <si>
    <t>74898 (Watermelon)</t>
  </si>
  <si>
    <t>74898</t>
  </si>
  <si>
    <t xml:space="preserve"> £7.45</t>
  </si>
  <si>
    <t>Individual Unit</t>
  </si>
  <si>
    <t>7.45</t>
  </si>
  <si>
    <t>BDF74956</t>
  </si>
  <si>
    <t>74956 (BB Red Apple)</t>
  </si>
  <si>
    <t>Apples</t>
  </si>
  <si>
    <t>74956</t>
  </si>
  <si>
    <t>BB Red Apple</t>
  </si>
  <si>
    <t xml:space="preserve"> £1.94 </t>
  </si>
  <si>
    <t>Pack of 8</t>
  </si>
  <si>
    <t xml:space="preserve"> £0.24 </t>
  </si>
  <si>
    <t>BDF75079</t>
  </si>
  <si>
    <t>75079 (Red Grapes)</t>
  </si>
  <si>
    <t>Red Grapes</t>
  </si>
  <si>
    <t>75079</t>
  </si>
  <si>
    <t xml:space="preserve"> £2.36 </t>
  </si>
  <si>
    <t>500g Bag</t>
  </si>
  <si>
    <t>2.36</t>
  </si>
  <si>
    <t>BDF75096</t>
  </si>
  <si>
    <t>75096 (Green Grapes)</t>
  </si>
  <si>
    <t>Green Grapes</t>
  </si>
  <si>
    <t>75096</t>
  </si>
  <si>
    <t xml:space="preserve"> £2.26 </t>
  </si>
  <si>
    <t>Each Tub (Full or Part)</t>
  </si>
  <si>
    <t>2.26</t>
  </si>
  <si>
    <t>BDF75210</t>
  </si>
  <si>
    <t>75210 (Pineapple Large)</t>
  </si>
  <si>
    <t>Pineapple</t>
  </si>
  <si>
    <t>75210</t>
  </si>
  <si>
    <t>Pineapple Large</t>
  </si>
  <si>
    <t xml:space="preserve"> £2.63 </t>
  </si>
  <si>
    <t>2.63</t>
  </si>
  <si>
    <t>BDF75323</t>
  </si>
  <si>
    <t>75323 (Easy peelers)</t>
  </si>
  <si>
    <t>Easy peel Oranges</t>
  </si>
  <si>
    <t>75323</t>
  </si>
  <si>
    <t>Easy peelers</t>
  </si>
  <si>
    <t xml:space="preserve"> £2.40 </t>
  </si>
  <si>
    <t>Pack of 10</t>
  </si>
  <si>
    <t>BDF75375</t>
  </si>
  <si>
    <t>75375 (Red Onions Net 1kg)</t>
  </si>
  <si>
    <t>Red Onion</t>
  </si>
  <si>
    <t>75375</t>
  </si>
  <si>
    <t>Red Onions Net 1kg</t>
  </si>
  <si>
    <t xml:space="preserve"> £0.96 </t>
  </si>
  <si>
    <t>1kg Net</t>
  </si>
  <si>
    <t>Each Net</t>
  </si>
  <si>
    <t>0.96</t>
  </si>
  <si>
    <t>BDF75464</t>
  </si>
  <si>
    <t>75464 (Bananas)</t>
  </si>
  <si>
    <t>Bananas</t>
  </si>
  <si>
    <t>75464</t>
  </si>
  <si>
    <t>£5.48</t>
  </si>
  <si>
    <t>1x1kg</t>
  </si>
  <si>
    <t>5.48</t>
  </si>
  <si>
    <t>RDJ78382</t>
  </si>
  <si>
    <t>BDF75498</t>
  </si>
  <si>
    <t>75498 (Banana Green tip)</t>
  </si>
  <si>
    <t>Banana's</t>
  </si>
  <si>
    <t>75498</t>
  </si>
  <si>
    <t>Banana Green tip</t>
  </si>
  <si>
    <t xml:space="preserve"> £2.08 </t>
  </si>
  <si>
    <t>1 Kg Bag</t>
  </si>
  <si>
    <t>2.08</t>
  </si>
  <si>
    <t>BDF75508</t>
  </si>
  <si>
    <t>75508 (Cucumber 35-40mm)</t>
  </si>
  <si>
    <t>Cucumber</t>
  </si>
  <si>
    <t>75508</t>
  </si>
  <si>
    <t>Cucumber 35-40mm</t>
  </si>
  <si>
    <t xml:space="preserve"> £1.27 </t>
  </si>
  <si>
    <t>1.27</t>
  </si>
  <si>
    <t>BDF75534</t>
  </si>
  <si>
    <t>75534 (Iceberg Lettuce)</t>
  </si>
  <si>
    <t>Lettuce</t>
  </si>
  <si>
    <t>75534</t>
  </si>
  <si>
    <t>Iceberg Lettuce</t>
  </si>
  <si>
    <t>BDF75564</t>
  </si>
  <si>
    <t>75564 (BB - Mixed Capsicum Peppers 70-90mm)</t>
  </si>
  <si>
    <t>Peppers</t>
  </si>
  <si>
    <t>75564</t>
  </si>
  <si>
    <t>BB - Mixed Capsicum Peppers 70-90mm</t>
  </si>
  <si>
    <t xml:space="preserve"> £1.93</t>
  </si>
  <si>
    <t>3</t>
  </si>
  <si>
    <t>1.93</t>
  </si>
  <si>
    <t>BDF75603</t>
  </si>
  <si>
    <t>75603 (Tomato)</t>
  </si>
  <si>
    <t>Tomato</t>
  </si>
  <si>
    <t>75603</t>
  </si>
  <si>
    <t xml:space="preserve"> £2.52 </t>
  </si>
  <si>
    <t>1kg Bag</t>
  </si>
  <si>
    <t>2.52</t>
  </si>
  <si>
    <t>BDF75643</t>
  </si>
  <si>
    <t>75643 (Cantaloupe)</t>
  </si>
  <si>
    <t>Melon</t>
  </si>
  <si>
    <t>75643</t>
  </si>
  <si>
    <t>Cantaloupe</t>
  </si>
  <si>
    <t xml:space="preserve"> £3.58</t>
  </si>
  <si>
    <t>3.58</t>
  </si>
  <si>
    <t>BDF76315</t>
  </si>
  <si>
    <t>76315 (EF Roast potatoes case of 4)</t>
  </si>
  <si>
    <t>EF Roast potatoes case of 4</t>
  </si>
  <si>
    <t>76315</t>
  </si>
  <si>
    <t>£20.10</t>
  </si>
  <si>
    <t>4 x 2.5kg</t>
  </si>
  <si>
    <t>£5.03</t>
  </si>
  <si>
    <t>5.03</t>
  </si>
  <si>
    <t>RDJ6239</t>
  </si>
  <si>
    <t>BDF76521</t>
  </si>
  <si>
    <t>76521 (YF Chunky Choc)</t>
  </si>
  <si>
    <t xml:space="preserve">Ice Cream Tub Chocolate </t>
  </si>
  <si>
    <t>76521</t>
  </si>
  <si>
    <t>YF Chunky Choc</t>
  </si>
  <si>
    <t>BDF76907</t>
  </si>
  <si>
    <t>76907 (EF Tomato &amp; Basil)</t>
  </si>
  <si>
    <t>EF Tomato &amp; Basil</t>
  </si>
  <si>
    <t>76907</t>
  </si>
  <si>
    <t>£13.80</t>
  </si>
  <si>
    <t>2 x 2.25kg</t>
  </si>
  <si>
    <t>Each 2.25Kg pack</t>
  </si>
  <si>
    <t>£6.90</t>
  </si>
  <si>
    <t>6.9</t>
  </si>
  <si>
    <t>RDJ71951</t>
  </si>
  <si>
    <t>BDF80019</t>
  </si>
  <si>
    <t>80019 (Chicken Inner fillets)</t>
  </si>
  <si>
    <t>Chicken Fillet</t>
  </si>
  <si>
    <t>80019</t>
  </si>
  <si>
    <t>Chicken Inner fillets</t>
  </si>
  <si>
    <t xml:space="preserve"> £13.93 </t>
  </si>
  <si>
    <t>2.5kg Pack</t>
  </si>
  <si>
    <t>Each Pack (Full or Part)</t>
  </si>
  <si>
    <t>13.93</t>
  </si>
  <si>
    <t>BDF8126</t>
  </si>
  <si>
    <t>8126 (EF Egg Noodles)</t>
  </si>
  <si>
    <t>Egg Noodles</t>
  </si>
  <si>
    <t>8126</t>
  </si>
  <si>
    <t>EF Egg Noodles</t>
  </si>
  <si>
    <t xml:space="preserve"> £8.83 </t>
  </si>
  <si>
    <t>3kg Box</t>
  </si>
  <si>
    <t>8.83</t>
  </si>
  <si>
    <t>BDF82829</t>
  </si>
  <si>
    <t>82829 (EF Economy Peas 1 x 2.5kg)</t>
  </si>
  <si>
    <t>EF Economy Peas 1 x 2.5kg</t>
  </si>
  <si>
    <t>82829</t>
  </si>
  <si>
    <t>RDJ55838</t>
  </si>
  <si>
    <t>BDF83372</t>
  </si>
  <si>
    <t>83372 (EF Cauliflower 1 x 2.5kg)</t>
  </si>
  <si>
    <t>EF Cauliflower 1 x 2.5kg</t>
  </si>
  <si>
    <t>83372</t>
  </si>
  <si>
    <t>RDJ8807</t>
  </si>
  <si>
    <t>BDF83893</t>
  </si>
  <si>
    <t>83893 (Fresh Chicken Breast 5kg)</t>
  </si>
  <si>
    <t>Fresh Chicken Breast 5kg</t>
  </si>
  <si>
    <t>83893</t>
  </si>
  <si>
    <t>£68.17</t>
  </si>
  <si>
    <t>2 x 5kg</t>
  </si>
  <si>
    <t>Each kg</t>
  </si>
  <si>
    <t>£6.82</t>
  </si>
  <si>
    <t>6.82</t>
  </si>
  <si>
    <t>RDJ7571</t>
  </si>
  <si>
    <t>BDF8603</t>
  </si>
  <si>
    <t>8603 (Leakproof Container)</t>
  </si>
  <si>
    <t>Leakproof Container</t>
  </si>
  <si>
    <t>8603</t>
  </si>
  <si>
    <t>£47.37</t>
  </si>
  <si>
    <t>1x400</t>
  </si>
  <si>
    <t xml:space="preserve"> £0.12 </t>
  </si>
  <si>
    <t>0.12</t>
  </si>
  <si>
    <t>BDF86034</t>
  </si>
  <si>
    <t>86034 (Teriyaki Sauce)</t>
  </si>
  <si>
    <t>Teriyaki Sauce</t>
  </si>
  <si>
    <t>86034</t>
  </si>
  <si>
    <t xml:space="preserve"> £6.91 </t>
  </si>
  <si>
    <t>6 x 1 LTR Pack</t>
  </si>
  <si>
    <t>Each 1 LTR Pack</t>
  </si>
  <si>
    <t>6.91</t>
  </si>
  <si>
    <t>BDF86045</t>
  </si>
  <si>
    <t>86045 (Bisto Vegan/Gluten Free Gravy)</t>
  </si>
  <si>
    <t>Bisto Vegan/Gluten Free Gravy</t>
  </si>
  <si>
    <t>86045</t>
  </si>
  <si>
    <t>£19.38</t>
  </si>
  <si>
    <t>1 x 1.8kg</t>
  </si>
  <si>
    <t>19.38</t>
  </si>
  <si>
    <t>RDJ8090</t>
  </si>
  <si>
    <t>BDF86220</t>
  </si>
  <si>
    <t>86220 (Double Decker)</t>
  </si>
  <si>
    <t>Double Decker</t>
  </si>
  <si>
    <t>86220</t>
  </si>
  <si>
    <t xml:space="preserve"> £28.49 </t>
  </si>
  <si>
    <t xml:space="preserve"> £0.59 </t>
  </si>
  <si>
    <t>0.59</t>
  </si>
  <si>
    <t>BDF86225</t>
  </si>
  <si>
    <t>86225 (Bridor Chocolate Twist)</t>
  </si>
  <si>
    <t>Chocolate Twists</t>
  </si>
  <si>
    <t>86225</t>
  </si>
  <si>
    <t>Bridor Chocolate Twist</t>
  </si>
  <si>
    <t xml:space="preserve"> £34.60 </t>
  </si>
  <si>
    <t>BDF86229</t>
  </si>
  <si>
    <t>86229 (Bridor Croissant)</t>
  </si>
  <si>
    <t>Croissant</t>
  </si>
  <si>
    <t>86229</t>
  </si>
  <si>
    <t>Bridor Croissant</t>
  </si>
  <si>
    <t xml:space="preserve"> £23.99 </t>
  </si>
  <si>
    <t>Pack of 35</t>
  </si>
  <si>
    <t xml:space="preserve"> £0.69 </t>
  </si>
  <si>
    <t>0.69</t>
  </si>
  <si>
    <t>BDF86701</t>
  </si>
  <si>
    <t>86701 (Black &amp; White Dark Roast)</t>
  </si>
  <si>
    <t>Coffee</t>
  </si>
  <si>
    <t>86701</t>
  </si>
  <si>
    <t>Black &amp; White Dark Roast</t>
  </si>
  <si>
    <t xml:space="preserve"> £13.51 </t>
  </si>
  <si>
    <t>1kg Pack</t>
  </si>
  <si>
    <t>Tea &amp; Coffee</t>
  </si>
  <si>
    <t>13.51</t>
  </si>
  <si>
    <t>BDF86715</t>
  </si>
  <si>
    <t>86715 (FILTER COFFEE- BLACK &amp; WHITE)</t>
  </si>
  <si>
    <t>FILTER COFFEE- BLACK &amp; WHITE</t>
  </si>
  <si>
    <t>86715</t>
  </si>
  <si>
    <t xml:space="preserve"> £34.99 </t>
  </si>
  <si>
    <t>50X60G SACHET</t>
  </si>
  <si>
    <t>£0.70</t>
  </si>
  <si>
    <t>0.7</t>
  </si>
  <si>
    <t>BDF86811</t>
  </si>
  <si>
    <t>86811 (BAKERY - FLOUR CORNFLOUR)</t>
  </si>
  <si>
    <t>BAKERY - FLOUR CORNFLOUR</t>
  </si>
  <si>
    <t>86811</t>
  </si>
  <si>
    <t xml:space="preserve"> £11.04 </t>
  </si>
  <si>
    <t>3x3.5Kg</t>
  </si>
  <si>
    <t>£3.68</t>
  </si>
  <si>
    <t>3.68</t>
  </si>
  <si>
    <t>BDF87374</t>
  </si>
  <si>
    <t>87374 (BB - Large Red Apples)</t>
  </si>
  <si>
    <t>Apple</t>
  </si>
  <si>
    <t>87374</t>
  </si>
  <si>
    <t>BB - Large Red Apples</t>
  </si>
  <si>
    <t xml:space="preserve"> £2.33 </t>
  </si>
  <si>
    <t>2.33</t>
  </si>
  <si>
    <t>BDF88939</t>
  </si>
  <si>
    <t>88939 (VIVA Strawberry Milk Drink No Added Sugar)</t>
  </si>
  <si>
    <t>Milkshake Strawberry</t>
  </si>
  <si>
    <t>88939</t>
  </si>
  <si>
    <t>VIVA Strawberry Milk Drink No Added Sugar</t>
  </si>
  <si>
    <t>BDF89373</t>
  </si>
  <si>
    <t>92981 (Apple &amp; Raspberry Radnor Splash)</t>
  </si>
  <si>
    <t>Radnor Splash Apple &amp; Raspberry</t>
  </si>
  <si>
    <t>92981</t>
  </si>
  <si>
    <t>Apple &amp; Raspberry Radnor Splash</t>
  </si>
  <si>
    <t>£6.30</t>
  </si>
  <si>
    <t>BDF90027</t>
  </si>
  <si>
    <t>90027 (BAKERY - GOLDEN SYRUP)</t>
  </si>
  <si>
    <t>BAKERY - GOLDEN SYRUP</t>
  </si>
  <si>
    <t>90027</t>
  </si>
  <si>
    <t xml:space="preserve"> £30.31 </t>
  </si>
  <si>
    <t>2x7.25Kg</t>
  </si>
  <si>
    <t>each</t>
  </si>
  <si>
    <t>£15.16</t>
  </si>
  <si>
    <t>15.16</t>
  </si>
  <si>
    <t>BDF90486</t>
  </si>
  <si>
    <t>90486 (YF Honeycomb)</t>
  </si>
  <si>
    <t xml:space="preserve">Ice Cream Tub Honeycomb </t>
  </si>
  <si>
    <t>90486</t>
  </si>
  <si>
    <t>YF Honeycomb</t>
  </si>
  <si>
    <t xml:space="preserve"> £10.94 </t>
  </si>
  <si>
    <t xml:space="preserve"> £0.91 </t>
  </si>
  <si>
    <t>0.91</t>
  </si>
  <si>
    <t>BDF90493</t>
  </si>
  <si>
    <t>90493 (YF Vanilla)</t>
  </si>
  <si>
    <t>Ice Cream Tub Vanilla</t>
  </si>
  <si>
    <t>90493</t>
  </si>
  <si>
    <t>YF Vanilla</t>
  </si>
  <si>
    <t xml:space="preserve"> £9.37 </t>
  </si>
  <si>
    <t xml:space="preserve"> £0.78 </t>
  </si>
  <si>
    <t>0.78</t>
  </si>
  <si>
    <t>BDF90943</t>
  </si>
  <si>
    <t>90943 (Lipton Iced Tea Lemon)</t>
  </si>
  <si>
    <t>Lipton Iced Tea Lemon</t>
  </si>
  <si>
    <t>90943</t>
  </si>
  <si>
    <t>BDF92975</t>
  </si>
  <si>
    <t>92975 (Orange &amp; Passion Fruit Radnor Splash)</t>
  </si>
  <si>
    <t>Radnor Splash Orange &amp; Passion Fruit</t>
  </si>
  <si>
    <t>92975</t>
  </si>
  <si>
    <t>Orange &amp; Passion Fruit Radnor Splash</t>
  </si>
  <si>
    <t>BDF92982</t>
  </si>
  <si>
    <t>92982 (Watermelon Radnor Splash)</t>
  </si>
  <si>
    <t>Radnor Splash Watermelon</t>
  </si>
  <si>
    <t>92982</t>
  </si>
  <si>
    <t>Watermelon Radnor Splash</t>
  </si>
  <si>
    <t>BDF93295</t>
  </si>
  <si>
    <t>93295 (VIVA Banana Milk Drink No Added Sugar)</t>
  </si>
  <si>
    <t>Milkshake Banana</t>
  </si>
  <si>
    <t>93295</t>
  </si>
  <si>
    <t>VIVA Banana Milk Drink No Added Sugar</t>
  </si>
  <si>
    <t>BDF95230</t>
  </si>
  <si>
    <t>95230 (7up 500ml Bottle)</t>
  </si>
  <si>
    <t>7 Up</t>
  </si>
  <si>
    <t>95230</t>
  </si>
  <si>
    <t>7up 500ml Bottle</t>
  </si>
  <si>
    <t>BDF95537</t>
  </si>
  <si>
    <t>95537 (Lipton Iced Tea Peach)</t>
  </si>
  <si>
    <t>Lipton Iced Tea Peach</t>
  </si>
  <si>
    <t>95537</t>
  </si>
  <si>
    <t>BDF98572</t>
  </si>
  <si>
    <t>98572 (Tropical Radnor Fizz)</t>
  </si>
  <si>
    <t>Radnor Fizz Tropical</t>
  </si>
  <si>
    <t>98572</t>
  </si>
  <si>
    <t>Tropical Radnor Fizz</t>
  </si>
  <si>
    <t>BDF98828</t>
  </si>
  <si>
    <t>98828 (Beef Tomato)</t>
  </si>
  <si>
    <t>Beef Tomato</t>
  </si>
  <si>
    <t>98828</t>
  </si>
  <si>
    <t xml:space="preserve"> £5.61 </t>
  </si>
  <si>
    <t>Tray of 5</t>
  </si>
  <si>
    <t xml:space="preserve"> £1.12 </t>
  </si>
  <si>
    <t>1.12</t>
  </si>
  <si>
    <t>ESWPRI0001</t>
  </si>
  <si>
    <t>PRI0001 (100% Whole muscle Chicken Goujons served with Chips and Peas)</t>
  </si>
  <si>
    <t>ESW</t>
  </si>
  <si>
    <t>PRI0001</t>
  </si>
  <si>
    <t>1 Serving</t>
  </si>
  <si>
    <t>Per Serving</t>
  </si>
  <si>
    <t>^Primary Dishes</t>
  </si>
  <si>
    <t>Dishes</t>
  </si>
  <si>
    <t>ESWPRI0002</t>
  </si>
  <si>
    <t>PRI0002 (Cauliflower &amp; Chick Pea  Curry served with Rice and Beans)</t>
  </si>
  <si>
    <t>PRI0002</t>
  </si>
  <si>
    <t>ESWPRI0003</t>
  </si>
  <si>
    <t>PRI0003 (Cheese Bap)</t>
  </si>
  <si>
    <t>PRI0003</t>
  </si>
  <si>
    <t>ESWPRI0004</t>
  </si>
  <si>
    <t>PRI0004 (Cheese salad)</t>
  </si>
  <si>
    <t>PRI0004</t>
  </si>
  <si>
    <t>ESWPRI0005</t>
  </si>
  <si>
    <t>PRI0005 (Cheese Wrap)</t>
  </si>
  <si>
    <t>PRI0005</t>
  </si>
  <si>
    <t>ESWPRI0006</t>
  </si>
  <si>
    <t>PRI0006 (Chicken &amp; Vegetable  Stir Fry with Noodles)</t>
  </si>
  <si>
    <t>PRI0006</t>
  </si>
  <si>
    <t>ESWPRI0007</t>
  </si>
  <si>
    <t>PRI0007 (Chicken Curry with Rice and Beans)</t>
  </si>
  <si>
    <t>PRI0007</t>
  </si>
  <si>
    <t>ESWPRI0008</t>
  </si>
  <si>
    <t>PRI0008 (Chicken Mayo Bap)</t>
  </si>
  <si>
    <t>PRI0008</t>
  </si>
  <si>
    <t>ESWPRI0009</t>
  </si>
  <si>
    <t>PRI0009 (Chicken salad)</t>
  </si>
  <si>
    <t>PRI0009</t>
  </si>
  <si>
    <t>ESWPRI0010</t>
  </si>
  <si>
    <t>PRI0010 (Chinese Vegetable &amp; Quorn Fillet Stir Fry)</t>
  </si>
  <si>
    <t>PRI0010</t>
  </si>
  <si>
    <t>ESWPRI0011</t>
  </si>
  <si>
    <t>PRI0011 (Chinese Vegetable Stir Fry with Noodles)</t>
  </si>
  <si>
    <t>PRI0011</t>
  </si>
  <si>
    <t>ESWPRI0012</t>
  </si>
  <si>
    <t>PRI0012 (DF Chicken  Bap)</t>
  </si>
  <si>
    <t>PRI0012</t>
  </si>
  <si>
    <t>ESWPRI0013</t>
  </si>
  <si>
    <t>PRI0013 (DF Ham Bap)</t>
  </si>
  <si>
    <t>PRI0013</t>
  </si>
  <si>
    <t>ESWPRI0014</t>
  </si>
  <si>
    <t>PRI0014 (Fruit Salad)</t>
  </si>
  <si>
    <t>PRI0014</t>
  </si>
  <si>
    <t>ESWPRI0015</t>
  </si>
  <si>
    <t>PRI0015 (GF Chicken &amp; Vegetable  Stir Fry with Noodles)</t>
  </si>
  <si>
    <t>PRI0015</t>
  </si>
  <si>
    <t>ESWPRI0016</t>
  </si>
  <si>
    <t>PRI0016 (GF Chicken Curry with Rice and Beans)</t>
  </si>
  <si>
    <t>PRI0016</t>
  </si>
  <si>
    <t>ESWPRI0017</t>
  </si>
  <si>
    <t>PRI0017 (GF Chinese Vegetable &amp; Quorn Stir Fry )</t>
  </si>
  <si>
    <t>PRI0017</t>
  </si>
  <si>
    <t>ESWPRI0018</t>
  </si>
  <si>
    <t>PRI0018 (GF Pasta Bolognaise)</t>
  </si>
  <si>
    <t>PRI0018</t>
  </si>
  <si>
    <t>ESWPRI0019</t>
  </si>
  <si>
    <t>PRI0019 (GF Roast Chicken Breast with Seasonal Vegetables and Gravy)</t>
  </si>
  <si>
    <t>PRI0019</t>
  </si>
  <si>
    <t>ESWPRI0020</t>
  </si>
  <si>
    <t>PRI0020 (GF Vegan Pasta Bolognaise)</t>
  </si>
  <si>
    <t>PRI0020</t>
  </si>
  <si>
    <t>ESWPRI0021</t>
  </si>
  <si>
    <t>PRI0021 (GF Veggie Meatballs in a Tomato Sauce served with Pasta )</t>
  </si>
  <si>
    <t>PRI0021</t>
  </si>
  <si>
    <t>ESWPRI0022</t>
  </si>
  <si>
    <t>PRI0022 (Gluten Free Cheese Bap)</t>
  </si>
  <si>
    <t>PRI0022</t>
  </si>
  <si>
    <t>ESWPRI0023</t>
  </si>
  <si>
    <t>PRI0023 (Gluten Free Chicken Goujons served with Chips and Peas)</t>
  </si>
  <si>
    <t>PRI0023</t>
  </si>
  <si>
    <t>ESWPRI0024</t>
  </si>
  <si>
    <t>PRI0024 (Gluten Free Chicken Mayo Bap)</t>
  </si>
  <si>
    <t>PRI0024</t>
  </si>
  <si>
    <t>ESWPRI0025</t>
  </si>
  <si>
    <t>PRI0025 (Gluten Free Ham Bap)</t>
  </si>
  <si>
    <t>PRI0025</t>
  </si>
  <si>
    <t>ESWPRI0026</t>
  </si>
  <si>
    <t>PRI0026 (Gluten Free Pasta with Tomato Sauce )</t>
  </si>
  <si>
    <t>PRI0026</t>
  </si>
  <si>
    <t>ESWPRI0027</t>
  </si>
  <si>
    <t>PRI0027 (Gluten Free Sausages and Mash with Seasonal vegetables and Gravy)</t>
  </si>
  <si>
    <t>PRI0027</t>
  </si>
  <si>
    <t>ESWPRI0028</t>
  </si>
  <si>
    <t>PRI0028 (Gluten Free Vegetable Burger with Chips and Peas)</t>
  </si>
  <si>
    <t>PRI0028</t>
  </si>
  <si>
    <t>ESWPRI0029</t>
  </si>
  <si>
    <t>PRI0029 (Golden MSC Fish Fingers)</t>
  </si>
  <si>
    <t>Golden MSC Fish Fingers</t>
  </si>
  <si>
    <t>PRI0029</t>
  </si>
  <si>
    <t>ESWPRI0030</t>
  </si>
  <si>
    <t>PRI0030 (Ham salad)</t>
  </si>
  <si>
    <t>PRI0030</t>
  </si>
  <si>
    <t>ESWPRI0031</t>
  </si>
  <si>
    <t>PRI0031 (Ham Wrap)</t>
  </si>
  <si>
    <t>PRI0031</t>
  </si>
  <si>
    <t>ESWPRI0032</t>
  </si>
  <si>
    <t>PRI0032 (No Fish Fish Fingers with Chips and Peas)</t>
  </si>
  <si>
    <t>PRI0032</t>
  </si>
  <si>
    <t>ESWPRI0033</t>
  </si>
  <si>
    <t>PRI0033 (Pasta Bolognaise)</t>
  </si>
  <si>
    <t>PRI0033</t>
  </si>
  <si>
    <t>ESWPRI0034</t>
  </si>
  <si>
    <t>PRI0034 (Pasta Vegan Bolognaise)</t>
  </si>
  <si>
    <t>PRI0034</t>
  </si>
  <si>
    <t>ESWPRI0035</t>
  </si>
  <si>
    <t>PRI0035 (Pasta Vegetarian Bolognaise)</t>
  </si>
  <si>
    <t>Pasta Vegetarian Bolognaise</t>
  </si>
  <si>
    <t>PRI0035</t>
  </si>
  <si>
    <t>ESWPRI0036</t>
  </si>
  <si>
    <t>PRI0036 (Plant Based Chicken Bites, chips and Peas)</t>
  </si>
  <si>
    <t>PRI0036</t>
  </si>
  <si>
    <t>ESWPRI0037</t>
  </si>
  <si>
    <t>PRI0037 (Quorn Fillet salad)</t>
  </si>
  <si>
    <t>PRI0037</t>
  </si>
  <si>
    <t>ESWPRI0038</t>
  </si>
  <si>
    <t>PRI0038 (Quorn salad)</t>
  </si>
  <si>
    <t>PRI0038</t>
  </si>
  <si>
    <t>ESWPRI0039</t>
  </si>
  <si>
    <t>PRI0039 (Roast Chicken Breast with Seasonal Vegetables and Gravy)</t>
  </si>
  <si>
    <t>PRI0039</t>
  </si>
  <si>
    <t>ESWPRI0040</t>
  </si>
  <si>
    <t>PRI0040 (Roast Quorn Fillet served with Seasonal vegetables and Gravy)</t>
  </si>
  <si>
    <t>PRI0040</t>
  </si>
  <si>
    <t>ESWPRI0041</t>
  </si>
  <si>
    <t>PRI0041 (Tomato and Basil Pasta Bake )</t>
  </si>
  <si>
    <t>PRI0041</t>
  </si>
  <si>
    <t>ESWPRI0042</t>
  </si>
  <si>
    <t>PRI0042 (Tuna Bap)</t>
  </si>
  <si>
    <t>PRI0042</t>
  </si>
  <si>
    <t>ESWPRI0043</t>
  </si>
  <si>
    <t>PRI0043 (Tuna salad)</t>
  </si>
  <si>
    <t>PRI0043</t>
  </si>
  <si>
    <t>ESWPRI0044</t>
  </si>
  <si>
    <t>PRI0044 (Vegan Cheese salad)</t>
  </si>
  <si>
    <t>PRI0044</t>
  </si>
  <si>
    <t>ESWPRI0045</t>
  </si>
  <si>
    <t>PRI0045 (Veggie Meatballs in a Tomato Sauce served with Pasta)</t>
  </si>
  <si>
    <t>PRI0045</t>
  </si>
  <si>
    <t>ESWPRI0046</t>
  </si>
  <si>
    <t>PRI0046 (Veggie Sausages and Mash served with Seasonal Vegetables and Gravy)</t>
  </si>
  <si>
    <t>PRI0046</t>
  </si>
  <si>
    <t>ESWPRI0047</t>
  </si>
  <si>
    <t>PRI0047 (Watermelon)</t>
  </si>
  <si>
    <t>PRI0047</t>
  </si>
  <si>
    <t>ESWPRI0048</t>
  </si>
  <si>
    <t>PRI0048 (Westcountry Sausages and Mash with Seasonal vegetables and Gravy)</t>
  </si>
  <si>
    <t>PRI0048</t>
  </si>
  <si>
    <t>ESWSEC0001</t>
  </si>
  <si>
    <t>SEC0001 (Bacon Bap)</t>
  </si>
  <si>
    <t>Bacon Bap</t>
  </si>
  <si>
    <t>SEC0001</t>
  </si>
  <si>
    <t>0.72</t>
  </si>
  <si>
    <t>^Secondary Dishes: Hot Deli</t>
  </si>
  <si>
    <t>ESWSEC0002</t>
  </si>
  <si>
    <t>SEC0002 (Bagel Grille)</t>
  </si>
  <si>
    <t>Bagel Grille</t>
  </si>
  <si>
    <t>SEC0002</t>
  </si>
  <si>
    <t>^Secondary Dishes: Sixth Form</t>
  </si>
  <si>
    <t>ESWSEC0003</t>
  </si>
  <si>
    <t>SEC0003 (Baked Bean Pasta, served with salad)</t>
  </si>
  <si>
    <t>Baked Bean Pasta, served with salad</t>
  </si>
  <si>
    <t>SEC0003</t>
  </si>
  <si>
    <t>0.40</t>
  </si>
  <si>
    <t>^Secondary Dishes: Meals</t>
  </si>
  <si>
    <t>0.4</t>
  </si>
  <si>
    <t>ESWSEC0004</t>
  </si>
  <si>
    <t>SEC0004 (Bolognaise)</t>
  </si>
  <si>
    <t>Bolognaise</t>
  </si>
  <si>
    <t>SEC0004</t>
  </si>
  <si>
    <t>1.01</t>
  </si>
  <si>
    <t>ESWSEC0005</t>
  </si>
  <si>
    <t>SEC0005 (Bothy Burger)</t>
  </si>
  <si>
    <t>Bothy Burger</t>
  </si>
  <si>
    <t>SEC0005</t>
  </si>
  <si>
    <t>1.45</t>
  </si>
  <si>
    <t>ESWSEC0006</t>
  </si>
  <si>
    <t>SEC0006 (Breakfast Wrap)</t>
  </si>
  <si>
    <t>Breakfast Wrap</t>
  </si>
  <si>
    <t>SEC0006</t>
  </si>
  <si>
    <t>0.98</t>
  </si>
  <si>
    <t>ESWSEC0007</t>
  </si>
  <si>
    <t>SEC0007 (Caesar Salad)</t>
  </si>
  <si>
    <t>Caesar Salad</t>
  </si>
  <si>
    <t>SEC0007</t>
  </si>
  <si>
    <t>0.77</t>
  </si>
  <si>
    <t>^Secondary Dishes: Cold Deli</t>
  </si>
  <si>
    <t>ESWSEC0008</t>
  </si>
  <si>
    <t>SEC0008 (Carbonara)</t>
  </si>
  <si>
    <t>Carbonara</t>
  </si>
  <si>
    <t>SEC0008</t>
  </si>
  <si>
    <t>ESWSEC0009</t>
  </si>
  <si>
    <t>SEC0009 (Cheese &amp; Onion Lattice)</t>
  </si>
  <si>
    <t>Cheese &amp; Onion Lattice</t>
  </si>
  <si>
    <t>SEC0009</t>
  </si>
  <si>
    <t>^Secondary Dishes: Special Diets</t>
  </si>
  <si>
    <t>ESWSEC0010</t>
  </si>
  <si>
    <t>SEC0010 (Cheese &amp; Pesto Panini)</t>
  </si>
  <si>
    <t>Cheese &amp; Pesto Panini</t>
  </si>
  <si>
    <t>SEC0010</t>
  </si>
  <si>
    <t>ESWSEC0011</t>
  </si>
  <si>
    <t>SEC0011 (Cheese Salad)</t>
  </si>
  <si>
    <t>Cheese Salad</t>
  </si>
  <si>
    <t>SEC0011</t>
  </si>
  <si>
    <t>ESWSEC0012</t>
  </si>
  <si>
    <t>SEC0012 (Cheese Salad Bap)</t>
  </si>
  <si>
    <t>Cheese Salad Bap</t>
  </si>
  <si>
    <t>SEC0012</t>
  </si>
  <si>
    <t>0.53</t>
  </si>
  <si>
    <t>ESWSEC0013</t>
  </si>
  <si>
    <t>SEC0013 (Cheeseburger  (Lettuce and tomato))</t>
  </si>
  <si>
    <t>Cheeseburger  (Lettuce and tomato)</t>
  </si>
  <si>
    <t>SEC0013</t>
  </si>
  <si>
    <t>0.87</t>
  </si>
  <si>
    <t>ESWSEC0014</t>
  </si>
  <si>
    <t>SEC0014 (Cheesy Chips)</t>
  </si>
  <si>
    <t>Cheesy Chips</t>
  </si>
  <si>
    <t>SEC0014</t>
  </si>
  <si>
    <t>0.34</t>
  </si>
  <si>
    <t>ESWSEC0015</t>
  </si>
  <si>
    <t>SEC0015 (Chicken &amp; Bacon Salad)</t>
  </si>
  <si>
    <t>Chicken &amp; Bacon Salad</t>
  </si>
  <si>
    <t>SEC0015</t>
  </si>
  <si>
    <t>0.64</t>
  </si>
  <si>
    <t>ESWSEC0016</t>
  </si>
  <si>
    <t>SEC0016 (Chicken Korma)</t>
  </si>
  <si>
    <t>Chicken Korma</t>
  </si>
  <si>
    <t>SEC0016</t>
  </si>
  <si>
    <t>ESWSEC0017</t>
  </si>
  <si>
    <t>SEC0017 (Chicken Tikka Masala)</t>
  </si>
  <si>
    <t>Chicken Tikka Masala</t>
  </si>
  <si>
    <t>SEC0017</t>
  </si>
  <si>
    <t>ESWSEC0018</t>
  </si>
  <si>
    <t>SEC0018 (Chicken &amp; Chips, with Peas)</t>
  </si>
  <si>
    <t>Chicken &amp; Chips, with Peas</t>
  </si>
  <si>
    <t>SEC0018</t>
  </si>
  <si>
    <t>0.89</t>
  </si>
  <si>
    <t>ESWSEC0019</t>
  </si>
  <si>
    <t>SEC0019 (Chicken Chow Mein, with chinese vegetable mix)</t>
  </si>
  <si>
    <t>Chicken Chow Mein, with chinese vegetable mix</t>
  </si>
  <si>
    <t>SEC0019</t>
  </si>
  <si>
    <t>0.95</t>
  </si>
  <si>
    <t>ESWSEC0020</t>
  </si>
  <si>
    <t>SEC0020 (Chicken Gyros &amp; Wedges)</t>
  </si>
  <si>
    <t>Chicken Gyros &amp; Wedges</t>
  </si>
  <si>
    <t>SEC0020</t>
  </si>
  <si>
    <t>0.76</t>
  </si>
  <si>
    <t>ESWSEC0021</t>
  </si>
  <si>
    <t>SEC0021 (Chicken Jalfrezi)</t>
  </si>
  <si>
    <t>Chicken Jalfrezi</t>
  </si>
  <si>
    <t>SEC0021</t>
  </si>
  <si>
    <t>ESWSEC0022</t>
  </si>
  <si>
    <t>SEC0022 (Chicken Mayo Bap)</t>
  </si>
  <si>
    <t>SEC0022</t>
  </si>
  <si>
    <t>0.63</t>
  </si>
  <si>
    <t>ESWSEC0023</t>
  </si>
  <si>
    <t>SEC0023 (Chicken Parmigiana)</t>
  </si>
  <si>
    <t>Chicken Parmigiana</t>
  </si>
  <si>
    <t>SEC0023</t>
  </si>
  <si>
    <t>1.08</t>
  </si>
  <si>
    <t>ESWSEC0024</t>
  </si>
  <si>
    <t>SEC0024 (Chicken Teriyaki, with chinese vegetable mix and rice)</t>
  </si>
  <si>
    <t>Chicken Teriyaki, with chinese vegetable mix and rice</t>
  </si>
  <si>
    <t>SEC0024</t>
  </si>
  <si>
    <t>ESWSEC0025</t>
  </si>
  <si>
    <t>SEC0025 (Chilled Basilico Pasta pots)</t>
  </si>
  <si>
    <t>Chilled Basilico Pasta pots</t>
  </si>
  <si>
    <t>SEC0025</t>
  </si>
  <si>
    <t>0.66</t>
  </si>
  <si>
    <t>ESWSEC0026</t>
  </si>
  <si>
    <t>SEC0026 (Chilled Pesto Pasta Pots)</t>
  </si>
  <si>
    <t>Chilled Pesto Pasta Pots</t>
  </si>
  <si>
    <t>SEC0026</t>
  </si>
  <si>
    <t>0.58</t>
  </si>
  <si>
    <t>ESWSEC0027</t>
  </si>
  <si>
    <t>SEC0027 (Chilli Con Carne)</t>
  </si>
  <si>
    <t>Chilli Con Carne</t>
  </si>
  <si>
    <t>SEC0027</t>
  </si>
  <si>
    <t>ESWSEC0028</t>
  </si>
  <si>
    <t>SEC0028 (Chips)</t>
  </si>
  <si>
    <t>Chips</t>
  </si>
  <si>
    <t>SEC0028</t>
  </si>
  <si>
    <t>0.19</t>
  </si>
  <si>
    <t>ESWSEC0029</t>
  </si>
  <si>
    <t>SEC0029 (Filled Pretzel Roll Cheese)</t>
  </si>
  <si>
    <t>Filled Pretzel Roll Cheese</t>
  </si>
  <si>
    <t>SEC0029</t>
  </si>
  <si>
    <t>0.75</t>
  </si>
  <si>
    <t>ESWSEC0030</t>
  </si>
  <si>
    <t>SEC0030 (Filled Pretzel roll Pepperoni)</t>
  </si>
  <si>
    <t>Filled Pretzel roll Pepperoni</t>
  </si>
  <si>
    <t>SEC0030</t>
  </si>
  <si>
    <t>ESWSEC0031</t>
  </si>
  <si>
    <t>SEC0031 (Filled pretzel rolls Ham)</t>
  </si>
  <si>
    <t>Filled pretzel rolls Ham</t>
  </si>
  <si>
    <t>SEC0031</t>
  </si>
  <si>
    <t>ESWSEC0032</t>
  </si>
  <si>
    <t>SEC0032 (Fish Chips and Peas)</t>
  </si>
  <si>
    <t>Fish Chips and Peas</t>
  </si>
  <si>
    <t>SEC0032</t>
  </si>
  <si>
    <t>0.82</t>
  </si>
  <si>
    <t>ESWSEC0033</t>
  </si>
  <si>
    <t>SEC0033 (Fruit Pot Mixed)</t>
  </si>
  <si>
    <t>Fruit Pot Mixed</t>
  </si>
  <si>
    <t>SEC0033</t>
  </si>
  <si>
    <t>ESWSEC0034</t>
  </si>
  <si>
    <t>SEC0034 (Fruit Pot Watermelon)</t>
  </si>
  <si>
    <t>Fruit Pot Watermelon</t>
  </si>
  <si>
    <t>SEC0034</t>
  </si>
  <si>
    <t>0.20</t>
  </si>
  <si>
    <t>ESWSEC0035</t>
  </si>
  <si>
    <t>SEC0035 (Gluten free Fish and Chips)</t>
  </si>
  <si>
    <t>Gluten free Fish and Chips</t>
  </si>
  <si>
    <t>SEC0035</t>
  </si>
  <si>
    <t>ESWSEC0036</t>
  </si>
  <si>
    <t>SEC0036 (Gluten free Pizza)</t>
  </si>
  <si>
    <t>Gluten free Pizza</t>
  </si>
  <si>
    <t>SEC0036</t>
  </si>
  <si>
    <t>2.44</t>
  </si>
  <si>
    <t>ESWSEC0037</t>
  </si>
  <si>
    <t>SEC0037 (Gluten free Pizza)</t>
  </si>
  <si>
    <t>SEC0037</t>
  </si>
  <si>
    <t>ESWSEC0038</t>
  </si>
  <si>
    <t>SEC0038 (Gluten Free Vegan Hot Dog)</t>
  </si>
  <si>
    <t>Gluten Free Vegan Hot Dog</t>
  </si>
  <si>
    <t>SEC0038</t>
  </si>
  <si>
    <t>2.29</t>
  </si>
  <si>
    <t>ESWSEC0039</t>
  </si>
  <si>
    <t>SEC0039 (Grape Pots)</t>
  </si>
  <si>
    <t>Grape Pots</t>
  </si>
  <si>
    <t>SEC0039</t>
  </si>
  <si>
    <t>0.44</t>
  </si>
  <si>
    <t>ESWSEC0040</t>
  </si>
  <si>
    <t>SEC0040 (Ham &amp; Cheese Bap)</t>
  </si>
  <si>
    <t>Ham &amp; Cheese Bap</t>
  </si>
  <si>
    <t>SEC0040</t>
  </si>
  <si>
    <t>0.70</t>
  </si>
  <si>
    <t>ESWSEC0041</t>
  </si>
  <si>
    <t>SEC0041 (Hot BBQ Chicken Wrap)</t>
  </si>
  <si>
    <t>Hot BBQ Chicken Wrap</t>
  </si>
  <si>
    <t>SEC0041</t>
  </si>
  <si>
    <t>ESWSEC0042</t>
  </si>
  <si>
    <t>SEC0042 (Luxury Vegan &amp; Gluten Free Burger)</t>
  </si>
  <si>
    <t>Luxury Vegan &amp; Gluten Free Burger</t>
  </si>
  <si>
    <t>SEC0042</t>
  </si>
  <si>
    <t>1.44</t>
  </si>
  <si>
    <t>ESWSEC0043</t>
  </si>
  <si>
    <t>SEC0043 (Macaroni Cheese, served with salad)</t>
  </si>
  <si>
    <t>Macaroni Cheese, served with salad</t>
  </si>
  <si>
    <t>SEC0043</t>
  </si>
  <si>
    <t>0.73</t>
  </si>
  <si>
    <t>ESWSEC0044</t>
  </si>
  <si>
    <t>SEC0044 (Meatball Pasta Bake)</t>
  </si>
  <si>
    <t>Meatball Pasta Bake</t>
  </si>
  <si>
    <t>SEC0044</t>
  </si>
  <si>
    <t>ESWSEC0045</t>
  </si>
  <si>
    <t>SEC0045 (Meatballs in tomato sauce, with pasta, served with salad)</t>
  </si>
  <si>
    <t>Meatballs in tomato sauce, with pasta, served with salad</t>
  </si>
  <si>
    <t>SEC0045</t>
  </si>
  <si>
    <t>ESWSEC0046</t>
  </si>
  <si>
    <t>SEC0046 (Panini BBQ Chicken &amp; Cheese)</t>
  </si>
  <si>
    <t>Panini BBQ Chicken &amp; Cheese</t>
  </si>
  <si>
    <t>SEC0046</t>
  </si>
  <si>
    <t>1.03</t>
  </si>
  <si>
    <t>ESWSEC0047</t>
  </si>
  <si>
    <t>SEC0047 (Panini Cheese &amp; Red Onion)</t>
  </si>
  <si>
    <t>Panini Cheese &amp; Red Onion</t>
  </si>
  <si>
    <t>SEC0047</t>
  </si>
  <si>
    <t>0.90</t>
  </si>
  <si>
    <t>0.9</t>
  </si>
  <si>
    <t>ESWSEC0048</t>
  </si>
  <si>
    <t>SEC0048 (Panini Cheese and Ham)</t>
  </si>
  <si>
    <t>Panini Cheese and Ham</t>
  </si>
  <si>
    <t>SEC0048</t>
  </si>
  <si>
    <t>1.07</t>
  </si>
  <si>
    <t>ESWSEC0049</t>
  </si>
  <si>
    <t>SEC0049 (Panini Cheese and Pepperoni)</t>
  </si>
  <si>
    <t>Panini Cheese and Pepperoni</t>
  </si>
  <si>
    <t>SEC0049</t>
  </si>
  <si>
    <t>0.99</t>
  </si>
  <si>
    <t>ESWSEC0050</t>
  </si>
  <si>
    <t>SEC0050 (Panini Mexican Chicken)</t>
  </si>
  <si>
    <t>Panini Mexican Chicken</t>
  </si>
  <si>
    <t>SEC0050</t>
  </si>
  <si>
    <t>ESWSEC0051</t>
  </si>
  <si>
    <t>SEC0051 (Panini Sweet Chilli Chicken)</t>
  </si>
  <si>
    <t>Panini Sweet Chilli Chicken</t>
  </si>
  <si>
    <t>SEC0051</t>
  </si>
  <si>
    <t>1.02</t>
  </si>
  <si>
    <t>ESWSEC0052</t>
  </si>
  <si>
    <t>SEC0052 (Salmon Fish Fingers)</t>
  </si>
  <si>
    <t>Salmon Fish Fingers</t>
  </si>
  <si>
    <t>SEC0052</t>
  </si>
  <si>
    <t>0.84</t>
  </si>
  <si>
    <t>ESWSEC0053</t>
  </si>
  <si>
    <t>SEC0053 (Sausage &amp; Chips)</t>
  </si>
  <si>
    <t>Sausage &amp; Chips</t>
  </si>
  <si>
    <t>SEC0053</t>
  </si>
  <si>
    <t>ESWSEC0054</t>
  </si>
  <si>
    <t>SEC0054 (Sausage Bap)</t>
  </si>
  <si>
    <t>Sausage Bap</t>
  </si>
  <si>
    <t>SEC0054</t>
  </si>
  <si>
    <t>ESWSEC0055</t>
  </si>
  <si>
    <t>SEC0055 (Southern Fried Chicken Burger  (Lettuce and tomato))</t>
  </si>
  <si>
    <t>Southern Fried Chicken Burger  (Lettuce and tomato)</t>
  </si>
  <si>
    <t>SEC0055</t>
  </si>
  <si>
    <t>ESWSEC0056</t>
  </si>
  <si>
    <t>SEC0056 (Spicy Bean Patty, with Wedges)</t>
  </si>
  <si>
    <t>Spicy Bean Patty, with Wedges, served with salad</t>
  </si>
  <si>
    <t>SEC0056</t>
  </si>
  <si>
    <t>Spicy Bean Patty, with Wedges</t>
  </si>
  <si>
    <t>ESWSEC0057</t>
  </si>
  <si>
    <t>SEC0057 (Tomato &amp; Basil Pasta, served with salad)</t>
  </si>
  <si>
    <t>Tomato &amp; Basil Pasta, served with salad</t>
  </si>
  <si>
    <t>SEC0057</t>
  </si>
  <si>
    <t>ESWSEC0058</t>
  </si>
  <si>
    <t>SEC0058 (Tuna Mayonaisse Bap)</t>
  </si>
  <si>
    <t>Tuna Mayonaisse Bap</t>
  </si>
  <si>
    <t>SEC0058</t>
  </si>
  <si>
    <t>ESWSEC0059</t>
  </si>
  <si>
    <t>SEC0059 (Vegan Quorn Sausage and Chips)</t>
  </si>
  <si>
    <t>Vegan Quorn Sausage and Chips</t>
  </si>
  <si>
    <t>SEC0059</t>
  </si>
  <si>
    <t>2.09</t>
  </si>
  <si>
    <t>ESWSEC0060</t>
  </si>
  <si>
    <t>SEC0060 (Wheat Free Pasta with ratatouille)</t>
  </si>
  <si>
    <t>Wheat Free Pasta with ratatouille</t>
  </si>
  <si>
    <t>SEC0060</t>
  </si>
  <si>
    <t>ESWSEC0061</t>
  </si>
  <si>
    <t>SEC0061 (Wheat Free Pasta with Tomato and Basil Sauce)</t>
  </si>
  <si>
    <t>Wheat Free Pasta with Tomato and Basil Sauce</t>
  </si>
  <si>
    <t>SEC0061</t>
  </si>
  <si>
    <t>ESWSEC0062</t>
  </si>
  <si>
    <t>SEC0062 (Wheat Free pasta with Tomato and Bean Salad)</t>
  </si>
  <si>
    <t>Wheat Free pasta with Tomato and Bean Salad</t>
  </si>
  <si>
    <t>SEC0062</t>
  </si>
  <si>
    <t>ESWSEC0063</t>
  </si>
  <si>
    <t>SEC0063 (Wrap BBQ Chicken)</t>
  </si>
  <si>
    <t>Wrap BBQ Chicken</t>
  </si>
  <si>
    <t>SEC0063</t>
  </si>
  <si>
    <t>ESWSEC0064</t>
  </si>
  <si>
    <t>SEC0064 (Wrap Cheese Salad)</t>
  </si>
  <si>
    <t>Wrap Cheese Salad</t>
  </si>
  <si>
    <t>SEC0064</t>
  </si>
  <si>
    <t>0.60</t>
  </si>
  <si>
    <t>0.6</t>
  </si>
  <si>
    <t>ESWSEC0065</t>
  </si>
  <si>
    <t>SEC0065 (Wrap Chicken Mayo and Lettuce)</t>
  </si>
  <si>
    <t>Wrap Chicken Mayo and Lettuce</t>
  </si>
  <si>
    <t>SEC0065</t>
  </si>
  <si>
    <t>ESWSEC0066</t>
  </si>
  <si>
    <t>SEC0066 (Wrap Ham Salad)</t>
  </si>
  <si>
    <t>Wrap Ham Salad</t>
  </si>
  <si>
    <t>SEC0066</t>
  </si>
  <si>
    <t>RDJ11630</t>
  </si>
  <si>
    <t>11630 (Orange &amp; Passion Fruit Radnor Splash)</t>
  </si>
  <si>
    <t>RD Johns</t>
  </si>
  <si>
    <t>11630</t>
  </si>
  <si>
    <t xml:space="preserve"> £6.25 </t>
  </si>
  <si>
    <t xml:space="preserve"> £0.26 </t>
  </si>
  <si>
    <t>RDJ12188</t>
  </si>
  <si>
    <t>12188 (Garlic Bread Slices)</t>
  </si>
  <si>
    <t>Garlic Bread Slice</t>
  </si>
  <si>
    <t>12188</t>
  </si>
  <si>
    <t>Garlic Bread Slices</t>
  </si>
  <si>
    <t xml:space="preserve"> £19.50 </t>
  </si>
  <si>
    <t>1x150</t>
  </si>
  <si>
    <t>Each slice</t>
  </si>
  <si>
    <t>£0.13</t>
  </si>
  <si>
    <t>0.13</t>
  </si>
  <si>
    <t>RDJ12193</t>
  </si>
  <si>
    <t>12193 (Peppers)</t>
  </si>
  <si>
    <t>12193</t>
  </si>
  <si>
    <t>Each EA pack</t>
  </si>
  <si>
    <t>RDJ12389</t>
  </si>
  <si>
    <t>12389 (Worldbake pretzel Roll)</t>
  </si>
  <si>
    <t>Plain Pretzel Roll</t>
  </si>
  <si>
    <t>12389</t>
  </si>
  <si>
    <t>Worldbake pretzel Roll</t>
  </si>
  <si>
    <t xml:space="preserve"> £23.63 </t>
  </si>
  <si>
    <t xml:space="preserve"> £0.39 </t>
  </si>
  <si>
    <t>0.39</t>
  </si>
  <si>
    <t>RDJ13900</t>
  </si>
  <si>
    <t>13900 (Quorn Vegan Fillets 69g)</t>
  </si>
  <si>
    <t>Quorn Fillet</t>
  </si>
  <si>
    <t>13900</t>
  </si>
  <si>
    <t>Quorn Vegan Fillets 69g</t>
  </si>
  <si>
    <t xml:space="preserve"> £20.06 </t>
  </si>
  <si>
    <t>1x2kg</t>
  </si>
  <si>
    <t xml:space="preserve"> £10.03 </t>
  </si>
  <si>
    <t>10.03</t>
  </si>
  <si>
    <t>RDJ14926</t>
  </si>
  <si>
    <t>14926 (GF Sausages)</t>
  </si>
  <si>
    <t>Gluten Free Sausages</t>
  </si>
  <si>
    <t>14926</t>
  </si>
  <si>
    <t>GF Sausages</t>
  </si>
  <si>
    <t xml:space="preserve"> £26.36 </t>
  </si>
  <si>
    <t>2.27kg Bag</t>
  </si>
  <si>
    <t>26.36</t>
  </si>
  <si>
    <t>RDJ14945</t>
  </si>
  <si>
    <t>14945 (Chickpeas)</t>
  </si>
  <si>
    <t>Chick Peas</t>
  </si>
  <si>
    <t>14945</t>
  </si>
  <si>
    <t>Chickpeas</t>
  </si>
  <si>
    <t xml:space="preserve"> £1.90 </t>
  </si>
  <si>
    <t>1x800g</t>
  </si>
  <si>
    <t>1.9</t>
  </si>
  <si>
    <t>RDJ14969</t>
  </si>
  <si>
    <t>14969 (Cucumber)</t>
  </si>
  <si>
    <t>14969</t>
  </si>
  <si>
    <t>£1.17</t>
  </si>
  <si>
    <t>Each cucumber</t>
  </si>
  <si>
    <t>1.17</t>
  </si>
  <si>
    <t>TAM5060</t>
  </si>
  <si>
    <t>RDJ1504</t>
  </si>
  <si>
    <t>1504 (Five Bean Salad Tin)</t>
  </si>
  <si>
    <t>Five Bean Salad Tin</t>
  </si>
  <si>
    <t>1504</t>
  </si>
  <si>
    <t xml:space="preserve"> £1.50 </t>
  </si>
  <si>
    <t>1.5</t>
  </si>
  <si>
    <t>RDJ15130</t>
  </si>
  <si>
    <t>15130 (F: Nadorcotts/Satsuma)</t>
  </si>
  <si>
    <t>Satsuma</t>
  </si>
  <si>
    <t>15130</t>
  </si>
  <si>
    <t>F: Nadorcotts/Satsuma</t>
  </si>
  <si>
    <t xml:space="preserve"> £3.91</t>
  </si>
  <si>
    <t>3.91</t>
  </si>
  <si>
    <t>RDJ1541</t>
  </si>
  <si>
    <t>1541 (Crucials Sweet Chilli)</t>
  </si>
  <si>
    <t>Sweet Chilli Sauce</t>
  </si>
  <si>
    <t>1541</t>
  </si>
  <si>
    <t>Crucials Sweet Chilli</t>
  </si>
  <si>
    <t xml:space="preserve"> £2.75 </t>
  </si>
  <si>
    <t>Each Bottle (Full or Part)</t>
  </si>
  <si>
    <t>2.75</t>
  </si>
  <si>
    <t>RDJ15458</t>
  </si>
  <si>
    <t>15458 (Tomato)</t>
  </si>
  <si>
    <t>15458</t>
  </si>
  <si>
    <t>£2.88</t>
  </si>
  <si>
    <t>1kg pack</t>
  </si>
  <si>
    <t>Each 1kg pack</t>
  </si>
  <si>
    <t>2.88</t>
  </si>
  <si>
    <t>TAM35004</t>
  </si>
  <si>
    <t>15483 (Qualitops Ham Julienne)</t>
  </si>
  <si>
    <t>Ham</t>
  </si>
  <si>
    <t>15483</t>
  </si>
  <si>
    <t>Qualitops Ham Julienne</t>
  </si>
  <si>
    <t xml:space="preserve"> £5.90 </t>
  </si>
  <si>
    <t>5.9</t>
  </si>
  <si>
    <t>RDJ15879</t>
  </si>
  <si>
    <t>15879 (Quorn Pieces)</t>
  </si>
  <si>
    <t>GF Quorn Pieces</t>
  </si>
  <si>
    <t>15879</t>
  </si>
  <si>
    <t>9.96</t>
  </si>
  <si>
    <t>1610 (Mature Cheese slices)</t>
  </si>
  <si>
    <t>Cheddar Cheese Slice</t>
  </si>
  <si>
    <t>1610</t>
  </si>
  <si>
    <t>Mature Cheese slices</t>
  </si>
  <si>
    <t xml:space="preserve"> £7.21 </t>
  </si>
  <si>
    <t>7.21</t>
  </si>
  <si>
    <t>RDJ16138</t>
  </si>
  <si>
    <t>16138 (Yoghurt Mixed Fat Free Go)</t>
  </si>
  <si>
    <t>16138</t>
  </si>
  <si>
    <t>Yoghurt Mixed Fat Free Go</t>
  </si>
  <si>
    <t xml:space="preserve"> £6.44 </t>
  </si>
  <si>
    <t>20x100g</t>
  </si>
  <si>
    <t>Each Pot</t>
  </si>
  <si>
    <t xml:space="preserve"> £0.32 </t>
  </si>
  <si>
    <t>16667 (Piero Elbow Macaroni)</t>
  </si>
  <si>
    <t>Macaroni</t>
  </si>
  <si>
    <t>16667</t>
  </si>
  <si>
    <t>Piero Elbow Macaroni</t>
  </si>
  <si>
    <t xml:space="preserve"> £5.99 </t>
  </si>
  <si>
    <t>1x3kg</t>
  </si>
  <si>
    <t>5.99</t>
  </si>
  <si>
    <t>RDJ16987</t>
  </si>
  <si>
    <t>16987 (Katerveg Vegan Mince)</t>
  </si>
  <si>
    <t>Vegan Mince</t>
  </si>
  <si>
    <t>16987</t>
  </si>
  <si>
    <t>Katerveg Vegan Mince</t>
  </si>
  <si>
    <t xml:space="preserve"> £11.50 </t>
  </si>
  <si>
    <t>11.5</t>
  </si>
  <si>
    <t>RDJ1708</t>
  </si>
  <si>
    <t>1708 (CK Everyday Mayonnaise)</t>
  </si>
  <si>
    <t>Mayonnaise</t>
  </si>
  <si>
    <t>1708</t>
  </si>
  <si>
    <t>CK Everyday Mayonnaise</t>
  </si>
  <si>
    <t xml:space="preserve"> £7.65 </t>
  </si>
  <si>
    <t>1x5ltr</t>
  </si>
  <si>
    <t>7.65</t>
  </si>
  <si>
    <t>RDJ17304</t>
  </si>
  <si>
    <t>17304 (Sour Cherry Radnor Fizz)</t>
  </si>
  <si>
    <t>17304</t>
  </si>
  <si>
    <t xml:space="preserve"> £7.40 </t>
  </si>
  <si>
    <t xml:space="preserve"> £0.31 </t>
  </si>
  <si>
    <t>0.31</t>
  </si>
  <si>
    <t>RDJ17342</t>
  </si>
  <si>
    <t>17342 (GF Brd Chicken Goujons)</t>
  </si>
  <si>
    <t>Goujons</t>
  </si>
  <si>
    <t>17342</t>
  </si>
  <si>
    <t>GF Brd Chicken Goujons</t>
  </si>
  <si>
    <t xml:space="preserve"> £23.72 </t>
  </si>
  <si>
    <t xml:space="preserve"> £11.86 </t>
  </si>
  <si>
    <t>11.86</t>
  </si>
  <si>
    <t>RDJ17855</t>
  </si>
  <si>
    <t>17855 (Gala Apples)</t>
  </si>
  <si>
    <t>Gala Apples</t>
  </si>
  <si>
    <t>17855</t>
  </si>
  <si>
    <t>£2.32</t>
  </si>
  <si>
    <t>Each  pack</t>
  </si>
  <si>
    <t>2.32</t>
  </si>
  <si>
    <t>TAM1006</t>
  </si>
  <si>
    <t>RDJ18365</t>
  </si>
  <si>
    <t>18365 (CK Ketchup Sachet)</t>
  </si>
  <si>
    <t>Rd Johns</t>
  </si>
  <si>
    <t>Sauce Sachet</t>
  </si>
  <si>
    <t>18365</t>
  </si>
  <si>
    <t>CK Ketchup Sachet</t>
  </si>
  <si>
    <t xml:space="preserve"> £4.90 </t>
  </si>
  <si>
    <t>Pack of 200</t>
  </si>
  <si>
    <t xml:space="preserve"> £0.02</t>
  </si>
  <si>
    <t>RDJ18942</t>
  </si>
  <si>
    <t>18942 (Qualitops Pepperoni)</t>
  </si>
  <si>
    <t>18942</t>
  </si>
  <si>
    <t>Qualitops Pepperoni</t>
  </si>
  <si>
    <t xml:space="preserve"> £9.92 </t>
  </si>
  <si>
    <t>9.92</t>
  </si>
  <si>
    <t>19004 (Fusilli Pasta Twists)</t>
  </si>
  <si>
    <t>Pasta</t>
  </si>
  <si>
    <t>19004</t>
  </si>
  <si>
    <t>Fusilli Pasta Twists</t>
  </si>
  <si>
    <t xml:space="preserve"> £4.99 </t>
  </si>
  <si>
    <t>4.99</t>
  </si>
  <si>
    <t>RDJ1940</t>
  </si>
  <si>
    <t>1940 (Greens Stir fry mix)</t>
  </si>
  <si>
    <t>Chinese Vegetable Mix</t>
  </si>
  <si>
    <t>1940</t>
  </si>
  <si>
    <t>Greens Stir fry mix</t>
  </si>
  <si>
    <t xml:space="preserve"> £4.40 </t>
  </si>
  <si>
    <t>4.4</t>
  </si>
  <si>
    <t>RDJ1971</t>
  </si>
  <si>
    <t>1971 (85% Beef Mince)</t>
  </si>
  <si>
    <t>Beef Mince</t>
  </si>
  <si>
    <t>1971</t>
  </si>
  <si>
    <t>85% Beef Mince</t>
  </si>
  <si>
    <t xml:space="preserve"> £8.98 </t>
  </si>
  <si>
    <t>Per KG Pack</t>
  </si>
  <si>
    <t>8.98</t>
  </si>
  <si>
    <t>RDJ22729</t>
  </si>
  <si>
    <t>22729 (La Mexicana 10” Wrap)</t>
  </si>
  <si>
    <t>Wrap</t>
  </si>
  <si>
    <t>22729</t>
  </si>
  <si>
    <t>La Mexicana 10” Wrap</t>
  </si>
  <si>
    <t>6x18</t>
  </si>
  <si>
    <t>Each Pack of 18 Tortilla</t>
  </si>
  <si>
    <t xml:space="preserve"> £3.50 </t>
  </si>
  <si>
    <t>3.5</t>
  </si>
  <si>
    <t>BDF6552</t>
  </si>
  <si>
    <t>RDJ22961</t>
  </si>
  <si>
    <t>22961 (Beef Tomatoes)</t>
  </si>
  <si>
    <t>Beef Tomatoes</t>
  </si>
  <si>
    <t>22961</t>
  </si>
  <si>
    <t>£4.44</t>
  </si>
  <si>
    <t>Each 1kg</t>
  </si>
  <si>
    <t>4.44</t>
  </si>
  <si>
    <t>TAM4029</t>
  </si>
  <si>
    <t>RDJ23030</t>
  </si>
  <si>
    <t>23030 (GF Country Garden Burger)</t>
  </si>
  <si>
    <t>GF Country Garden Burger</t>
  </si>
  <si>
    <t>23030</t>
  </si>
  <si>
    <t xml:space="preserve"> £15.32 </t>
  </si>
  <si>
    <t>1x24</t>
  </si>
  <si>
    <t>Each Burger</t>
  </si>
  <si>
    <t xml:space="preserve"> £0.64 </t>
  </si>
  <si>
    <t>2323 (CK Chopped Tomatoes)</t>
  </si>
  <si>
    <t>Tinned chopped tomatoes</t>
  </si>
  <si>
    <t>2323</t>
  </si>
  <si>
    <t>CK Chopped Tomatoes</t>
  </si>
  <si>
    <t xml:space="preserve"> £3.11 </t>
  </si>
  <si>
    <t>1x2.55kg</t>
  </si>
  <si>
    <t>3.11</t>
  </si>
  <si>
    <t>RDJ2344</t>
  </si>
  <si>
    <t>2344 (Forest Fruits Radnor Fizz)</t>
  </si>
  <si>
    <t>2344</t>
  </si>
  <si>
    <t>RDJ2426</t>
  </si>
  <si>
    <t>2426 (Proper Cornish Steak Pasty)</t>
  </si>
  <si>
    <t>Pasty</t>
  </si>
  <si>
    <t>2426</t>
  </si>
  <si>
    <t>Proper Cornish Steak Pasty</t>
  </si>
  <si>
    <t xml:space="preserve"> £33.19 </t>
  </si>
  <si>
    <t xml:space="preserve"> £1.66 </t>
  </si>
  <si>
    <t>1.66</t>
  </si>
  <si>
    <t>RDJ24573</t>
  </si>
  <si>
    <t>24573 (CK Double chocolate Cookie Puck 90 x 50g)</t>
  </si>
  <si>
    <t>Double Choc Cookies</t>
  </si>
  <si>
    <t>24573</t>
  </si>
  <si>
    <t>CK Double chocolate Cookie Puck 90 x 50g</t>
  </si>
  <si>
    <t xml:space="preserve"> £29.50 </t>
  </si>
  <si>
    <t>Pack of 90</t>
  </si>
  <si>
    <t>RDJ24583</t>
  </si>
  <si>
    <t>24583 (Lipton Iced Tea Lemon)</t>
  </si>
  <si>
    <t>24583</t>
  </si>
  <si>
    <t>£26.98</t>
  </si>
  <si>
    <t>1 x 24</t>
  </si>
  <si>
    <t>RDJ24645</t>
  </si>
  <si>
    <t>24645 (Cantaloupe)</t>
  </si>
  <si>
    <t>24645</t>
  </si>
  <si>
    <t>TAM2803</t>
  </si>
  <si>
    <t>RDJ25809</t>
  </si>
  <si>
    <t>25809 (Alpro Soya Milk No Sugars)</t>
  </si>
  <si>
    <t>Soya Milk</t>
  </si>
  <si>
    <t>25809</t>
  </si>
  <si>
    <t>Alpro Soya Milk No Sugars</t>
  </si>
  <si>
    <t xml:space="preserve"> £3.00 </t>
  </si>
  <si>
    <t>1x1ltr</t>
  </si>
  <si>
    <t>Each Carton (Full or Part)</t>
  </si>
  <si>
    <t>RDJ25905</t>
  </si>
  <si>
    <t>25905 (Lipton Iced Tea Peach)</t>
  </si>
  <si>
    <t>25905</t>
  </si>
  <si>
    <t>RDJ26530</t>
  </si>
  <si>
    <t>26530 (Honey roast sausages)</t>
  </si>
  <si>
    <t>Sausage</t>
  </si>
  <si>
    <t>26530</t>
  </si>
  <si>
    <t>Honey roast sausages</t>
  </si>
  <si>
    <t xml:space="preserve"> £23.50 </t>
  </si>
  <si>
    <t>4.54kg Bag</t>
  </si>
  <si>
    <t>23.5</t>
  </si>
  <si>
    <t>RDJ26541</t>
  </si>
  <si>
    <t>26541 (Orange &amp; Mango Radnor Fizz)</t>
  </si>
  <si>
    <t>26541</t>
  </si>
  <si>
    <t xml:space="preserve"> £7.96 </t>
  </si>
  <si>
    <t>RDJ27232</t>
  </si>
  <si>
    <t>27232 (Big Al's Pepperoni Twist)</t>
  </si>
  <si>
    <t>Pepperoni Twist</t>
  </si>
  <si>
    <t>27232</t>
  </si>
  <si>
    <t>Big Al's Pepperoni Twist</t>
  </si>
  <si>
    <t xml:space="preserve"> £43.50 </t>
  </si>
  <si>
    <t>Pack of 28</t>
  </si>
  <si>
    <t xml:space="preserve"> £1.55 </t>
  </si>
  <si>
    <t>1.55</t>
  </si>
  <si>
    <t>RDJ27359</t>
  </si>
  <si>
    <t>27359 (Baked Earth Pitta Bread)</t>
  </si>
  <si>
    <t>Pitta Bread</t>
  </si>
  <si>
    <t>27359</t>
  </si>
  <si>
    <t>Baked Earth Pitta Bread</t>
  </si>
  <si>
    <t xml:space="preserve"> £15.45 </t>
  </si>
  <si>
    <t>Pack of 72</t>
  </si>
  <si>
    <t xml:space="preserve"> £0.21 </t>
  </si>
  <si>
    <t>0.21</t>
  </si>
  <si>
    <t>RDJ27989</t>
  </si>
  <si>
    <t>27989 (Hills Mini packs)</t>
  </si>
  <si>
    <t>Biscuit Pack</t>
  </si>
  <si>
    <t>27989</t>
  </si>
  <si>
    <t>Hills Mini packs</t>
  </si>
  <si>
    <t xml:space="preserve"> £12.90 </t>
  </si>
  <si>
    <t>Pack of 100</t>
  </si>
  <si>
    <t xml:space="preserve"> £0.13 </t>
  </si>
  <si>
    <t>2845 (Summer County Spread)</t>
  </si>
  <si>
    <t>Spread</t>
  </si>
  <si>
    <t>2845</t>
  </si>
  <si>
    <t>Summer County Spread</t>
  </si>
  <si>
    <t xml:space="preserve"> £5.75 </t>
  </si>
  <si>
    <t>5.75</t>
  </si>
  <si>
    <t>RDJ28730</t>
  </si>
  <si>
    <t>28730 (Plain Breaded Chick Goujo)</t>
  </si>
  <si>
    <t>28730</t>
  </si>
  <si>
    <t>Plain Breaded Chick Goujo</t>
  </si>
  <si>
    <t xml:space="preserve"> £6.99 </t>
  </si>
  <si>
    <t>6.99</t>
  </si>
  <si>
    <t>29068 (Pom Bear Original)</t>
  </si>
  <si>
    <t>Pombears</t>
  </si>
  <si>
    <t>29068</t>
  </si>
  <si>
    <t>Pom Bear Original</t>
  </si>
  <si>
    <t>36x19g</t>
  </si>
  <si>
    <t>Each Packet</t>
  </si>
  <si>
    <t>RDJ2913</t>
  </si>
  <si>
    <t>2913 (Bacon)</t>
  </si>
  <si>
    <t>Bacon</t>
  </si>
  <si>
    <t>2913</t>
  </si>
  <si>
    <t xml:space="preserve"> £10.95 </t>
  </si>
  <si>
    <t>2.27kg Pack</t>
  </si>
  <si>
    <t>10.95</t>
  </si>
  <si>
    <t>RDJ29152</t>
  </si>
  <si>
    <t>29152 (Pringles Original)</t>
  </si>
  <si>
    <t>Pringles Original</t>
  </si>
  <si>
    <t>29152</t>
  </si>
  <si>
    <t>1 x 12</t>
  </si>
  <si>
    <t>BDF30091</t>
  </si>
  <si>
    <t>RDJ2960</t>
  </si>
  <si>
    <t>2960 (Wykes Grated Mature)</t>
  </si>
  <si>
    <t>Grated Cheese</t>
  </si>
  <si>
    <t>2960</t>
  </si>
  <si>
    <t>Wykes Grated Mature</t>
  </si>
  <si>
    <t xml:space="preserve"> £12.50 </t>
  </si>
  <si>
    <t>2kg Pack</t>
  </si>
  <si>
    <t>12.5</t>
  </si>
  <si>
    <t>RDJ29839</t>
  </si>
  <si>
    <t>29839 (Fontinella Pineapple pieces)</t>
  </si>
  <si>
    <t>29839</t>
  </si>
  <si>
    <t>Fontinella Pineapple pieces</t>
  </si>
  <si>
    <t xml:space="preserve"> £3.48 </t>
  </si>
  <si>
    <t>820g Tin</t>
  </si>
  <si>
    <t>3.48</t>
  </si>
  <si>
    <t>RDJ30408</t>
  </si>
  <si>
    <t>30408 (Et Voila salsa)</t>
  </si>
  <si>
    <t>Salsa</t>
  </si>
  <si>
    <t>30408</t>
  </si>
  <si>
    <t>Et Voila salsa</t>
  </si>
  <si>
    <t xml:space="preserve"> £11.00 </t>
  </si>
  <si>
    <t>2kg Tub</t>
  </si>
  <si>
    <t>11</t>
  </si>
  <si>
    <t>RDJ31629</t>
  </si>
  <si>
    <t>31629 (Doves Gluten Free Fusilli)</t>
  </si>
  <si>
    <t>Wheat Free Pasta</t>
  </si>
  <si>
    <t>31629</t>
  </si>
  <si>
    <t>Doves Gluten Free Fusilli</t>
  </si>
  <si>
    <t xml:space="preserve"> £2.67 </t>
  </si>
  <si>
    <t>2.67</t>
  </si>
  <si>
    <t>RDJ31892</t>
  </si>
  <si>
    <t>31892 (Bridor Croissant)</t>
  </si>
  <si>
    <t>31892</t>
  </si>
  <si>
    <t>1 x 60</t>
  </si>
  <si>
    <t>RDJ3211</t>
  </si>
  <si>
    <t>3211 (Forest Fruits Radnor Splash)</t>
  </si>
  <si>
    <t>Forest fruits Radnor Splash</t>
  </si>
  <si>
    <t>3211</t>
  </si>
  <si>
    <t>RDJ32449</t>
  </si>
  <si>
    <t>32449 (Bridor Cinnamon Swirl)</t>
  </si>
  <si>
    <t>32449</t>
  </si>
  <si>
    <t>Bridor Cinnamon Swirl</t>
  </si>
  <si>
    <t>32.99</t>
  </si>
  <si>
    <t>0.55</t>
  </si>
  <si>
    <t>RDJ32663</t>
  </si>
  <si>
    <t>32663 (Jimmy's Iced Coffee)</t>
  </si>
  <si>
    <t>32663</t>
  </si>
  <si>
    <t>RDJ33528</t>
  </si>
  <si>
    <t>33528 (Wrights Chicken &amp; Ham Slice)</t>
  </si>
  <si>
    <t>Chicken &amp; Ham Slice</t>
  </si>
  <si>
    <t>33528</t>
  </si>
  <si>
    <t>Wrights Chicken &amp; Ham Slice</t>
  </si>
  <si>
    <t xml:space="preserve"> £42.09 </t>
  </si>
  <si>
    <t>Pack of 36</t>
  </si>
  <si>
    <t xml:space="preserve"> £1.17 </t>
  </si>
  <si>
    <t>RDJ3382</t>
  </si>
  <si>
    <t>3382 (Vanilla flavouring)</t>
  </si>
  <si>
    <t>Vanilla flavouring</t>
  </si>
  <si>
    <t>3382</t>
  </si>
  <si>
    <t xml:space="preserve"> £3.68 </t>
  </si>
  <si>
    <t>500ml Bottle</t>
  </si>
  <si>
    <t>33956 (Broccoli Florets)</t>
  </si>
  <si>
    <t>Seasonal Veg</t>
  </si>
  <si>
    <t>33956</t>
  </si>
  <si>
    <t>Broccoli Florets</t>
  </si>
  <si>
    <t xml:space="preserve"> £1.89 </t>
  </si>
  <si>
    <t>1.89</t>
  </si>
  <si>
    <t>RDJ3410</t>
  </si>
  <si>
    <t>3410 (Greens ratatouille)</t>
  </si>
  <si>
    <t>Ratatouille</t>
  </si>
  <si>
    <t>3410</t>
  </si>
  <si>
    <t>Greens ratatouille</t>
  </si>
  <si>
    <t>RDJ34746</t>
  </si>
  <si>
    <t>34746 (CK White Choc Cookie Puck 90x50g)</t>
  </si>
  <si>
    <t>White Choc Cookies</t>
  </si>
  <si>
    <t>34746</t>
  </si>
  <si>
    <t>CK White Choc Cookie Puck 90x50g</t>
  </si>
  <si>
    <t xml:space="preserve"> £28.50 </t>
  </si>
  <si>
    <t>RDJ3594</t>
  </si>
  <si>
    <t>3594 (Roddas Semi Skimmed Milk)</t>
  </si>
  <si>
    <t>Semi Skimmed Milk</t>
  </si>
  <si>
    <t>3594</t>
  </si>
  <si>
    <t>Roddas Semi Skimmed Milk</t>
  </si>
  <si>
    <t xml:space="preserve"> £1.43 </t>
  </si>
  <si>
    <t>1x2ltr</t>
  </si>
  <si>
    <t>1.43</t>
  </si>
  <si>
    <t>RDJ36187</t>
  </si>
  <si>
    <t>36187 (Three Oceans Battered Pollock)</t>
  </si>
  <si>
    <t>Fish</t>
  </si>
  <si>
    <t>36187</t>
  </si>
  <si>
    <t>Three Oceans Battered Pollock</t>
  </si>
  <si>
    <t xml:space="preserve"> £17.52 </t>
  </si>
  <si>
    <t xml:space="preserve"> £0.58 </t>
  </si>
  <si>
    <t>RDJ36464</t>
  </si>
  <si>
    <t>36464 (Unseeded Burger Bap Mk4)</t>
  </si>
  <si>
    <t>Unseeded 4" bap</t>
  </si>
  <si>
    <t>36464</t>
  </si>
  <si>
    <t>Unseeded Burger Bap Mk4</t>
  </si>
  <si>
    <t xml:space="preserve"> £8.50 </t>
  </si>
  <si>
    <t>1x48</t>
  </si>
  <si>
    <t>Each Bun</t>
  </si>
  <si>
    <t xml:space="preserve"> £0.18 </t>
  </si>
  <si>
    <t>0.18</t>
  </si>
  <si>
    <t>RDJ3705</t>
  </si>
  <si>
    <t>3705 (Garden Peas (Fancy) 2.5kg)</t>
  </si>
  <si>
    <t>3705</t>
  </si>
  <si>
    <t>Garden Peas (Fancy) 2.5kg</t>
  </si>
  <si>
    <t xml:space="preserve"> £3.95 </t>
  </si>
  <si>
    <t>1x2.5kg</t>
  </si>
  <si>
    <t>3.95</t>
  </si>
  <si>
    <t>RDJ37067</t>
  </si>
  <si>
    <t>37067 (CASE Lux Butter Mashed Po)</t>
  </si>
  <si>
    <t>Mashed Potato</t>
  </si>
  <si>
    <t>37067</t>
  </si>
  <si>
    <t>CASE Lux Butter Mashed Po</t>
  </si>
  <si>
    <t xml:space="preserve"> £24.99 </t>
  </si>
  <si>
    <t>6.25</t>
  </si>
  <si>
    <t>RDJ3711</t>
  </si>
  <si>
    <t>3711 (Tomato Paste/Puree)</t>
  </si>
  <si>
    <t>Tomato paste</t>
  </si>
  <si>
    <t>3711</t>
  </si>
  <si>
    <t>Tomato Paste/Puree</t>
  </si>
  <si>
    <t xml:space="preserve"> £2.51 </t>
  </si>
  <si>
    <t>2.51</t>
  </si>
  <si>
    <t>RDJ3718</t>
  </si>
  <si>
    <t>3718 (katerveg Bean Burger)</t>
  </si>
  <si>
    <t>Bean Burger</t>
  </si>
  <si>
    <t>3718</t>
  </si>
  <si>
    <t>katerveg Bean Burger</t>
  </si>
  <si>
    <t xml:space="preserve"> £11.70 </t>
  </si>
  <si>
    <t>RDJ37211</t>
  </si>
  <si>
    <t>37211 (White Rolls Gluten Free)</t>
  </si>
  <si>
    <t>Gluten Free Roll</t>
  </si>
  <si>
    <t>37211</t>
  </si>
  <si>
    <t>White Rolls Gluten Free</t>
  </si>
  <si>
    <t xml:space="preserve"> £34.07 </t>
  </si>
  <si>
    <t>30x75g</t>
  </si>
  <si>
    <t xml:space="preserve"> £1.14 </t>
  </si>
  <si>
    <t>1.14</t>
  </si>
  <si>
    <t>RDJ37253</t>
  </si>
  <si>
    <t>37253 (DV Crispy Cake 1 x 24)</t>
  </si>
  <si>
    <t>Devonvale Crispy Cake</t>
  </si>
  <si>
    <t>37253</t>
  </si>
  <si>
    <t>DV Crispy Cake 1 x 24</t>
  </si>
  <si>
    <t xml:space="preserve"> £14.90 </t>
  </si>
  <si>
    <t>RDJ37486</t>
  </si>
  <si>
    <t>37486 (12mm Diced Chicken)</t>
  </si>
  <si>
    <t>Diced Chicken Breast</t>
  </si>
  <si>
    <t>37486</t>
  </si>
  <si>
    <t>12mm Diced Chicken</t>
  </si>
  <si>
    <t xml:space="preserve"> £15.99 </t>
  </si>
  <si>
    <t>15.99</t>
  </si>
  <si>
    <t>RDJ3810</t>
  </si>
  <si>
    <t>3810 (CK Gluten Free Gravy)</t>
  </si>
  <si>
    <t>Gluten Free Gravy</t>
  </si>
  <si>
    <t>3810</t>
  </si>
  <si>
    <t>CK Gluten Free Gravy</t>
  </si>
  <si>
    <t xml:space="preserve"> £11.25 </t>
  </si>
  <si>
    <t>11.25</t>
  </si>
  <si>
    <t>RDJ38571</t>
  </si>
  <si>
    <t>38571 (Herby Diced Potato's)</t>
  </si>
  <si>
    <t>Diced Potatoes</t>
  </si>
  <si>
    <t>38571</t>
  </si>
  <si>
    <t>Herby Diced Potato's</t>
  </si>
  <si>
    <t xml:space="preserve"> £5.74 </t>
  </si>
  <si>
    <t>2.5kg Bag</t>
  </si>
  <si>
    <t>5.74</t>
  </si>
  <si>
    <t>3886 (Planete pain Plain Panini)</t>
  </si>
  <si>
    <t>Panini</t>
  </si>
  <si>
    <t>3886</t>
  </si>
  <si>
    <t>Planete pain Plain Panini</t>
  </si>
  <si>
    <t xml:space="preserve"> £14.79 </t>
  </si>
  <si>
    <t>RDJ39268</t>
  </si>
  <si>
    <t>39268 (Gingerbread Men Minipack)</t>
  </si>
  <si>
    <t>Gingerbread Men</t>
  </si>
  <si>
    <t>39268</t>
  </si>
  <si>
    <t>Gingerbread Men Minipack</t>
  </si>
  <si>
    <t xml:space="preserve"> £15.96 </t>
  </si>
  <si>
    <t>80x3pack</t>
  </si>
  <si>
    <t>RDJ39444</t>
  </si>
  <si>
    <t>39444 (Rice Krispies)</t>
  </si>
  <si>
    <t>Rice Krispies</t>
  </si>
  <si>
    <t>39444</t>
  </si>
  <si>
    <t>£12.95</t>
  </si>
  <si>
    <t>4 x 400g</t>
  </si>
  <si>
    <t>Each 400g Pack</t>
  </si>
  <si>
    <t>£3.24</t>
  </si>
  <si>
    <t>3.24</t>
  </si>
  <si>
    <t>RDJ39628</t>
  </si>
  <si>
    <t>39628 (IQF GF Pork Chipolatas)</t>
  </si>
  <si>
    <t>Sausages</t>
  </si>
  <si>
    <t>39628</t>
  </si>
  <si>
    <t>IQF GF Pork Chipolatas</t>
  </si>
  <si>
    <t xml:space="preserve"> £14.65 </t>
  </si>
  <si>
    <t>1x2.27kg</t>
  </si>
  <si>
    <t xml:space="preserve"> £6.45 </t>
  </si>
  <si>
    <t>6.45</t>
  </si>
  <si>
    <t>RDJ39904</t>
  </si>
  <si>
    <t>39904 (CK Chips 10mm 3/8)</t>
  </si>
  <si>
    <t>39904</t>
  </si>
  <si>
    <t>CK Chips 10mm 3/8</t>
  </si>
  <si>
    <t xml:space="preserve"> £14.98 </t>
  </si>
  <si>
    <t xml:space="preserve"> £3.74 </t>
  </si>
  <si>
    <t>3.74</t>
  </si>
  <si>
    <t>RDJ40383</t>
  </si>
  <si>
    <t>40383 (White Rabbit 10" GF Pizza Base)</t>
  </si>
  <si>
    <t>GF Vegan Pizza Base</t>
  </si>
  <si>
    <t>40383</t>
  </si>
  <si>
    <t>White Rabbit 10" GF Pizza Base</t>
  </si>
  <si>
    <t xml:space="preserve"> £55.07</t>
  </si>
  <si>
    <t>Pack of 15</t>
  </si>
  <si>
    <t xml:space="preserve"> £3.67</t>
  </si>
  <si>
    <t>RDJ40558</t>
  </si>
  <si>
    <t>40558 (Lutosa Spicy wedges)</t>
  </si>
  <si>
    <t>Spicy Wedges</t>
  </si>
  <si>
    <t>40558</t>
  </si>
  <si>
    <t>Lutosa Spicy wedges</t>
  </si>
  <si>
    <t xml:space="preserve"> £5.05 </t>
  </si>
  <si>
    <t>5.05</t>
  </si>
  <si>
    <t>40569 (Tuna Chunks in Brine)</t>
  </si>
  <si>
    <t>Tuna</t>
  </si>
  <si>
    <t>40569</t>
  </si>
  <si>
    <t>Tuna Chunks in Brine</t>
  </si>
  <si>
    <t xml:space="preserve"> £5.31 </t>
  </si>
  <si>
    <t>5.31</t>
  </si>
  <si>
    <t>RDJ40608</t>
  </si>
  <si>
    <t>40608 (Mini Spring Rolls)</t>
  </si>
  <si>
    <t>Spring Roll</t>
  </si>
  <si>
    <t>40608</t>
  </si>
  <si>
    <t>Mini Spring Rolls</t>
  </si>
  <si>
    <t xml:space="preserve"> £2.99 </t>
  </si>
  <si>
    <t>1x750g</t>
  </si>
  <si>
    <t>2.99</t>
  </si>
  <si>
    <t>RDJ40804</t>
  </si>
  <si>
    <t>40804 (Burts Sweet &amp; Salty Popcorn)</t>
  </si>
  <si>
    <t>40804</t>
  </si>
  <si>
    <t>RDJ4273</t>
  </si>
  <si>
    <t>4273 (Orange Cordial)</t>
  </si>
  <si>
    <t>rd johns</t>
  </si>
  <si>
    <t>Orange Cordial</t>
  </si>
  <si>
    <t>4273</t>
  </si>
  <si>
    <t xml:space="preserve"> £3.99 </t>
  </si>
  <si>
    <t>1 x 5ltr</t>
  </si>
  <si>
    <t>£3.99</t>
  </si>
  <si>
    <t>3.99</t>
  </si>
  <si>
    <t>RDJ43062</t>
  </si>
  <si>
    <t>43062 (Fruity Pot)</t>
  </si>
  <si>
    <t>Fruity Pot</t>
  </si>
  <si>
    <t>43062</t>
  </si>
  <si>
    <t>£15.99</t>
  </si>
  <si>
    <t>18x120g</t>
  </si>
  <si>
    <t>Each 120g pot</t>
  </si>
  <si>
    <t>£0.89</t>
  </si>
  <si>
    <t>RDJ43103</t>
  </si>
  <si>
    <t>43103 (Katerveg Cooked Meatballs)</t>
  </si>
  <si>
    <t>Meatballs</t>
  </si>
  <si>
    <t>43103</t>
  </si>
  <si>
    <t>Katerveg Cooked Meatballs</t>
  </si>
  <si>
    <t xml:space="preserve"> £23.40 </t>
  </si>
  <si>
    <t>3kg Pack</t>
  </si>
  <si>
    <t>23.4</t>
  </si>
  <si>
    <t>RDJ43147</t>
  </si>
  <si>
    <t>43147 (Strawberry Ice Cream Cups)</t>
  </si>
  <si>
    <t>Ice Cream Pots</t>
  </si>
  <si>
    <t>43147</t>
  </si>
  <si>
    <t>Strawberry Ice Cream Cups</t>
  </si>
  <si>
    <t xml:space="preserve"> £14.50 </t>
  </si>
  <si>
    <t>60x80ml</t>
  </si>
  <si>
    <t>RDJ43443</t>
  </si>
  <si>
    <t>43443 (GF Strawberry Mousse)</t>
  </si>
  <si>
    <t>Strawberry  Mousse</t>
  </si>
  <si>
    <t>43443</t>
  </si>
  <si>
    <t>GF Strawberry Mousse</t>
  </si>
  <si>
    <t xml:space="preserve"> £13.63 </t>
  </si>
  <si>
    <t>1x1.5kg</t>
  </si>
  <si>
    <t>13.63</t>
  </si>
  <si>
    <t>RDJ4374</t>
  </si>
  <si>
    <t>4374 (Apple Radnor Fizz)</t>
  </si>
  <si>
    <t>4374</t>
  </si>
  <si>
    <t xml:space="preserve"> £0.31</t>
  </si>
  <si>
    <t>RDJ44237</t>
  </si>
  <si>
    <t>44237 (Apple &amp; Raspberry)</t>
  </si>
  <si>
    <t>44237</t>
  </si>
  <si>
    <t>Apple &amp; Raspberry</t>
  </si>
  <si>
    <t>RDJ4447</t>
  </si>
  <si>
    <t>4447 (Blackcurrant cordial)</t>
  </si>
  <si>
    <t>Blackcurrant cordial</t>
  </si>
  <si>
    <t>4447</t>
  </si>
  <si>
    <t>RDJ44608</t>
  </si>
  <si>
    <t>44608 (Aerosol Cream)</t>
  </si>
  <si>
    <t>Cream</t>
  </si>
  <si>
    <t>44608</t>
  </si>
  <si>
    <t>Aerosol Cream</t>
  </si>
  <si>
    <t xml:space="preserve"> £4.10 </t>
  </si>
  <si>
    <t>1x500ml</t>
  </si>
  <si>
    <t>4.1</t>
  </si>
  <si>
    <t>RDJ44775</t>
  </si>
  <si>
    <t>44775 (Kulana Apple Juice)</t>
  </si>
  <si>
    <t>44775</t>
  </si>
  <si>
    <t>Kulana Apple Juice</t>
  </si>
  <si>
    <t xml:space="preserve"> £8.90 </t>
  </si>
  <si>
    <t>RDJ45467</t>
  </si>
  <si>
    <t>45467 (Strawberry Radnor Fizz)</t>
  </si>
  <si>
    <t>45467</t>
  </si>
  <si>
    <t xml:space="preserve"> £8.24 </t>
  </si>
  <si>
    <t xml:space="preserve"> £0.34 </t>
  </si>
  <si>
    <t>45680 (Rowes Bacon Bite Turnover)</t>
  </si>
  <si>
    <t>Bacon and Cheese Turnover</t>
  </si>
  <si>
    <t>45680</t>
  </si>
  <si>
    <t>Rowes Bacon Bite Turnover</t>
  </si>
  <si>
    <t xml:space="preserve"> £37.98 </t>
  </si>
  <si>
    <t>Pack of 40</t>
  </si>
  <si>
    <t xml:space="preserve"> £0.95 </t>
  </si>
  <si>
    <t>RDJ30078</t>
  </si>
  <si>
    <t>30078 (Vestey's SF Chicken Fillet)</t>
  </si>
  <si>
    <t>Chicken Burger</t>
  </si>
  <si>
    <t>30078</t>
  </si>
  <si>
    <t>Vestey's SF Chicken Fillet</t>
  </si>
  <si>
    <t xml:space="preserve"> £18.75 </t>
  </si>
  <si>
    <t>2.4kg Bag</t>
  </si>
  <si>
    <t>18.75</t>
  </si>
  <si>
    <t>RDJ46551</t>
  </si>
  <si>
    <t>46551 (Chocolate Milkshake)</t>
  </si>
  <si>
    <t>Chocolate Milkshake</t>
  </si>
  <si>
    <t>46551</t>
  </si>
  <si>
    <t>1 x 27</t>
  </si>
  <si>
    <t>RDJ46803</t>
  </si>
  <si>
    <t>46803 (Strawberry Milkshake)</t>
  </si>
  <si>
    <t>Strawberry Milkshake</t>
  </si>
  <si>
    <t>46803</t>
  </si>
  <si>
    <t>RDJ4702</t>
  </si>
  <si>
    <t>4702 (Onions (diced) Large Bag)</t>
  </si>
  <si>
    <t>Frozen Diced Onion</t>
  </si>
  <si>
    <t>4702</t>
  </si>
  <si>
    <t>Onions (diced) Large Bag</t>
  </si>
  <si>
    <t xml:space="preserve"> £4.25 </t>
  </si>
  <si>
    <t>4.25</t>
  </si>
  <si>
    <t>RDJ4718</t>
  </si>
  <si>
    <t>4718 (Caterer Kitchen BBQ Sauce)</t>
  </si>
  <si>
    <t>BBQ Sauce</t>
  </si>
  <si>
    <t>4718</t>
  </si>
  <si>
    <t>Caterer Kitchen BBQ Sauce</t>
  </si>
  <si>
    <t>2.27 Litre Container</t>
  </si>
  <si>
    <t>RDJ48254</t>
  </si>
  <si>
    <t>48254 (Watermelon Radnor Splash)</t>
  </si>
  <si>
    <t>48254</t>
  </si>
  <si>
    <t>RDJ48370</t>
  </si>
  <si>
    <t>48370 (F: Grapes Black/Red)</t>
  </si>
  <si>
    <t>Grapes</t>
  </si>
  <si>
    <t>48370</t>
  </si>
  <si>
    <t>F: Grapes Black/Red</t>
  </si>
  <si>
    <t xml:space="preserve"> £3.53 </t>
  </si>
  <si>
    <t>1x500gm</t>
  </si>
  <si>
    <t>3.53</t>
  </si>
  <si>
    <t>RDJ48621</t>
  </si>
  <si>
    <t>48621 (Green Grapes)</t>
  </si>
  <si>
    <t>48621</t>
  </si>
  <si>
    <t>1 x 500g</t>
  </si>
  <si>
    <t>Each Punnet</t>
  </si>
  <si>
    <t>TAM15072</t>
  </si>
  <si>
    <t>RDJ48648</t>
  </si>
  <si>
    <t>48648 (Golden Palace Egg Noodles)</t>
  </si>
  <si>
    <t>Noodles</t>
  </si>
  <si>
    <t>48648</t>
  </si>
  <si>
    <t>Golden Palace Egg Noodles</t>
  </si>
  <si>
    <t xml:space="preserve"> £12.47 </t>
  </si>
  <si>
    <t xml:space="preserve"> £4.16 </t>
  </si>
  <si>
    <t>4.16</t>
  </si>
  <si>
    <t>RDJ48856</t>
  </si>
  <si>
    <t>48856 (DV Brownie 1 x 24)</t>
  </si>
  <si>
    <t>Devonvale Brownie</t>
  </si>
  <si>
    <t>48856</t>
  </si>
  <si>
    <t>DV Brownie 1 x 24</t>
  </si>
  <si>
    <t>RDJ5108</t>
  </si>
  <si>
    <t>5108 (Kara 5" Premium )</t>
  </si>
  <si>
    <t>Premium Bap</t>
  </si>
  <si>
    <t>5108</t>
  </si>
  <si>
    <t xml:space="preserve">Kara 5" Premium </t>
  </si>
  <si>
    <t>RDJ5164</t>
  </si>
  <si>
    <t>5164 (Lions Caesar Dressing)</t>
  </si>
  <si>
    <t>Caesar sauce</t>
  </si>
  <si>
    <t>5164</t>
  </si>
  <si>
    <t>Lions Caesar Dressing</t>
  </si>
  <si>
    <t xml:space="preserve"> £13.52 </t>
  </si>
  <si>
    <t>13.52</t>
  </si>
  <si>
    <t>RDJ51817</t>
  </si>
  <si>
    <t>51817 (Katerveg GF Vegan Sausage)</t>
  </si>
  <si>
    <t>GF Vegan Sausage</t>
  </si>
  <si>
    <t>51817</t>
  </si>
  <si>
    <t>Katerveg GF Vegan Sausage</t>
  </si>
  <si>
    <t xml:space="preserve"> £16.33 </t>
  </si>
  <si>
    <t>RDJ5227</t>
  </si>
  <si>
    <t>5227 (Chef william Chilli Powder)</t>
  </si>
  <si>
    <t>Chilli Powder</t>
  </si>
  <si>
    <t>5227</t>
  </si>
  <si>
    <t>Chef william Chilli Powder</t>
  </si>
  <si>
    <t>450g Jar</t>
  </si>
  <si>
    <t>RDJ52878</t>
  </si>
  <si>
    <t>52878 (Orange Jelly Veg Crystals)</t>
  </si>
  <si>
    <t xml:space="preserve">Mandarin Fruit Jelly </t>
  </si>
  <si>
    <t>52878</t>
  </si>
  <si>
    <t>Orange Jelly Veg Crystals</t>
  </si>
  <si>
    <t xml:space="preserve"> £14.99 </t>
  </si>
  <si>
    <t>1x3.5kg</t>
  </si>
  <si>
    <t xml:space="preserve"> £4.28 </t>
  </si>
  <si>
    <t>4.28</t>
  </si>
  <si>
    <t>RDJ5362</t>
  </si>
  <si>
    <t>5362 (Pint of Milk)</t>
  </si>
  <si>
    <t>Pint of Milk</t>
  </si>
  <si>
    <t>5362</t>
  </si>
  <si>
    <t>1 Pint Bottle</t>
  </si>
  <si>
    <t>RDJ55261</t>
  </si>
  <si>
    <t>55261 (Wright's 8" Sausage Roll)</t>
  </si>
  <si>
    <t>Sausage Roll</t>
  </si>
  <si>
    <t>55261</t>
  </si>
  <si>
    <t>Wright's 8" Sausage Roll</t>
  </si>
  <si>
    <t xml:space="preserve"> £26.76 </t>
  </si>
  <si>
    <t>RDJ5531</t>
  </si>
  <si>
    <t>5531 (Lemon &amp; Lime Radnor Splash)</t>
  </si>
  <si>
    <t>5531</t>
  </si>
  <si>
    <t>RDJ55670</t>
  </si>
  <si>
    <t>55670 (Quorn Mince)</t>
  </si>
  <si>
    <t>Quorn Mince</t>
  </si>
  <si>
    <t>55670</t>
  </si>
  <si>
    <t>55838 (Peas )</t>
  </si>
  <si>
    <t>Peas</t>
  </si>
  <si>
    <t>55838</t>
  </si>
  <si>
    <t xml:space="preserve">Peas </t>
  </si>
  <si>
    <t xml:space="preserve"> £4.38 </t>
  </si>
  <si>
    <t>4.38</t>
  </si>
  <si>
    <t>RDJ56282</t>
  </si>
  <si>
    <t>56282 (6" Vegan Suasage roll)</t>
  </si>
  <si>
    <t>Vegan Sausage Roll</t>
  </si>
  <si>
    <t>56282</t>
  </si>
  <si>
    <t>6" Vegan Suasage roll</t>
  </si>
  <si>
    <t xml:space="preserve"> £39.80 </t>
  </si>
  <si>
    <t>Pack of 50</t>
  </si>
  <si>
    <t xml:space="preserve"> £0.80 </t>
  </si>
  <si>
    <t>0.8</t>
  </si>
  <si>
    <t>RDJ5652</t>
  </si>
  <si>
    <t>5652 (Chocolate Fudge Cake 1 x 16ptns)</t>
  </si>
  <si>
    <t>Chocolate fudge Cake</t>
  </si>
  <si>
    <t>5652</t>
  </si>
  <si>
    <t>Chocolate Fudge Cake 1 x 16ptns</t>
  </si>
  <si>
    <t xml:space="preserve"> £10.20 </t>
  </si>
  <si>
    <t>16 Individual Portions</t>
  </si>
  <si>
    <t>Each Cake (Full or Part)</t>
  </si>
  <si>
    <t>57018 (New York Bagel)</t>
  </si>
  <si>
    <t>Bagel</t>
  </si>
  <si>
    <t>57018</t>
  </si>
  <si>
    <t xml:space="preserve"> £13.49 </t>
  </si>
  <si>
    <t xml:space="preserve"> £0.28 </t>
  </si>
  <si>
    <t>0.28</t>
  </si>
  <si>
    <t>RDJ57395</t>
  </si>
  <si>
    <t>57395 (Banana Milkshake)</t>
  </si>
  <si>
    <t>Banana Milkshake</t>
  </si>
  <si>
    <t>57395</t>
  </si>
  <si>
    <t>RDJ57492</t>
  </si>
  <si>
    <t>57492 (Pork Chipolatas)</t>
  </si>
  <si>
    <t>57492</t>
  </si>
  <si>
    <t>Pork Chipolatas</t>
  </si>
  <si>
    <t xml:space="preserve"> £15.90 </t>
  </si>
  <si>
    <t xml:space="preserve"> £7.95 </t>
  </si>
  <si>
    <t>7.95</t>
  </si>
  <si>
    <t>RDJ58739</t>
  </si>
  <si>
    <t>58739 (Korma Sauce)</t>
  </si>
  <si>
    <t>Korma Sauce</t>
  </si>
  <si>
    <t>58739</t>
  </si>
  <si>
    <t xml:space="preserve"> £8.79 </t>
  </si>
  <si>
    <t>8.79</t>
  </si>
  <si>
    <t>RDJ59022</t>
  </si>
  <si>
    <t>59022 (CK Milk Choc Cookie Puck 90x50g)</t>
  </si>
  <si>
    <t>59022</t>
  </si>
  <si>
    <t>CK Milk Choc Cookie Puck 90x50g</t>
  </si>
  <si>
    <t>90x50g</t>
  </si>
  <si>
    <t>Each Puck</t>
  </si>
  <si>
    <t>RDJ59077</t>
  </si>
  <si>
    <t>59077 (Pizza Plus Cheese &amp; Tomato)</t>
  </si>
  <si>
    <t>Pizza Slice Cheese and Tomato</t>
  </si>
  <si>
    <t>59077</t>
  </si>
  <si>
    <t>Pizza Plus Cheese &amp; Tomato</t>
  </si>
  <si>
    <t xml:space="preserve"> £40.93 </t>
  </si>
  <si>
    <t xml:space="preserve"> £4.09 </t>
  </si>
  <si>
    <t>4.09</t>
  </si>
  <si>
    <t>RDJ5940</t>
  </si>
  <si>
    <t>5940 (Pepsi)</t>
  </si>
  <si>
    <t>5940</t>
  </si>
  <si>
    <t xml:space="preserve"> 1 x24</t>
  </si>
  <si>
    <t>BDF1152</t>
  </si>
  <si>
    <t>RDJ59897</t>
  </si>
  <si>
    <t>59897 (Leekumkee Light Soy Sauce)</t>
  </si>
  <si>
    <t>Soy Sauce</t>
  </si>
  <si>
    <t>59897</t>
  </si>
  <si>
    <t>Leekumkee Light Soy Sauce</t>
  </si>
  <si>
    <t xml:space="preserve"> £7.87 </t>
  </si>
  <si>
    <t>1x1.9ltr</t>
  </si>
  <si>
    <t>7.87</t>
  </si>
  <si>
    <t>RDJ60645</t>
  </si>
  <si>
    <t>60645 (Quorn Vegan Sausage)</t>
  </si>
  <si>
    <t xml:space="preserve">Quorn Vegan Sausage </t>
  </si>
  <si>
    <t>60645</t>
  </si>
  <si>
    <t>Quorn Vegan Sausage</t>
  </si>
  <si>
    <t xml:space="preserve"> £14.83 </t>
  </si>
  <si>
    <t>2kg Bag</t>
  </si>
  <si>
    <t>14.83</t>
  </si>
  <si>
    <t>RDJ6108</t>
  </si>
  <si>
    <t>6108 (Sweetcorn 2.5kg bag)</t>
  </si>
  <si>
    <t>Frozen sweetcorn</t>
  </si>
  <si>
    <t>6108</t>
  </si>
  <si>
    <t>Sweetcorn 2.5kg bag</t>
  </si>
  <si>
    <t xml:space="preserve"> £5.50 </t>
  </si>
  <si>
    <t>5.5</t>
  </si>
  <si>
    <t>RDJ62096</t>
  </si>
  <si>
    <t>62096 (Raspberry IC Sponge Roll)</t>
  </si>
  <si>
    <t>Arctic Roll</t>
  </si>
  <si>
    <t>62096</t>
  </si>
  <si>
    <t>Raspberry IC Sponge Roll</t>
  </si>
  <si>
    <t>3x13”</t>
  </si>
  <si>
    <t xml:space="preserve"> £3.83 </t>
  </si>
  <si>
    <t>6239 (Traditional Roast Potatoe)</t>
  </si>
  <si>
    <t>Roast Potatoes</t>
  </si>
  <si>
    <t>6239</t>
  </si>
  <si>
    <t>Traditional Roast Potatoe</t>
  </si>
  <si>
    <t xml:space="preserve"> £22.50 </t>
  </si>
  <si>
    <t>4x2.27kg</t>
  </si>
  <si>
    <t xml:space="preserve"> £5.62 </t>
  </si>
  <si>
    <t>5.62</t>
  </si>
  <si>
    <t>RDJ63032</t>
  </si>
  <si>
    <t>63032 (Iceberg Lettuce)</t>
  </si>
  <si>
    <t>63032</t>
  </si>
  <si>
    <t>£1.68</t>
  </si>
  <si>
    <t>1.68</t>
  </si>
  <si>
    <t>TAM18010</t>
  </si>
  <si>
    <t>RDJ6343</t>
  </si>
  <si>
    <t>6343 (Dallas Burger)</t>
  </si>
  <si>
    <t>Beefburger</t>
  </si>
  <si>
    <t>6343</t>
  </si>
  <si>
    <t>Dallas Burger</t>
  </si>
  <si>
    <t xml:space="preserve"> £22.84 </t>
  </si>
  <si>
    <t>6359 (Baked Beans)</t>
  </si>
  <si>
    <t>Baked Beans</t>
  </si>
  <si>
    <t>6359</t>
  </si>
  <si>
    <t>2.65kg Tin</t>
  </si>
  <si>
    <t>6375 (Kerrymaid Becahmel)</t>
  </si>
  <si>
    <t>Bechamel Sauce</t>
  </si>
  <si>
    <t>6375</t>
  </si>
  <si>
    <t>Kerrymaid Becahmel</t>
  </si>
  <si>
    <t xml:space="preserve"> £4.50 </t>
  </si>
  <si>
    <t>Each Carton</t>
  </si>
  <si>
    <t>RDJ6554</t>
  </si>
  <si>
    <t>6554 (Everyday Favourite Tea bag)</t>
  </si>
  <si>
    <t>Teabag</t>
  </si>
  <si>
    <t>Everyday Favourite Tea bag</t>
  </si>
  <si>
    <t xml:space="preserve"> £32.97 </t>
  </si>
  <si>
    <t>Box of 1250</t>
  </si>
  <si>
    <t>32.97</t>
  </si>
  <si>
    <t>RDJ66075</t>
  </si>
  <si>
    <t>66075 (Ice Cream Milkshake)</t>
  </si>
  <si>
    <t>Ice Cream Milkshake</t>
  </si>
  <si>
    <t>66075</t>
  </si>
  <si>
    <t>RDJ66308</t>
  </si>
  <si>
    <t>66308 (Bridor Pan Au Choc)</t>
  </si>
  <si>
    <t>Bridor Pan Au Choc</t>
  </si>
  <si>
    <t>66308</t>
  </si>
  <si>
    <t>£27.18</t>
  </si>
  <si>
    <t>1 x 70</t>
  </si>
  <si>
    <t>£0.39</t>
  </si>
  <si>
    <t>RDJ66959</t>
  </si>
  <si>
    <t>66959 (Tilda Brown &amp; White Rice)</t>
  </si>
  <si>
    <t>66959</t>
  </si>
  <si>
    <t>Tilda Brown &amp; White Rice</t>
  </si>
  <si>
    <t xml:space="preserve"> £16.43 </t>
  </si>
  <si>
    <t>1x5kg</t>
  </si>
  <si>
    <t>£16.43</t>
  </si>
  <si>
    <t>16.43</t>
  </si>
  <si>
    <t>RDJ67653</t>
  </si>
  <si>
    <t>67653 (Chef William Oregano)</t>
  </si>
  <si>
    <t>Oregano</t>
  </si>
  <si>
    <t>67653</t>
  </si>
  <si>
    <t>Chef William Oregano</t>
  </si>
  <si>
    <t xml:space="preserve"> £3.59 </t>
  </si>
  <si>
    <t>200g Tub</t>
  </si>
  <si>
    <t>3.59</t>
  </si>
  <si>
    <t>RDJ67682</t>
  </si>
  <si>
    <t>67682 (Qualitops spicy Chicken)</t>
  </si>
  <si>
    <t>Spicy Chicken</t>
  </si>
  <si>
    <t>67682</t>
  </si>
  <si>
    <t>Qualitops spicy Chicken</t>
  </si>
  <si>
    <t xml:space="preserve"> £9.97 </t>
  </si>
  <si>
    <t>1kg bag</t>
  </si>
  <si>
    <t>9.97</t>
  </si>
  <si>
    <t>RDJ68888</t>
  </si>
  <si>
    <t>68888 (Catering Meringue Nests)</t>
  </si>
  <si>
    <t>Fresh Fruit Meringue</t>
  </si>
  <si>
    <t>68888</t>
  </si>
  <si>
    <t>Catering Meringue Nests</t>
  </si>
  <si>
    <t xml:space="preserve"> £22.14 </t>
  </si>
  <si>
    <t>1x72</t>
  </si>
  <si>
    <t>Each Nest</t>
  </si>
  <si>
    <t>RDJ69030</t>
  </si>
  <si>
    <t>69030 (PB Brown Petit Pains)</t>
  </si>
  <si>
    <t>Petit Pain Brown</t>
  </si>
  <si>
    <t>69030</t>
  </si>
  <si>
    <t>PB Brown Petit Pains</t>
  </si>
  <si>
    <t xml:space="preserve"> £15.84 </t>
  </si>
  <si>
    <t>100x55g</t>
  </si>
  <si>
    <t>Individual</t>
  </si>
  <si>
    <t>£0.16</t>
  </si>
  <si>
    <t>0.16</t>
  </si>
  <si>
    <t>RDJ69887</t>
  </si>
  <si>
    <t>69887 (Alpro Dessert Chocolate)</t>
  </si>
  <si>
    <t>69887</t>
  </si>
  <si>
    <t>Alpro Dessert Chocolate</t>
  </si>
  <si>
    <t xml:space="preserve"> £14.63 </t>
  </si>
  <si>
    <t>24x125gm</t>
  </si>
  <si>
    <t>71951 (Tomato &amp; Basil Sauce)</t>
  </si>
  <si>
    <t>Tomato and Basil Sauce</t>
  </si>
  <si>
    <t>71951</t>
  </si>
  <si>
    <t>Tomato &amp; Basil Sauce</t>
  </si>
  <si>
    <t xml:space="preserve"> £6.60 </t>
  </si>
  <si>
    <t>6.6</t>
  </si>
  <si>
    <t>RDJ72051</t>
  </si>
  <si>
    <t>72051 (Et Voila Tikka Sauce)</t>
  </si>
  <si>
    <t>Tikka Sauce</t>
  </si>
  <si>
    <t>72051</t>
  </si>
  <si>
    <t>Et Voila Tikka Sauce</t>
  </si>
  <si>
    <t>8.5</t>
  </si>
  <si>
    <t>RDJ72505</t>
  </si>
  <si>
    <t>72505 (M/Mountain no Chick Nugge)</t>
  </si>
  <si>
    <t>Plant Based Nugget</t>
  </si>
  <si>
    <t>72505</t>
  </si>
  <si>
    <t>M/Mountain no Chick Nugge</t>
  </si>
  <si>
    <t xml:space="preserve"> £21.46 </t>
  </si>
  <si>
    <t>2x1kg</t>
  </si>
  <si>
    <t xml:space="preserve"> £10.73 </t>
  </si>
  <si>
    <t>10.73</t>
  </si>
  <si>
    <t>RDJ72603</t>
  </si>
  <si>
    <t>72603 (PB White Petit Pains)</t>
  </si>
  <si>
    <t>PB White Petit Pains</t>
  </si>
  <si>
    <t>72603</t>
  </si>
  <si>
    <t xml:space="preserve"> £12.02 </t>
  </si>
  <si>
    <t>7327 (Carrots (baby) 1kg bag)</t>
  </si>
  <si>
    <t>7327</t>
  </si>
  <si>
    <t>Carrots (baby) 1kg bag</t>
  </si>
  <si>
    <t xml:space="preserve"> £1.36 </t>
  </si>
  <si>
    <t>1.36</t>
  </si>
  <si>
    <t>RDJ74008</t>
  </si>
  <si>
    <t>74008 (Katerveg Vegan Meatballs)</t>
  </si>
  <si>
    <t>74008</t>
  </si>
  <si>
    <t>Katerveg Vegan Meatballs</t>
  </si>
  <si>
    <t xml:space="preserve"> £14.69 </t>
  </si>
  <si>
    <t>1x108</t>
  </si>
  <si>
    <t xml:space="preserve"> £0.14 </t>
  </si>
  <si>
    <t>0.14</t>
  </si>
  <si>
    <t>74749 (F: Strawberries)</t>
  </si>
  <si>
    <t>Strawberry</t>
  </si>
  <si>
    <t>74749</t>
  </si>
  <si>
    <t>F: Strawberries</t>
  </si>
  <si>
    <t xml:space="preserve"> £5.34 </t>
  </si>
  <si>
    <t>1x400g</t>
  </si>
  <si>
    <t>5.34</t>
  </si>
  <si>
    <t>7571 (Chicken Fill 5kg (App 22))</t>
  </si>
  <si>
    <t>Chicken Breast</t>
  </si>
  <si>
    <t>7571</t>
  </si>
  <si>
    <t>Chicken Fill 5kg (App 22)</t>
  </si>
  <si>
    <t xml:space="preserve"> £37.60 </t>
  </si>
  <si>
    <t>£37.60</t>
  </si>
  <si>
    <t>37.6</t>
  </si>
  <si>
    <t>RDJ76336</t>
  </si>
  <si>
    <t>76336 (Lutosa Hash Brown)</t>
  </si>
  <si>
    <t>Hash Brown</t>
  </si>
  <si>
    <t>76336</t>
  </si>
  <si>
    <t>Lutosa Hash Brown</t>
  </si>
  <si>
    <t xml:space="preserve"> £10.21 </t>
  </si>
  <si>
    <t>10.21</t>
  </si>
  <si>
    <t>RDJ77181</t>
  </si>
  <si>
    <t>77181 (Diggers SF Chicken Goujons)</t>
  </si>
  <si>
    <t>Chicken Goujons</t>
  </si>
  <si>
    <t>77181</t>
  </si>
  <si>
    <t>Diggers SF Chicken Goujons</t>
  </si>
  <si>
    <t xml:space="preserve"> £7.91 </t>
  </si>
  <si>
    <t>7.91</t>
  </si>
  <si>
    <t>RDJ78286</t>
  </si>
  <si>
    <t>78286 (Flapjacks Original)</t>
  </si>
  <si>
    <t>Flapjack</t>
  </si>
  <si>
    <t>78286</t>
  </si>
  <si>
    <t>Flapjacks Original</t>
  </si>
  <si>
    <t xml:space="preserve"> £12.31 </t>
  </si>
  <si>
    <t>24x95g</t>
  </si>
  <si>
    <t>Each Flapjack</t>
  </si>
  <si>
    <t xml:space="preserve"> £0.51 </t>
  </si>
  <si>
    <t>0.51</t>
  </si>
  <si>
    <t>78382 (F: Banana)</t>
  </si>
  <si>
    <t>Bannana</t>
  </si>
  <si>
    <t>78382</t>
  </si>
  <si>
    <t>F: Banana</t>
  </si>
  <si>
    <t xml:space="preserve"> £2.50 </t>
  </si>
  <si>
    <t>2.5</t>
  </si>
  <si>
    <t>RDJ78516</t>
  </si>
  <si>
    <t>78516 (Mix de Formaggi)</t>
  </si>
  <si>
    <t>Parmesan</t>
  </si>
  <si>
    <t>78516</t>
  </si>
  <si>
    <t>Mix de Formaggi</t>
  </si>
  <si>
    <t xml:space="preserve"> £9.72 </t>
  </si>
  <si>
    <t>500g Container</t>
  </si>
  <si>
    <t>9.72</t>
  </si>
  <si>
    <t>RDJ78781</t>
  </si>
  <si>
    <t>78781 (Pringles S&amp;V)</t>
  </si>
  <si>
    <t>Pringles S&amp;V</t>
  </si>
  <si>
    <t>78781</t>
  </si>
  <si>
    <t>BDF30094</t>
  </si>
  <si>
    <t>RDJ7902</t>
  </si>
  <si>
    <t>7902 (Darts Mixed peppers)</t>
  </si>
  <si>
    <t>Mixed Peppers</t>
  </si>
  <si>
    <t>7902</t>
  </si>
  <si>
    <t>Darts Mixed peppers</t>
  </si>
  <si>
    <t xml:space="preserve"> £2.01 </t>
  </si>
  <si>
    <t>2.01</t>
  </si>
  <si>
    <t>RDJ79032</t>
  </si>
  <si>
    <t>79032 (Pringles TB)</t>
  </si>
  <si>
    <t>Pringles TB</t>
  </si>
  <si>
    <t>79032</t>
  </si>
  <si>
    <t>1x 12</t>
  </si>
  <si>
    <t>RDJ79099</t>
  </si>
  <si>
    <t>79099 (F: Carrot Baton)</t>
  </si>
  <si>
    <t>Carrt Batons</t>
  </si>
  <si>
    <t>79099</t>
  </si>
  <si>
    <t>F: Carrot Baton</t>
  </si>
  <si>
    <t xml:space="preserve"> £8.35 </t>
  </si>
  <si>
    <t>8.35</t>
  </si>
  <si>
    <t>RDJ8040</t>
  </si>
  <si>
    <t>8040 (Dark GF Soy Sauce)</t>
  </si>
  <si>
    <t>GF Soy Sauce</t>
  </si>
  <si>
    <t>8040</t>
  </si>
  <si>
    <t>Dark GF Soy Sauce</t>
  </si>
  <si>
    <t xml:space="preserve"> £5.66 </t>
  </si>
  <si>
    <t>5.66</t>
  </si>
  <si>
    <t>8090 (Bisto Gluten Free Gravy)</t>
  </si>
  <si>
    <t>Gluton Free Gravy</t>
  </si>
  <si>
    <t>8090</t>
  </si>
  <si>
    <t>Bisto Gluten Free Gravy</t>
  </si>
  <si>
    <t xml:space="preserve"> £23.90</t>
  </si>
  <si>
    <t>1x1.8kg</t>
  </si>
  <si>
    <t>£23.90</t>
  </si>
  <si>
    <t>23.9</t>
  </si>
  <si>
    <t>RDJ8331</t>
  </si>
  <si>
    <t>8331 (Cooked Gammon Ham Sliced)</t>
  </si>
  <si>
    <t>8331</t>
  </si>
  <si>
    <t>Cooked Gammon Ham Sliced</t>
  </si>
  <si>
    <t xml:space="preserve"> £4.06 </t>
  </si>
  <si>
    <t>1x500g</t>
  </si>
  <si>
    <t>4.06</t>
  </si>
  <si>
    <t>RDJ8388</t>
  </si>
  <si>
    <t>8388 (Radnor Water)</t>
  </si>
  <si>
    <t>Water (500ml)</t>
  </si>
  <si>
    <t>8388</t>
  </si>
  <si>
    <t>Radnor Water</t>
  </si>
  <si>
    <t xml:space="preserve"> £4.51 </t>
  </si>
  <si>
    <t xml:space="preserve"> £0.19 </t>
  </si>
  <si>
    <t>RDJ8456</t>
  </si>
  <si>
    <t>8456 (Garlic Puree)</t>
  </si>
  <si>
    <t>Garlic</t>
  </si>
  <si>
    <t>8456</t>
  </si>
  <si>
    <t>Garlic Puree</t>
  </si>
  <si>
    <t xml:space="preserve"> £4.15 </t>
  </si>
  <si>
    <t>4.15</t>
  </si>
  <si>
    <t>RDJ8557</t>
  </si>
  <si>
    <t>8557 (Tropical Radnor Fizz)</t>
  </si>
  <si>
    <t>8557</t>
  </si>
  <si>
    <t>RDJ8571</t>
  </si>
  <si>
    <t>8571 (Luxury Vegan Burger)</t>
  </si>
  <si>
    <t>Vegan Burger</t>
  </si>
  <si>
    <t>8571</t>
  </si>
  <si>
    <t>Luxury Vegan Burger</t>
  </si>
  <si>
    <t xml:space="preserve"> £15.12 </t>
  </si>
  <si>
    <t xml:space="preserve"> £0.63 </t>
  </si>
  <si>
    <t>RDJ8680</t>
  </si>
  <si>
    <t>8680 (Iced Yum Yum)</t>
  </si>
  <si>
    <t>Yum Yum</t>
  </si>
  <si>
    <t>8680</t>
  </si>
  <si>
    <t>Iced Yum Yum</t>
  </si>
  <si>
    <t xml:space="preserve"> £18.71 </t>
  </si>
  <si>
    <t xml:space="preserve"> £0.47 </t>
  </si>
  <si>
    <t>0.47</t>
  </si>
  <si>
    <t>RDJ8720</t>
  </si>
  <si>
    <t>8720 (Fontinella Kidney Beans )</t>
  </si>
  <si>
    <t>Kidney Beans</t>
  </si>
  <si>
    <t>8720</t>
  </si>
  <si>
    <t xml:space="preserve">Fontinella Kidney Beans </t>
  </si>
  <si>
    <t xml:space="preserve"> £2.39 </t>
  </si>
  <si>
    <t>800g Tin</t>
  </si>
  <si>
    <t>2.39</t>
  </si>
  <si>
    <t>8807 (Cauliflower Florets 2.5kg)</t>
  </si>
  <si>
    <t>8807</t>
  </si>
  <si>
    <t>Cauliflower Florets 2.5kg</t>
  </si>
  <si>
    <t>RDJ8907</t>
  </si>
  <si>
    <t>8907 (Tango Orange)</t>
  </si>
  <si>
    <t>8907</t>
  </si>
  <si>
    <t>RDJ9276</t>
  </si>
  <si>
    <t>9276 (St Nicholas Mushy Peas)</t>
  </si>
  <si>
    <t>Mushy Peas</t>
  </si>
  <si>
    <t>9276</t>
  </si>
  <si>
    <t>St Nicholas Mushy Peas</t>
  </si>
  <si>
    <t xml:space="preserve"> £6.28 </t>
  </si>
  <si>
    <t>2.61kg Tin</t>
  </si>
  <si>
    <t>6.28</t>
  </si>
  <si>
    <t>RDJ9977</t>
  </si>
  <si>
    <t>9977 (Strawberry Radnor Splash)</t>
  </si>
  <si>
    <t>9977</t>
  </si>
  <si>
    <t>ESWPRI0050</t>
  </si>
  <si>
    <t>PRI0050 (Salmon Fish Fingers)</t>
  </si>
  <si>
    <t>PRI0050</t>
  </si>
  <si>
    <t>ESWPRI0049</t>
  </si>
  <si>
    <t>PRI0049 (Macaroni Cheese)</t>
  </si>
  <si>
    <t>Macaroni Cheese</t>
  </si>
  <si>
    <t>PRI0049</t>
  </si>
  <si>
    <t>RDJ7472</t>
  </si>
  <si>
    <t>7472 (CS Tomato Ketchup)</t>
  </si>
  <si>
    <t>CS Tomato Ketchup</t>
  </si>
  <si>
    <t>7472</t>
  </si>
  <si>
    <t>£1.76</t>
  </si>
  <si>
    <t>Each 1 Ltr pack</t>
  </si>
  <si>
    <t>1.76</t>
  </si>
  <si>
    <t>RDJ4991</t>
  </si>
  <si>
    <t>4991 (CK Cooking Oil)</t>
  </si>
  <si>
    <t>CK Cooking Oil (Soya)</t>
  </si>
  <si>
    <t>4991</t>
  </si>
  <si>
    <t>CK Cooking Oil</t>
  </si>
  <si>
    <t>£33.50</t>
  </si>
  <si>
    <t>1x20ltr</t>
  </si>
  <si>
    <t>Each 1 litre</t>
  </si>
  <si>
    <t>RDJ65123</t>
  </si>
  <si>
    <t>65123 (CK Vegetable Rapeseed Oil)</t>
  </si>
  <si>
    <t>Cooking Oil</t>
  </si>
  <si>
    <t>65123</t>
  </si>
  <si>
    <t>CK Vegetable Rapeseed Oil</t>
  </si>
  <si>
    <t>£9.00</t>
  </si>
  <si>
    <t>Each 1 ltr</t>
  </si>
  <si>
    <t>£1.80</t>
  </si>
  <si>
    <t>1.8</t>
  </si>
  <si>
    <t>ALLCCLBB001</t>
  </si>
  <si>
    <t>CCLBB001 (Clamshell Box)</t>
  </si>
  <si>
    <t>Clamshell Box</t>
  </si>
  <si>
    <t>CCLBB001</t>
  </si>
  <si>
    <t>£32.07</t>
  </si>
  <si>
    <t>1x 500</t>
  </si>
  <si>
    <t>£0.06</t>
  </si>
  <si>
    <t>0.06</t>
  </si>
  <si>
    <t>BDF26907</t>
  </si>
  <si>
    <t>76907 (Tomato &amp; Basil Sauce (substitute))</t>
  </si>
  <si>
    <t>Tomato &amp; Basil Sauce (substitute)</t>
  </si>
  <si>
    <t>2 x 2.27ltr</t>
  </si>
  <si>
    <t>Per tub</t>
  </si>
  <si>
    <t>RDJ57177</t>
  </si>
  <si>
    <t>57177 (Potatoes)</t>
  </si>
  <si>
    <t>Potatoes</t>
  </si>
  <si>
    <t>57177</t>
  </si>
  <si>
    <t>£25.46</t>
  </si>
  <si>
    <t>1 x 25kg</t>
  </si>
  <si>
    <t>Per kg</t>
  </si>
  <si>
    <t>£1.02</t>
  </si>
  <si>
    <t>BDF84639</t>
  </si>
  <si>
    <t>84639 (Seasonal Fruit Salad (substitute))</t>
  </si>
  <si>
    <t>Seasonal Fruit Salad</t>
  </si>
  <si>
    <t>84639</t>
  </si>
  <si>
    <t>Seasonal Fruit Salad (substitute)</t>
  </si>
  <si>
    <t>£12.23</t>
  </si>
  <si>
    <t>£4.08</t>
  </si>
  <si>
    <t>4.08</t>
  </si>
  <si>
    <t>ESWSEC0067</t>
  </si>
  <si>
    <t>SEC0067 (Pizza Slice: Cheese and Tomato)</t>
  </si>
  <si>
    <t>Pizza Slice: Cheese and Tomato</t>
  </si>
  <si>
    <t>SEC0067</t>
  </si>
  <si>
    <t>ESWSEC0068</t>
  </si>
  <si>
    <t>SEC0068 (Pizza Slice: Ham &amp; Pineapple)</t>
  </si>
  <si>
    <t>Pizza Slice: Ham &amp; Pineapple</t>
  </si>
  <si>
    <t>SEC0068</t>
  </si>
  <si>
    <t>ESWSEC0069</t>
  </si>
  <si>
    <t>SEC0069 (Pizza Slice: Pepperoni)</t>
  </si>
  <si>
    <t>Pizza Slice: Pepperoni</t>
  </si>
  <si>
    <t>SEC0069</t>
  </si>
  <si>
    <t>ESWSEC0070</t>
  </si>
  <si>
    <t>SEC0070 (Pizza Slice: Spicy Chicken)</t>
  </si>
  <si>
    <t>Pizza Slice: Spicy Chicken</t>
  </si>
  <si>
    <t>SEC0070</t>
  </si>
  <si>
    <t>RDJ8597</t>
  </si>
  <si>
    <t>8597 (4oz Flat Burger)</t>
  </si>
  <si>
    <t>8597</t>
  </si>
  <si>
    <t>4oz Flat Burger</t>
  </si>
  <si>
    <t>£19.50</t>
  </si>
  <si>
    <t>£0.41</t>
  </si>
  <si>
    <t>RDJ9041</t>
  </si>
  <si>
    <t>RDJ55511</t>
  </si>
  <si>
    <t>55511 (Triple Lion Macaroni)</t>
  </si>
  <si>
    <t>55511</t>
  </si>
  <si>
    <t>Triple Lion Macaroni</t>
  </si>
  <si>
    <t>£4.70</t>
  </si>
  <si>
    <t>3kg Bag</t>
  </si>
  <si>
    <t>4.7</t>
  </si>
  <si>
    <t>RDJ56825</t>
  </si>
  <si>
    <t>56825 (GF Chipolata)</t>
  </si>
  <si>
    <t>GF Chipolata</t>
  </si>
  <si>
    <t>56825</t>
  </si>
  <si>
    <t>£15.90</t>
  </si>
  <si>
    <t>Per KG</t>
  </si>
  <si>
    <t>£7.95</t>
  </si>
  <si>
    <t>RDJ21432</t>
  </si>
  <si>
    <t>21432 (Aviko Supercrunch Chips)</t>
  </si>
  <si>
    <t>Aviko Supercrunch Chips</t>
  </si>
  <si>
    <t>21432</t>
  </si>
  <si>
    <t>£31.50</t>
  </si>
  <si>
    <t>6 x 2.5kg</t>
  </si>
  <si>
    <t>Per 2.5kg bag</t>
  </si>
  <si>
    <t>£5.25</t>
  </si>
  <si>
    <t>5.25</t>
  </si>
  <si>
    <t>RDJ8673</t>
  </si>
  <si>
    <t>8673 (Yorkshire Puddings)</t>
  </si>
  <si>
    <t>Yorkshire Puddings</t>
  </si>
  <si>
    <t>8673</t>
  </si>
  <si>
    <t>£7.98</t>
  </si>
  <si>
    <t>RDJ58689</t>
  </si>
  <si>
    <t>58689 (Fish Fingers)</t>
  </si>
  <si>
    <t>Fish Fingers</t>
  </si>
  <si>
    <t>58689</t>
  </si>
  <si>
    <t>£10.32</t>
  </si>
  <si>
    <t>£0.17</t>
  </si>
  <si>
    <t>RDJ4585</t>
  </si>
  <si>
    <t>4585 (Mini Plain Tear Drop Naan (substitute))</t>
  </si>
  <si>
    <t>4585</t>
  </si>
  <si>
    <t>Mini Plain Tear Drop Naan (substitute)</t>
  </si>
  <si>
    <t>£7.14</t>
  </si>
  <si>
    <t>£0.23</t>
  </si>
  <si>
    <t>0.23</t>
  </si>
  <si>
    <t>RDJ8763</t>
  </si>
  <si>
    <t>8763 (Yorkshire Puds 3”Roberts (Substitute))</t>
  </si>
  <si>
    <t>8763</t>
  </si>
  <si>
    <t>Yorkshire Puds 3”Roberts (Substitute)</t>
  </si>
  <si>
    <t>TAM23078</t>
  </si>
  <si>
    <t>23078 (Watermelon)</t>
  </si>
  <si>
    <t>Tamar Fresh</t>
  </si>
  <si>
    <t>23078</t>
  </si>
  <si>
    <t>£4.35</t>
  </si>
  <si>
    <t>4.35</t>
  </si>
  <si>
    <t>15072 (Green Grapes)</t>
  </si>
  <si>
    <t>£2.72</t>
  </si>
  <si>
    <t>2.72</t>
  </si>
  <si>
    <t>TAM17229</t>
  </si>
  <si>
    <t>17229 (Red Grapes)</t>
  </si>
  <si>
    <t>17229</t>
  </si>
  <si>
    <t>TAM33094</t>
  </si>
  <si>
    <t>33094 (Strawberries)</t>
  </si>
  <si>
    <t>33094</t>
  </si>
  <si>
    <t>500g Punnet</t>
  </si>
  <si>
    <t>Each Punnet (Full or Part)</t>
  </si>
  <si>
    <t>18010 (Iceberg Lettuce)</t>
  </si>
  <si>
    <t>18010</t>
  </si>
  <si>
    <t>35004 (Tomatoes)</t>
  </si>
  <si>
    <t>Tomatoes</t>
  </si>
  <si>
    <t>35004</t>
  </si>
  <si>
    <t>£2.44</t>
  </si>
  <si>
    <t>5060 (Cucumber 35-40mm)</t>
  </si>
  <si>
    <t>5060</t>
  </si>
  <si>
    <t>£1.09</t>
  </si>
  <si>
    <t>1.09</t>
  </si>
  <si>
    <t>TAM28111</t>
  </si>
  <si>
    <t>28111 (Red Peppers)</t>
  </si>
  <si>
    <t>Red Peppers</t>
  </si>
  <si>
    <t>28111</t>
  </si>
  <si>
    <t>£0.57</t>
  </si>
  <si>
    <t>TAM28109</t>
  </si>
  <si>
    <t>28109 (Green Peppers)</t>
  </si>
  <si>
    <t>Green Peppers</t>
  </si>
  <si>
    <t>28109</t>
  </si>
  <si>
    <t>TAM28113</t>
  </si>
  <si>
    <t>28113 (Yellow Peppers)</t>
  </si>
  <si>
    <t>Yellow Peppers</t>
  </si>
  <si>
    <t>28113</t>
  </si>
  <si>
    <t>TAM4002</t>
  </si>
  <si>
    <t>4002 (Bananas Green Tip)</t>
  </si>
  <si>
    <t>4002</t>
  </si>
  <si>
    <t>Bananas Green Tip</t>
  </si>
  <si>
    <t>£1.72</t>
  </si>
  <si>
    <t>1.72</t>
  </si>
  <si>
    <t>4029 (Beef Tomatoes)</t>
  </si>
  <si>
    <t>4029</t>
  </si>
  <si>
    <t>£4.16</t>
  </si>
  <si>
    <t>TAM38048</t>
  </si>
  <si>
    <t>38048 (Easy Peel Oranges)</t>
  </si>
  <si>
    <t>Easy Peel Oranges</t>
  </si>
  <si>
    <t>38048</t>
  </si>
  <si>
    <t>£1.35</t>
  </si>
  <si>
    <t>1.35</t>
  </si>
  <si>
    <t>2803 (Cantaloupe Melon)</t>
  </si>
  <si>
    <t>2803</t>
  </si>
  <si>
    <t>Cantaloupe Melon</t>
  </si>
  <si>
    <t>£2.90</t>
  </si>
  <si>
    <t>2.9</t>
  </si>
  <si>
    <t>TAM28093</t>
  </si>
  <si>
    <t>28093 (Pineapple Large)</t>
  </si>
  <si>
    <t>28093</t>
  </si>
  <si>
    <t>£1.79</t>
  </si>
  <si>
    <t>1.79</t>
  </si>
  <si>
    <t>TAM26019</t>
  </si>
  <si>
    <t>26019 (Red Onions)</t>
  </si>
  <si>
    <t>Red Onions</t>
  </si>
  <si>
    <t>26019</t>
  </si>
  <si>
    <t>£1.10</t>
  </si>
  <si>
    <t>Each Net (Full or Part)</t>
  </si>
  <si>
    <t>TAM28046</t>
  </si>
  <si>
    <t>28046 (Carrot Batons)</t>
  </si>
  <si>
    <t>Carrot Batons</t>
  </si>
  <si>
    <t>28046</t>
  </si>
  <si>
    <t>£3.95</t>
  </si>
  <si>
    <t>1006 (Gala Apples)</t>
  </si>
  <si>
    <t>Red Apples</t>
  </si>
  <si>
    <t>1006</t>
  </si>
  <si>
    <t>£0.28</t>
  </si>
  <si>
    <t>RDJ50544</t>
  </si>
  <si>
    <t>50544 (Raspberry Croissant)</t>
  </si>
  <si>
    <t>Raspberry Croissant</t>
  </si>
  <si>
    <t>50544</t>
  </si>
  <si>
    <t>£18.96</t>
  </si>
  <si>
    <t>£0.43</t>
  </si>
  <si>
    <t>0.43</t>
  </si>
  <si>
    <t>6552 (Santa Maria Tortilla Wrap 25cm (10"))</t>
  </si>
  <si>
    <t>Wraps</t>
  </si>
  <si>
    <t>6552</t>
  </si>
  <si>
    <t>Santa Maria Tortilla Wrap 25cm (10")</t>
  </si>
  <si>
    <t>£8.07</t>
  </si>
  <si>
    <t>ESWSEC0071</t>
  </si>
  <si>
    <t>SEC0071 (Plain Pasta)</t>
  </si>
  <si>
    <t>Plain Pasta</t>
  </si>
  <si>
    <t>SEC0071</t>
  </si>
  <si>
    <t>RDJ4233</t>
  </si>
  <si>
    <t>4233 (Radnor Still Spring Water 330ml Bottles)</t>
  </si>
  <si>
    <t>Radnor Still Spring Water</t>
  </si>
  <si>
    <t>4233</t>
  </si>
  <si>
    <t>Radnor Still Spring Water 330ml Bottles</t>
  </si>
  <si>
    <t>£3.93</t>
  </si>
  <si>
    <t>RDJ31531</t>
  </si>
  <si>
    <t>31531 (KTC Sunflower Oil)</t>
  </si>
  <si>
    <t>KTC Sunflower Oil</t>
  </si>
  <si>
    <t>31531</t>
  </si>
  <si>
    <t>£13.33</t>
  </si>
  <si>
    <t>5 Litre Bottle</t>
  </si>
  <si>
    <t>13.33</t>
  </si>
  <si>
    <t>RDJ47987</t>
  </si>
  <si>
    <t>47987 (Blue Vinyl Gloves PF M)</t>
  </si>
  <si>
    <t>Blue Vinyl Gloves</t>
  </si>
  <si>
    <t>47987</t>
  </si>
  <si>
    <t>Blue Vinyl Gloves PF M</t>
  </si>
  <si>
    <t>£4.99</t>
  </si>
  <si>
    <t>Box of 100</t>
  </si>
  <si>
    <t>RDJ6183</t>
  </si>
  <si>
    <t>6183 (CASE Rindless Back Bacon)</t>
  </si>
  <si>
    <t>Back Bacon</t>
  </si>
  <si>
    <t>6183</t>
  </si>
  <si>
    <t>CASE Rindless Back Bacon</t>
  </si>
  <si>
    <t>£34.50</t>
  </si>
  <si>
    <t>4 x 2.27kg Packs</t>
  </si>
  <si>
    <t>Each 2.27kg Pack</t>
  </si>
  <si>
    <t>£10.81</t>
  </si>
  <si>
    <t>10.81</t>
  </si>
  <si>
    <t>RDJ37232</t>
  </si>
  <si>
    <t>37232 (Pizza Twist Pepperoni)</t>
  </si>
  <si>
    <t>Pizza Twist Pepperoni</t>
  </si>
  <si>
    <t>37232</t>
  </si>
  <si>
    <t>£43.50</t>
  </si>
  <si>
    <t>£1.55</t>
  </si>
  <si>
    <t>RDJ71273</t>
  </si>
  <si>
    <t>71273 (Pizza Twist Margherita)</t>
  </si>
  <si>
    <t>Pizza Twist Margherita</t>
  </si>
  <si>
    <t>71273</t>
  </si>
  <si>
    <t>RDJ43628</t>
  </si>
  <si>
    <t>43628 (DV Chocolate Chip Flapjack)</t>
  </si>
  <si>
    <t>Chocolate Chip Flapjack</t>
  </si>
  <si>
    <t>43628</t>
  </si>
  <si>
    <t>DV Chocolate Chip Flapjack</t>
  </si>
  <si>
    <t>£12.31</t>
  </si>
  <si>
    <t>£0.59</t>
  </si>
  <si>
    <t>RDJ56764</t>
  </si>
  <si>
    <t>56764 (DV Chocolate Caramel Flapjack)</t>
  </si>
  <si>
    <t>Chocolate Caramel Flapjack</t>
  </si>
  <si>
    <t>56764</t>
  </si>
  <si>
    <t>DV Chocolate Caramel Flapjack</t>
  </si>
  <si>
    <t>£14.25</t>
  </si>
  <si>
    <t>RDJ71654</t>
  </si>
  <si>
    <t>71654 (DV Banoffee Top Flapjack)</t>
  </si>
  <si>
    <t>DV Banoffee Top Flapjack</t>
  </si>
  <si>
    <t>71654</t>
  </si>
  <si>
    <t>RDJ1553</t>
  </si>
  <si>
    <t>1553 (Milk Powder for Baking)</t>
  </si>
  <si>
    <t>1553</t>
  </si>
  <si>
    <t>Milk Powder for Baking</t>
  </si>
  <si>
    <t>£8.54</t>
  </si>
  <si>
    <t>8.54</t>
  </si>
  <si>
    <t>RDJ17868</t>
  </si>
  <si>
    <t>17868 (Bridor Choc Torsade/Twist)</t>
  </si>
  <si>
    <t>17868</t>
  </si>
  <si>
    <t>Bridor Choc Torsade/Twist</t>
  </si>
  <si>
    <t>£40.09</t>
  </si>
  <si>
    <t>BDF10614</t>
  </si>
  <si>
    <t>RDJ6122</t>
  </si>
  <si>
    <t>6122 (Shredded Mozzarella)</t>
  </si>
  <si>
    <t>Shredded Mozzarella</t>
  </si>
  <si>
    <t>6122</t>
  </si>
  <si>
    <t>£10.48</t>
  </si>
  <si>
    <t xml:space="preserve"> Each Bag (Whole or Part)</t>
  </si>
  <si>
    <t>10.48</t>
  </si>
  <si>
    <t>RDJ9482</t>
  </si>
  <si>
    <t>9482 (DaVinci Spiced Chai Syrup)</t>
  </si>
  <si>
    <t>DaVinci Spiced Chai Syrup</t>
  </si>
  <si>
    <t>9482</t>
  </si>
  <si>
    <t>£13.30</t>
  </si>
  <si>
    <t>1 x 1ltr</t>
  </si>
  <si>
    <t>13.3</t>
  </si>
  <si>
    <t>RDJ35487</t>
  </si>
  <si>
    <t>35487 (MacPhie Bechamel Sauce)</t>
  </si>
  <si>
    <t>MacPhie Bechamel Sauce</t>
  </si>
  <si>
    <t>35487</t>
  </si>
  <si>
    <t>£5.90</t>
  </si>
  <si>
    <t>RDJ76648</t>
  </si>
  <si>
    <t>76648 (Mutti Pizza Sauce)</t>
  </si>
  <si>
    <t>Mutti Pizza Sauce</t>
  </si>
  <si>
    <t>76648</t>
  </si>
  <si>
    <t>£5.12</t>
  </si>
  <si>
    <t>1 x 800g</t>
  </si>
  <si>
    <t>5.12</t>
  </si>
  <si>
    <t>BDF15501</t>
  </si>
  <si>
    <t>15501 (Pepsi Soft Drink Can)</t>
  </si>
  <si>
    <t>Pepsi Soft Drink Can</t>
  </si>
  <si>
    <t>15501</t>
  </si>
  <si>
    <t>£9.69</t>
  </si>
  <si>
    <t>24 x 330 ML PK</t>
  </si>
  <si>
    <t>£0.40</t>
  </si>
  <si>
    <t>BDF28898</t>
  </si>
  <si>
    <t>28898 (Pepsi Max Cola)</t>
  </si>
  <si>
    <t>Pepsi Max Cola</t>
  </si>
  <si>
    <t>28898</t>
  </si>
  <si>
    <t>£9.19</t>
  </si>
  <si>
    <t xml:space="preserve">24 x 330ml </t>
  </si>
  <si>
    <t>£0.38</t>
  </si>
  <si>
    <t>0.38</t>
  </si>
  <si>
    <t>10614 (Délifrance Chocolate Twist)</t>
  </si>
  <si>
    <t>10614</t>
  </si>
  <si>
    <t>Délifrance Chocolate Twist</t>
  </si>
  <si>
    <t>£38.30</t>
  </si>
  <si>
    <t>60 x 100g PK</t>
  </si>
  <si>
    <t>£0.64</t>
  </si>
  <si>
    <t>BDF57973</t>
  </si>
  <si>
    <t>57973 (Burts Salt &amp; Vinegar Crisps Red Tractor)</t>
  </si>
  <si>
    <t>Burts Salt &amp; Vinegar Crisps</t>
  </si>
  <si>
    <t>57973</t>
  </si>
  <si>
    <t>Burts Salt &amp; Vinegar Crisps Red Tractor</t>
  </si>
  <si>
    <t>£8.09</t>
  </si>
  <si>
    <t>20 x 40 G Pk</t>
  </si>
  <si>
    <t>BDF72921</t>
  </si>
  <si>
    <t>72921 (Lipton Ice Tea Raspberry Bottle)</t>
  </si>
  <si>
    <t>Lipton Ice Tea Raspberry Bottle</t>
  </si>
  <si>
    <t>72921</t>
  </si>
  <si>
    <t>12 x 500 ML PK</t>
  </si>
  <si>
    <t>£0.63</t>
  </si>
  <si>
    <t>BDF82654</t>
  </si>
  <si>
    <t>82654 (Burts Sweet Chilli Crisps Red Tractor)</t>
  </si>
  <si>
    <t>Burts Sweet Chilli Crisps</t>
  </si>
  <si>
    <t>82654</t>
  </si>
  <si>
    <t>Burts Sweet Chilli Crisps Red Tractor</t>
  </si>
  <si>
    <t>20 x 40 G PK</t>
  </si>
  <si>
    <t>BDF82660</t>
  </si>
  <si>
    <t>82660 (Burts Lightly Sea Salt Crisps Red Tractor)</t>
  </si>
  <si>
    <t>Burts Lightly Sea Salt Crisps</t>
  </si>
  <si>
    <t>82660</t>
  </si>
  <si>
    <t>Burts Lightly Sea Salt Crisps Red Tractor</t>
  </si>
  <si>
    <t>BDF78953</t>
  </si>
  <si>
    <t>78953 (Kit Kat Chunky)</t>
  </si>
  <si>
    <t>Kit Kat Chunky</t>
  </si>
  <si>
    <t>78953</t>
  </si>
  <si>
    <t>£13.99</t>
  </si>
  <si>
    <t>24 x 40 G PK</t>
  </si>
  <si>
    <t>£0.58</t>
  </si>
  <si>
    <t>BDF38102</t>
  </si>
  <si>
    <t>38102 (Yorkie)</t>
  </si>
  <si>
    <t>Yorkie</t>
  </si>
  <si>
    <t>38102</t>
  </si>
  <si>
    <t>24 x 46 G PK</t>
  </si>
  <si>
    <t>BDF2704</t>
  </si>
  <si>
    <t>2704 (Aero Mint)</t>
  </si>
  <si>
    <t>Aero Mint</t>
  </si>
  <si>
    <t>2704</t>
  </si>
  <si>
    <t>24 x 36 G PK</t>
  </si>
  <si>
    <t>ALLCPR01291</t>
  </si>
  <si>
    <t>CPR01291 (Bleached Baking Parchment paper)</t>
  </si>
  <si>
    <t>Parchment Paper</t>
  </si>
  <si>
    <t>CPR01291</t>
  </si>
  <si>
    <t>Bleached Baking Parchment paper</t>
  </si>
  <si>
    <t>£3.98</t>
  </si>
  <si>
    <t>1 x 45cm x 50Mtr</t>
  </si>
  <si>
    <t>Per Pack</t>
  </si>
  <si>
    <t>3.98</t>
  </si>
  <si>
    <t>ALLDAC00095</t>
  </si>
  <si>
    <t>DAC00095 (Date code genie labels circle)</t>
  </si>
  <si>
    <t>Date code genie labels circle</t>
  </si>
  <si>
    <t>DAC00095</t>
  </si>
  <si>
    <t>£17.87</t>
  </si>
  <si>
    <t>2 x 750</t>
  </si>
  <si>
    <t>Per Roll</t>
  </si>
  <si>
    <t>£8.48</t>
  </si>
  <si>
    <t>8.48</t>
  </si>
  <si>
    <t>ALLDAC00093</t>
  </si>
  <si>
    <t>DAC00093 (Datecode Genie 2 x 4 Label)</t>
  </si>
  <si>
    <t>Datecode Genie 2 x 4 Label</t>
  </si>
  <si>
    <t>DAC00093</t>
  </si>
  <si>
    <t>£38.67</t>
  </si>
  <si>
    <t>2 x 500</t>
  </si>
  <si>
    <t>£19.34</t>
  </si>
  <si>
    <t>19.34</t>
  </si>
  <si>
    <t>BCM001</t>
  </si>
  <si>
    <t>BCM001 (Batch Cooked Beef Mince Bolognese)</t>
  </si>
  <si>
    <t>Batch Cooked Meal</t>
  </si>
  <si>
    <t>Bolognese</t>
  </si>
  <si>
    <t>Batch Cooked Beef Mince Bolognese</t>
  </si>
  <si>
    <t>£0.44</t>
  </si>
  <si>
    <t>Per Portion</t>
  </si>
  <si>
    <t>Batch Cooked Portions</t>
  </si>
  <si>
    <t>BDF43324</t>
  </si>
  <si>
    <t>43324 (Tork Xpressnap® 2 Ply 21cm ESoft Disp Napkin White)</t>
  </si>
  <si>
    <t>43324</t>
  </si>
  <si>
    <t>£68.20</t>
  </si>
  <si>
    <t>40 Boxes x 200 unit</t>
  </si>
  <si>
    <t>Each Box of 200</t>
  </si>
  <si>
    <t>£1.71</t>
  </si>
  <si>
    <t>1.71</t>
  </si>
  <si>
    <t>BDF30208</t>
  </si>
  <si>
    <t>30208 (Callebaut Dark Chocolate 811 Callets)</t>
  </si>
  <si>
    <t>Callebaut Dark Chocolate 811 Callets</t>
  </si>
  <si>
    <t>30208</t>
  </si>
  <si>
    <t>£35.22</t>
  </si>
  <si>
    <t>8 x 2.5 KG PK</t>
  </si>
  <si>
    <t>£4.40</t>
  </si>
  <si>
    <t>RDJ3750</t>
  </si>
  <si>
    <t>2.5kg</t>
  </si>
  <si>
    <t>Per Bag (Whole or Part)</t>
  </si>
  <si>
    <t>BDF29636</t>
  </si>
  <si>
    <t>29636 (Xmas Cakes)</t>
  </si>
  <si>
    <t>Xmas Cakes</t>
  </si>
  <si>
    <t>29636</t>
  </si>
  <si>
    <t>£37.50</t>
  </si>
  <si>
    <t>1 x 60 units</t>
  </si>
  <si>
    <t>Per Unit</t>
  </si>
  <si>
    <t>RDJ9802</t>
  </si>
  <si>
    <t>9802 (Sliced Turkey Breast)</t>
  </si>
  <si>
    <t>Turkey</t>
  </si>
  <si>
    <t>9802</t>
  </si>
  <si>
    <t>Sliced Turkey Breast</t>
  </si>
  <si>
    <t>£6.35</t>
  </si>
  <si>
    <t>Per 500g Pack</t>
  </si>
  <si>
    <t>6.35</t>
  </si>
  <si>
    <t>TAM28246</t>
  </si>
  <si>
    <t>28246 (Baton Carrots)</t>
  </si>
  <si>
    <t>Carrots</t>
  </si>
  <si>
    <t>28246</t>
  </si>
  <si>
    <t>Baton Carrots</t>
  </si>
  <si>
    <t>Per 1kg Bag</t>
  </si>
  <si>
    <t>RDJ25256</t>
  </si>
  <si>
    <t>25256 (Brussel Sprouts - Medium)</t>
  </si>
  <si>
    <t>Sprouts</t>
  </si>
  <si>
    <t>25256</t>
  </si>
  <si>
    <t>Brussel Sprouts - Medium</t>
  </si>
  <si>
    <t>1 x 2.5kg</t>
  </si>
  <si>
    <t>Per 2.5kg Bag</t>
  </si>
  <si>
    <t>RDJ75386</t>
  </si>
  <si>
    <t>75386 (Blakeman GF Pigs in Blanket)</t>
  </si>
  <si>
    <t>Pigs in Blanket</t>
  </si>
  <si>
    <t>75386</t>
  </si>
  <si>
    <t>Blakeman GF Pigs in Blanket</t>
  </si>
  <si>
    <t>£25.40</t>
  </si>
  <si>
    <t>2 x 1.25kg</t>
  </si>
  <si>
    <t>Per 1.25kg Bag</t>
  </si>
  <si>
    <t>£12.70</t>
  </si>
  <si>
    <t>12.7</t>
  </si>
  <si>
    <t>RDJ10715</t>
  </si>
  <si>
    <t>10715 (Cool Delight Ice Cream)</t>
  </si>
  <si>
    <t>Christmas Ice Cream</t>
  </si>
  <si>
    <t>10715</t>
  </si>
  <si>
    <t>Cool Delight Ice Cream</t>
  </si>
  <si>
    <t>£17.99</t>
  </si>
  <si>
    <t>ESWSEC0072</t>
  </si>
  <si>
    <t>SEC0072 (Xmas Dinner)</t>
  </si>
  <si>
    <t>Xmas Dinner</t>
  </si>
  <si>
    <t>SEC0072</t>
  </si>
  <si>
    <t>£1.47</t>
  </si>
  <si>
    <t>1.47</t>
  </si>
  <si>
    <t>BDF74845</t>
  </si>
  <si>
    <t>74845 (Popchips - BBQ)</t>
  </si>
  <si>
    <t>Popchips - BBQ</t>
  </si>
  <si>
    <t>74845</t>
  </si>
  <si>
    <t>£14.99</t>
  </si>
  <si>
    <t>£0.62</t>
  </si>
  <si>
    <t>BDF16738</t>
  </si>
  <si>
    <t>16738 (Popchips - Salt &amp; Vinegar)</t>
  </si>
  <si>
    <t>Popchips - Salt &amp; Vinegar</t>
  </si>
  <si>
    <t>16738</t>
  </si>
  <si>
    <t>BDF76047</t>
  </si>
  <si>
    <t>76047 (Popchips - Sea Salt)</t>
  </si>
  <si>
    <t>Popchips - Sea Salt</t>
  </si>
  <si>
    <t>76047</t>
  </si>
  <si>
    <t>BDF76049</t>
  </si>
  <si>
    <t>76049 (Popchips - Sour Cream &amp; Chives)</t>
  </si>
  <si>
    <t>Popchips - Sour Cream &amp; Chives</t>
  </si>
  <si>
    <t>76049</t>
  </si>
  <si>
    <t>BDF2959</t>
  </si>
  <si>
    <t>2959 (Snack A Jacks)</t>
  </si>
  <si>
    <t>Snack A Jacks</t>
  </si>
  <si>
    <t>2959</t>
  </si>
  <si>
    <t>£18.15</t>
  </si>
  <si>
    <t>£0.76</t>
  </si>
  <si>
    <t>ALLHCS02661</t>
  </si>
  <si>
    <t>HCS02661 (Clear Refuse Sacks)</t>
  </si>
  <si>
    <t>Clear Food Waste Bags</t>
  </si>
  <si>
    <t>HCS02661</t>
  </si>
  <si>
    <t>Clear Refuse Sacks</t>
  </si>
  <si>
    <t>£10.96</t>
  </si>
  <si>
    <t>1 x 200</t>
  </si>
  <si>
    <t>Each Item</t>
  </si>
  <si>
    <t>£0.05</t>
  </si>
  <si>
    <t>BDF70581</t>
  </si>
  <si>
    <t>70581 (EF Steak Slice)</t>
  </si>
  <si>
    <t>EF Steak Slice</t>
  </si>
  <si>
    <t>70581</t>
  </si>
  <si>
    <t>1 x 32</t>
  </si>
  <si>
    <t>£0.75</t>
  </si>
  <si>
    <t>BDF98880</t>
  </si>
  <si>
    <t>98880 (Milfresh Granulated Milk Powder)</t>
  </si>
  <si>
    <t>98880</t>
  </si>
  <si>
    <t>Milfresh Granulated Milk Powder</t>
  </si>
  <si>
    <t>£40.39</t>
  </si>
  <si>
    <t>10 x 500g</t>
  </si>
  <si>
    <t>Each 500g Pack</t>
  </si>
  <si>
    <t>£4.04</t>
  </si>
  <si>
    <t>4.04</t>
  </si>
  <si>
    <t>ALLDSCC0017</t>
  </si>
  <si>
    <t>DSCC0017 (7oz Water Cup)</t>
  </si>
  <si>
    <t>Water Cup</t>
  </si>
  <si>
    <t>DSCC0017</t>
  </si>
  <si>
    <t>7oz Water Cup</t>
  </si>
  <si>
    <t>£120.03</t>
  </si>
  <si>
    <t>1 x 2000</t>
  </si>
  <si>
    <t>ALLDRGPC008</t>
  </si>
  <si>
    <t>DRGPC008 (8oz Ribbed Coffee Cup)</t>
  </si>
  <si>
    <t>Coffee Cup</t>
  </si>
  <si>
    <t>DRGPC008</t>
  </si>
  <si>
    <t>8oz Ribbed Coffee Cup</t>
  </si>
  <si>
    <t>£25.23</t>
  </si>
  <si>
    <t>1 x 500</t>
  </si>
  <si>
    <t>ALLDWPC1007</t>
  </si>
  <si>
    <t>DWPC1007 (Aqua Swirl Water Cups)</t>
  </si>
  <si>
    <t>DWPC1007</t>
  </si>
  <si>
    <t>Aqua Swirl Water Cups</t>
  </si>
  <si>
    <t>£79.72</t>
  </si>
  <si>
    <t>£0.04</t>
  </si>
  <si>
    <t>BDF31128</t>
  </si>
  <si>
    <t>31128 (Viva Milk Carton)</t>
  </si>
  <si>
    <t>Viva Milk Carton</t>
  </si>
  <si>
    <t>31128</t>
  </si>
  <si>
    <t>£16.28</t>
  </si>
  <si>
    <t>£0.60</t>
  </si>
  <si>
    <t>BDF80427</t>
  </si>
  <si>
    <t>80427 (Orchard Grove Orange Juice)</t>
  </si>
  <si>
    <t>Orange Juice Tetra</t>
  </si>
  <si>
    <t>80427</t>
  </si>
  <si>
    <t>Orchard Grove Orange Juice</t>
  </si>
  <si>
    <t>£14.17</t>
  </si>
  <si>
    <t>RDJ17942</t>
  </si>
  <si>
    <t>17942 (GF Chicken Goujons)</t>
  </si>
  <si>
    <t>GF Chicken Goujons</t>
  </si>
  <si>
    <t>17942</t>
  </si>
  <si>
    <t>£23.72</t>
  </si>
  <si>
    <t>Each Pack (Full or part)</t>
  </si>
  <si>
    <t>23.72</t>
  </si>
  <si>
    <t>ALLCCL88001</t>
  </si>
  <si>
    <t>CCL88001 (6 x 6 Burger Box)</t>
  </si>
  <si>
    <t>6 x 6 Burger Box</t>
  </si>
  <si>
    <t>CCL88001</t>
  </si>
  <si>
    <t>ALLDCP00609</t>
  </si>
  <si>
    <t>DCP00609 (Caffe Premium 8/9oz Coffee Cup)</t>
  </si>
  <si>
    <t>8/9oz Coffee Cup</t>
  </si>
  <si>
    <t>DCP00609</t>
  </si>
  <si>
    <t>Caffe Premium 8/9oz Coffee Cup</t>
  </si>
  <si>
    <t>£43.82</t>
  </si>
  <si>
    <t>1 x 1000</t>
  </si>
  <si>
    <t>ALLJVTR0001</t>
  </si>
  <si>
    <t>JVTR0001 (Leonardo Toilet Rolls)</t>
  </si>
  <si>
    <t>Toilet Roll</t>
  </si>
  <si>
    <t>JVTR0001</t>
  </si>
  <si>
    <t>Leonardo Toilet Rolls</t>
  </si>
  <si>
    <t>£35.57</t>
  </si>
  <si>
    <t>£1.48</t>
  </si>
  <si>
    <t>1.48</t>
  </si>
  <si>
    <t>ALLCGBB6158</t>
  </si>
  <si>
    <t>CGBB6158 (Greaseproof Baguette Bag)</t>
  </si>
  <si>
    <t>Greaseproof Baguette Bag</t>
  </si>
  <si>
    <t>CGBB6158</t>
  </si>
  <si>
    <t>£7.07</t>
  </si>
  <si>
    <t>£0.01</t>
  </si>
  <si>
    <t>BDF13321</t>
  </si>
  <si>
    <t>13321 (Quorn Vegan Balls)</t>
  </si>
  <si>
    <t>Quorn Vegan Balls</t>
  </si>
  <si>
    <t>13321</t>
  </si>
  <si>
    <t>£11.78</t>
  </si>
  <si>
    <t>Per Pack (Full or Part)</t>
  </si>
  <si>
    <t>11.78</t>
  </si>
  <si>
    <t>ALLTNP00302</t>
  </si>
  <si>
    <t>TNP00302 (2 Ply Tork Napkins)</t>
  </si>
  <si>
    <t>Napkins</t>
  </si>
  <si>
    <t>TNP00302</t>
  </si>
  <si>
    <t>2 Ply Tork Napkins</t>
  </si>
  <si>
    <t>£24.66</t>
  </si>
  <si>
    <t>8 x 250 Pack</t>
  </si>
  <si>
    <t>Per 250 Pack</t>
  </si>
  <si>
    <t>£3.08</t>
  </si>
  <si>
    <t>3.08</t>
  </si>
  <si>
    <t>ALLROGC0001</t>
  </si>
  <si>
    <t>ROGC0001 (Rational Green Cleaner Tabs)</t>
  </si>
  <si>
    <t>Rational Green Cleaner Tabs</t>
  </si>
  <si>
    <t>ROGC0001</t>
  </si>
  <si>
    <t>£108.65</t>
  </si>
  <si>
    <t>£0.72</t>
  </si>
  <si>
    <t>ALLDPPA0004</t>
  </si>
  <si>
    <t>DPPA0004 (4oz PLA Cold Portion Pot)</t>
  </si>
  <si>
    <t>4oz PLA Cold Portion Pot</t>
  </si>
  <si>
    <t>DPPA0004</t>
  </si>
  <si>
    <t>£76.46</t>
  </si>
  <si>
    <t>1x2000</t>
  </si>
  <si>
    <t>Each unit</t>
  </si>
  <si>
    <t>TAM33048</t>
  </si>
  <si>
    <t>33048 (Satsuma)</t>
  </si>
  <si>
    <t>Satsumas</t>
  </si>
  <si>
    <t>33048</t>
  </si>
  <si>
    <t>£31.40</t>
  </si>
  <si>
    <t>1x 10kg</t>
  </si>
  <si>
    <t>Per Kg</t>
  </si>
  <si>
    <t>£3.14</t>
  </si>
  <si>
    <t>3.14</t>
  </si>
  <si>
    <t>RDJ11579</t>
  </si>
  <si>
    <t>11579 (Hill Assorted Sweet Biscuits)</t>
  </si>
  <si>
    <t>Hill Assorted Sweet Biscuits</t>
  </si>
  <si>
    <t>11579</t>
  </si>
  <si>
    <t>£9.50</t>
  </si>
  <si>
    <t>6 Trays of 36 Biscuits</t>
  </si>
  <si>
    <t>Each Tray</t>
  </si>
  <si>
    <t>£1.58</t>
  </si>
  <si>
    <t>1.58</t>
  </si>
  <si>
    <t>ALL361205</t>
  </si>
  <si>
    <t>361205 (Allergen Food Date Labels)</t>
  </si>
  <si>
    <t>Allergen Food Date Labels</t>
  </si>
  <si>
    <t>361205</t>
  </si>
  <si>
    <t>£10.95</t>
  </si>
  <si>
    <t>ALLCBS02001</t>
  </si>
  <si>
    <t>CBS02001 (15 x 20cm Non Perforated Snack Seal Bag)</t>
  </si>
  <si>
    <t>15 x 20cm Non Perforated Snack Seal Bag</t>
  </si>
  <si>
    <t>CBS02001</t>
  </si>
  <si>
    <t>£16.38</t>
  </si>
  <si>
    <t>8 x 250</t>
  </si>
  <si>
    <t>Each 250 pk</t>
  </si>
  <si>
    <t>£2.05</t>
  </si>
  <si>
    <t>2.05</t>
  </si>
  <si>
    <t>ALLTTE00101</t>
  </si>
  <si>
    <t>TTE00101 (Embossed Tray Paper White 12x16")</t>
  </si>
  <si>
    <t>Embossed Tray Paper White 12x16"</t>
  </si>
  <si>
    <t>TTE00101</t>
  </si>
  <si>
    <t>£45.99</t>
  </si>
  <si>
    <t>5 x 200</t>
  </si>
  <si>
    <t>Each 200 pk</t>
  </si>
  <si>
    <t>£9.20</t>
  </si>
  <si>
    <t>9.2</t>
  </si>
  <si>
    <t>ALLJSP01451</t>
  </si>
  <si>
    <t>JSP01451 (Catering Scourer Pad 9x6" Green )</t>
  </si>
  <si>
    <t xml:space="preserve">Catering Scourer Pad 9x6" Green </t>
  </si>
  <si>
    <t>JSP01451</t>
  </si>
  <si>
    <t>£1.50</t>
  </si>
  <si>
    <t>1 x 10</t>
  </si>
  <si>
    <t>£1.015</t>
  </si>
  <si>
    <t>1.015</t>
  </si>
  <si>
    <t>ALLOAPR0200</t>
  </si>
  <si>
    <t>OAPR0200 (PPE Disposable Blue Apron)</t>
  </si>
  <si>
    <t>PPE Disposable Blue Apron</t>
  </si>
  <si>
    <t>OAPR0200</t>
  </si>
  <si>
    <t>£21.69</t>
  </si>
  <si>
    <t>£4.34</t>
  </si>
  <si>
    <t>4.34</t>
  </si>
  <si>
    <t>ALLCEV00026</t>
  </si>
  <si>
    <t>CEV00026 (Est-eem Unperfumed Cleaner &amp; Sanitiser)</t>
  </si>
  <si>
    <t>Est-eem Unperfumed Cleaner &amp; Sanitiser</t>
  </si>
  <si>
    <t>CEV00026</t>
  </si>
  <si>
    <t>£7.05</t>
  </si>
  <si>
    <t>5 Ltr</t>
  </si>
  <si>
    <t>7.05</t>
  </si>
  <si>
    <t>RDJ16307</t>
  </si>
  <si>
    <t>16307 (Margarine)</t>
  </si>
  <si>
    <t>Margarine</t>
  </si>
  <si>
    <t>16307</t>
  </si>
  <si>
    <t>£24.75</t>
  </si>
  <si>
    <t>40 x 250g</t>
  </si>
  <si>
    <t>BDF71782</t>
  </si>
  <si>
    <t>71782 (Margarine)</t>
  </si>
  <si>
    <t>71782</t>
  </si>
  <si>
    <t>£60.87</t>
  </si>
  <si>
    <t>£1.52</t>
  </si>
  <si>
    <t>1.52</t>
  </si>
  <si>
    <t>ALLHSB02554</t>
  </si>
  <si>
    <t>HSB02554 (Black Refuse Sack)</t>
  </si>
  <si>
    <t>Black Refuse Sack</t>
  </si>
  <si>
    <t>HSB02554</t>
  </si>
  <si>
    <t>10.96</t>
  </si>
  <si>
    <t>RDJ49085</t>
  </si>
  <si>
    <t>49085 (Strawberry &amp; Vanilla Xmas Ice Cream)</t>
  </si>
  <si>
    <t>Ice Cream Tubs</t>
  </si>
  <si>
    <t>49085</t>
  </si>
  <si>
    <t>Strawberry &amp; Vanilla Xmas Ice Cream</t>
  </si>
  <si>
    <t>60 x 80ml</t>
  </si>
  <si>
    <t>Each pot</t>
  </si>
  <si>
    <t>BDF88408</t>
  </si>
  <si>
    <t>88408 (Chicken Breast)</t>
  </si>
  <si>
    <t>88408</t>
  </si>
  <si>
    <t>£6.94</t>
  </si>
  <si>
    <t>1kg</t>
  </si>
  <si>
    <t>6.94</t>
  </si>
  <si>
    <t>RDJ1041</t>
  </si>
  <si>
    <t>1041 (Farm Frites Hash Browns)</t>
  </si>
  <si>
    <t>Hash Browns</t>
  </si>
  <si>
    <t>1041</t>
  </si>
  <si>
    <t>Farm Frites Hash Browns</t>
  </si>
  <si>
    <t>£4.58</t>
  </si>
  <si>
    <t>2.5kg bag</t>
  </si>
  <si>
    <t>Per 2.5kg Bag (Full or Part)</t>
  </si>
  <si>
    <t>4.58</t>
  </si>
  <si>
    <t>BDF10622</t>
  </si>
  <si>
    <t>10622 (Pepperoni Twist)</t>
  </si>
  <si>
    <t>10622</t>
  </si>
  <si>
    <t>1 x 28</t>
  </si>
  <si>
    <t>£1.32</t>
  </si>
  <si>
    <t>1.32</t>
  </si>
  <si>
    <t>RDJ3895</t>
  </si>
  <si>
    <t>3895 (Medium Eggs)</t>
  </si>
  <si>
    <t>Eggs</t>
  </si>
  <si>
    <t>3895</t>
  </si>
  <si>
    <t>Medium Eggs</t>
  </si>
  <si>
    <t>1x60</t>
  </si>
  <si>
    <t>Per Individual Unit</t>
  </si>
  <si>
    <t>RDJ3488</t>
  </si>
  <si>
    <t>3488 (Granulated Sugar)</t>
  </si>
  <si>
    <t>Sugar</t>
  </si>
  <si>
    <t>3488</t>
  </si>
  <si>
    <t>Granulated Sugar</t>
  </si>
  <si>
    <t>RDJ72895</t>
  </si>
  <si>
    <t>72895 (Golden Summer)</t>
  </si>
  <si>
    <t>Vegan Spread</t>
  </si>
  <si>
    <t>72895</t>
  </si>
  <si>
    <t>Golden Summer</t>
  </si>
  <si>
    <t>Per Tub (Full or Part)</t>
  </si>
  <si>
    <t>RDJ28101</t>
  </si>
  <si>
    <t>28101 (Kraft No1 Box)</t>
  </si>
  <si>
    <t>Kraft No1 Box</t>
  </si>
  <si>
    <t>28101</t>
  </si>
  <si>
    <t>£46.65</t>
  </si>
  <si>
    <t>1 x 450</t>
  </si>
  <si>
    <t>£0.10</t>
  </si>
  <si>
    <t>BDF10631</t>
  </si>
  <si>
    <t>10631 (Everyday Favourites Mini Blueberry Muffins)</t>
  </si>
  <si>
    <t>Blueberry Muffins</t>
  </si>
  <si>
    <t>10631</t>
  </si>
  <si>
    <t>Everyday Favourites Mini Blueberry Muffins</t>
  </si>
  <si>
    <t>£13.94</t>
  </si>
  <si>
    <t>48</t>
  </si>
  <si>
    <t>Each muffin</t>
  </si>
  <si>
    <t>£0.29</t>
  </si>
  <si>
    <t>0.29</t>
  </si>
  <si>
    <t>RDJ5928</t>
  </si>
  <si>
    <t>5928 (Birds Instant Custard Mix)</t>
  </si>
  <si>
    <t>Custard mix</t>
  </si>
  <si>
    <t>5928</t>
  </si>
  <si>
    <t>Birds Instant Custard Mix</t>
  </si>
  <si>
    <t>£18.99</t>
  </si>
  <si>
    <t>£6.33</t>
  </si>
  <si>
    <t>6.33</t>
  </si>
  <si>
    <t>RDJ29340</t>
  </si>
  <si>
    <t>RDJ29340 (Hartleys Strawberry Jelly)</t>
  </si>
  <si>
    <t>Jelly</t>
  </si>
  <si>
    <t>Hartleys Strawberry Jelly</t>
  </si>
  <si>
    <t>£9.09</t>
  </si>
  <si>
    <t>12 x 125g</t>
  </si>
  <si>
    <t>Each 125g pack</t>
  </si>
  <si>
    <t>BDF30396</t>
  </si>
  <si>
    <t>30396 (Everyday Favourites Reduced Sugar &amp; Salt Baked Beans)</t>
  </si>
  <si>
    <t>30396</t>
  </si>
  <si>
    <t>Everyday Favourites Reduced Sugar &amp; Salt Baked Beans</t>
  </si>
  <si>
    <t>6 x 3.12kg Pk</t>
  </si>
  <si>
    <t>3.52</t>
  </si>
  <si>
    <t>BDF3444</t>
  </si>
  <si>
    <t>3444 (Everyday Favourites Extended Life Vegetable Oil)</t>
  </si>
  <si>
    <t>Cooking Oil (Soya)</t>
  </si>
  <si>
    <t>3444</t>
  </si>
  <si>
    <t>Everyday Favourites Extended Life Vegetable Oil</t>
  </si>
  <si>
    <t>1 x 20ltr</t>
  </si>
  <si>
    <t>BDF30175</t>
  </si>
  <si>
    <t>30175 (Gustoso Gluten Free Penne Pasta)</t>
  </si>
  <si>
    <t>Gluten Free Pasta</t>
  </si>
  <si>
    <t>30175</t>
  </si>
  <si>
    <t>Gustoso Gluten Free Penne Pasta</t>
  </si>
  <si>
    <t>36.46</t>
  </si>
  <si>
    <t>8 x 1kg Pk</t>
  </si>
  <si>
    <t>4.56</t>
  </si>
  <si>
    <t>BDF25793</t>
  </si>
  <si>
    <t>25793 (Chef Williams Fine Gravy Granules)</t>
  </si>
  <si>
    <t>Gravy</t>
  </si>
  <si>
    <t>25793</t>
  </si>
  <si>
    <t>Chef Williams Fine Gravy Granules</t>
  </si>
  <si>
    <t>£15.54</t>
  </si>
  <si>
    <t>2 x 2kg Pk</t>
  </si>
  <si>
    <t>£7.77</t>
  </si>
  <si>
    <t>7.77</t>
  </si>
  <si>
    <t>BDF4343</t>
  </si>
  <si>
    <t>4343 (Everyday Favourites Korma Cooking Sauce)</t>
  </si>
  <si>
    <t>4343</t>
  </si>
  <si>
    <t>Everyday Favourites Korma Cooking Sauce</t>
  </si>
  <si>
    <t>2 x 2.2 Kg</t>
  </si>
  <si>
    <t>6.16</t>
  </si>
  <si>
    <t>BDF37897</t>
  </si>
  <si>
    <t>37897 (Everyday Favourites Great Value Mayonnaise - 5 Litre)</t>
  </si>
  <si>
    <t>37897</t>
  </si>
  <si>
    <t>Everyday Favourites Great Value Mayonnaise - 5 Litre</t>
  </si>
  <si>
    <t>£6.25</t>
  </si>
  <si>
    <t>1 x 5 Ltr Pk</t>
  </si>
  <si>
    <t>BDF89543</t>
  </si>
  <si>
    <t>89543 (Lee Kum Kee Premium Light Soy Sauce)</t>
  </si>
  <si>
    <t>89543</t>
  </si>
  <si>
    <t>Lee Kum Kee Premium Light Soy Sauce</t>
  </si>
  <si>
    <t>£12.11</t>
  </si>
  <si>
    <t>2 x 1.9Ltr Bottles</t>
  </si>
  <si>
    <t>£6.06</t>
  </si>
  <si>
    <t>6.06</t>
  </si>
  <si>
    <t>BDF81210</t>
  </si>
  <si>
    <t>81210 (Everyday Favourites Mk4 Sandwich Baps)</t>
  </si>
  <si>
    <t>81210</t>
  </si>
  <si>
    <t>Everyday Favourites Mk4 Sandwich Baps</t>
  </si>
  <si>
    <t>£5.24</t>
  </si>
  <si>
    <t>4 x Pack of 12</t>
  </si>
  <si>
    <t>£1.31</t>
  </si>
  <si>
    <t>1.31</t>
  </si>
  <si>
    <t>BDF4492</t>
  </si>
  <si>
    <t>4492 (Everyday Favourites Oriental Style Vegetable Mix)</t>
  </si>
  <si>
    <t>4492</t>
  </si>
  <si>
    <t>Everyday Favourites Oriental Style Vegetable Mix</t>
  </si>
  <si>
    <t>£25.09</t>
  </si>
  <si>
    <t>10 x 1kg Bag</t>
  </si>
  <si>
    <t>£2.51</t>
  </si>
  <si>
    <t>BDF4245</t>
  </si>
  <si>
    <t>4245 (Everyday Favourites Ready to Bake Double Chocolate Cookie Dough)</t>
  </si>
  <si>
    <t>Double Chocolate Cookies</t>
  </si>
  <si>
    <t>4245</t>
  </si>
  <si>
    <t>Everyday Favourites Ready to Bake Double Chocolate Cookie Dough</t>
  </si>
  <si>
    <t>£26.49</t>
  </si>
  <si>
    <t>BDF4243</t>
  </si>
  <si>
    <t>4243 (Everyday Favourites Ready to Bake Milk Chocolate Cookie Dough)</t>
  </si>
  <si>
    <t>Milk Chocolate Cookie</t>
  </si>
  <si>
    <t>4243</t>
  </si>
  <si>
    <t>Everyday Favourites Ready to Bake Milk Chocolate Cookie Dough</t>
  </si>
  <si>
    <t>£22.89</t>
  </si>
  <si>
    <t>£0.25</t>
  </si>
  <si>
    <t>BDF4244</t>
  </si>
  <si>
    <t>4244 (Everyday Favourites Ready to Bake White Chocolate Cookie Dough)</t>
  </si>
  <si>
    <t>White Chocolate Cookie</t>
  </si>
  <si>
    <t>4244</t>
  </si>
  <si>
    <t>Everyday Favourites Ready to Bake White Chocolate Cookie Dough</t>
  </si>
  <si>
    <t>£25.49</t>
  </si>
  <si>
    <t>BDF1623</t>
  </si>
  <si>
    <t>1623 (Diced Onions)</t>
  </si>
  <si>
    <t>Diced Onions</t>
  </si>
  <si>
    <t>1623</t>
  </si>
  <si>
    <t>£13.43</t>
  </si>
  <si>
    <t>£1.34</t>
  </si>
  <si>
    <t>1.34</t>
  </si>
  <si>
    <t>BDF73015</t>
  </si>
  <si>
    <t>73015 (Millhouse Farmhouse Petit Pain 12cm)</t>
  </si>
  <si>
    <t>73015</t>
  </si>
  <si>
    <t>Millhouse Farmhouse Petit Pain 12cm</t>
  </si>
  <si>
    <t>£10.53</t>
  </si>
  <si>
    <t>70 x 60g</t>
  </si>
  <si>
    <t>£0.15</t>
  </si>
  <si>
    <t>0.15</t>
  </si>
  <si>
    <t>BDF50015</t>
  </si>
  <si>
    <t>50015 (Quorn Vegan Sausage )</t>
  </si>
  <si>
    <t>50015</t>
  </si>
  <si>
    <t>3 x 2kg Bag</t>
  </si>
  <si>
    <t>£11.86</t>
  </si>
  <si>
    <t>RDJ44423</t>
  </si>
  <si>
    <t>44423 (Devonvale Iced Flapjacks)</t>
  </si>
  <si>
    <t>Devonvale Iced Flapjacks</t>
  </si>
  <si>
    <t>44423</t>
  </si>
  <si>
    <t>£14.53</t>
  </si>
  <si>
    <t>£0.61</t>
  </si>
  <si>
    <t>ALLCHHB0003</t>
  </si>
  <si>
    <t>CHHB0003 (Hand Soap)</t>
  </si>
  <si>
    <t>Hand Soap</t>
  </si>
  <si>
    <t>CHHB0003</t>
  </si>
  <si>
    <t>£24.59</t>
  </si>
  <si>
    <t>6 x 1ltr</t>
  </si>
  <si>
    <t>£4.10</t>
  </si>
  <si>
    <t>ALLCEV00006</t>
  </si>
  <si>
    <t>CEV00006 (Combi Oven Cleaner 5ltr)</t>
  </si>
  <si>
    <t>Combi Oven Cleaner 5ltr</t>
  </si>
  <si>
    <t>CEV00006</t>
  </si>
  <si>
    <t>£14.46</t>
  </si>
  <si>
    <t>5Ltr</t>
  </si>
  <si>
    <t>14.46</t>
  </si>
  <si>
    <t>ALLCFR01210</t>
  </si>
  <si>
    <t>CFR01210 (Wrapmaster Refill PVC Cling Film 30cm x 300m)</t>
  </si>
  <si>
    <t>Wrapmaster Refill PVC Cling Film 30cm x 300m</t>
  </si>
  <si>
    <t>CFR01210</t>
  </si>
  <si>
    <t>£17.64</t>
  </si>
  <si>
    <t>1 x 3</t>
  </si>
  <si>
    <t>£5.88</t>
  </si>
  <si>
    <t>5.88</t>
  </si>
  <si>
    <t>ALLCPRP4500</t>
  </si>
  <si>
    <t>CPRP4500 (Wrapmaster Refill Parchment Roll 45cm x 50m)</t>
  </si>
  <si>
    <t>Wrapmaster Refill Parchment Roll 45cm x 50m</t>
  </si>
  <si>
    <t>CPRP4500</t>
  </si>
  <si>
    <t>£20.64</t>
  </si>
  <si>
    <t>£6.88</t>
  </si>
  <si>
    <t>6.88</t>
  </si>
  <si>
    <t>ALLCFR01212</t>
  </si>
  <si>
    <t>CFR01212 (Wrapmaster Refill Aluminium Foil 45cm x 90m)</t>
  </si>
  <si>
    <t>Wrapmaster Refill Aluminium Foil 45cm x 90m</t>
  </si>
  <si>
    <t>CFR01212</t>
  </si>
  <si>
    <t>£37.80</t>
  </si>
  <si>
    <t>£12.60</t>
  </si>
  <si>
    <t>12.6</t>
  </si>
  <si>
    <t>RDJ3888</t>
  </si>
  <si>
    <t>3888 (Nescafe Coffee Sticks)</t>
  </si>
  <si>
    <t>Nescafe Coffee Sticks</t>
  </si>
  <si>
    <t>3888</t>
  </si>
  <si>
    <t>£26.95</t>
  </si>
  <si>
    <t>TAM4140</t>
  </si>
  <si>
    <t>4140 (Potato Bakers 50's Bag)</t>
  </si>
  <si>
    <t>4140</t>
  </si>
  <si>
    <t>Potato Bakers 50's Bag</t>
  </si>
  <si>
    <t>£12.50</t>
  </si>
  <si>
    <t>50</t>
  </si>
  <si>
    <t>Each Potato</t>
  </si>
  <si>
    <t>RDJ28235</t>
  </si>
  <si>
    <t>28235 (Spicy Chicken Pizzini)</t>
  </si>
  <si>
    <t>Spicy Chicken Pizzini</t>
  </si>
  <si>
    <t>28235</t>
  </si>
  <si>
    <t>£19.20</t>
  </si>
  <si>
    <t>20</t>
  </si>
  <si>
    <t>£0.96</t>
  </si>
  <si>
    <t>RDJ24885</t>
  </si>
  <si>
    <t>24885 (Tomato &amp; Basil Sauce(Bag) 4x2kg)</t>
  </si>
  <si>
    <t>24885</t>
  </si>
  <si>
    <t>Tomato &amp; Basil Sauce(Bag) 4x2kg</t>
  </si>
  <si>
    <t>£20.30</t>
  </si>
  <si>
    <t>4 x 2kg</t>
  </si>
  <si>
    <t>Per 2kg bag</t>
  </si>
  <si>
    <t>£5.07</t>
  </si>
  <si>
    <t>5.07</t>
  </si>
  <si>
    <t>RDJ67425</t>
  </si>
  <si>
    <t>67425 (Korma Sauce (Bag))</t>
  </si>
  <si>
    <t>67425</t>
  </si>
  <si>
    <t>Korma Sauce (Bag)</t>
  </si>
  <si>
    <t>Each 2kg bag</t>
  </si>
  <si>
    <t>RDJ30597</t>
  </si>
  <si>
    <t>30597 (Plant Based Vanilla Ice Cream)</t>
  </si>
  <si>
    <t>Plant Based Vanilla Ice Cream</t>
  </si>
  <si>
    <t>30597</t>
  </si>
  <si>
    <t>£12.96</t>
  </si>
  <si>
    <t>12x125ml</t>
  </si>
  <si>
    <t>Each 125ml Ice Cream</t>
  </si>
  <si>
    <t>£1.08</t>
  </si>
  <si>
    <t>SAV126103</t>
  </si>
  <si>
    <t>126103 (MACARONI C/R)</t>
  </si>
  <si>
    <t>Savona</t>
  </si>
  <si>
    <t>126103</t>
  </si>
  <si>
    <t>MACARONI C/R</t>
  </si>
  <si>
    <t xml:space="preserve"> £17.24 </t>
  </si>
  <si>
    <t>4 x 3KG</t>
  </si>
  <si>
    <t>Each 3kg pack</t>
  </si>
  <si>
    <t xml:space="preserve"> £4.31 </t>
  </si>
  <si>
    <t>4.31</t>
  </si>
  <si>
    <t>SAV125041</t>
  </si>
  <si>
    <t>125041 (RAPESEED VEG COOKING OIL LONG LIFE C/R)</t>
  </si>
  <si>
    <t>125041</t>
  </si>
  <si>
    <t>RAPESEED VEG COOKING OIL LONG LIFE C/R</t>
  </si>
  <si>
    <t xml:space="preserve"> £31.71 </t>
  </si>
  <si>
    <t>1 x 20LTR</t>
  </si>
  <si>
    <t>Per Ltr</t>
  </si>
  <si>
    <t xml:space="preserve"> £1.59 </t>
  </si>
  <si>
    <t>1.59</t>
  </si>
  <si>
    <t>SAV106471</t>
  </si>
  <si>
    <t>106471 (TOMATO PASTE C/R)</t>
  </si>
  <si>
    <t>Tomato Paste</t>
  </si>
  <si>
    <t>106471</t>
  </si>
  <si>
    <t>TOMATO PASTE C/R</t>
  </si>
  <si>
    <t xml:space="preserve"> £19.44 </t>
  </si>
  <si>
    <t>12 x 800 G</t>
  </si>
  <si>
    <t xml:space="preserve"> £1.62 </t>
  </si>
  <si>
    <t>1.62</t>
  </si>
  <si>
    <t>SAV129147</t>
  </si>
  <si>
    <t>129147 (REAL LIGHT MAYONNAISE C/ESS)</t>
  </si>
  <si>
    <t>129147</t>
  </si>
  <si>
    <t>REAL LIGHT MAYONNAISE C/ESS</t>
  </si>
  <si>
    <t xml:space="preserve"> £6.98 </t>
  </si>
  <si>
    <t>1 x 5LTR</t>
  </si>
  <si>
    <t>Each 5lts pack</t>
  </si>
  <si>
    <t>6.98</t>
  </si>
  <si>
    <t>SAV387404</t>
  </si>
  <si>
    <t>387404 (MINI BLUEBERRY MUFFIN 30 G SPEEDIBAKE)</t>
  </si>
  <si>
    <t>Blueberry Muffin</t>
  </si>
  <si>
    <t>387404</t>
  </si>
  <si>
    <t>MINI BLUEBERRY MUFFIN 30 G SPEEDIBAKE</t>
  </si>
  <si>
    <t xml:space="preserve"> £12.69 </t>
  </si>
  <si>
    <t>1 x 72SGL</t>
  </si>
  <si>
    <t>SAV164515</t>
  </si>
  <si>
    <t>164515 (BAKED BEANS C/ESS)</t>
  </si>
  <si>
    <t>164515</t>
  </si>
  <si>
    <t>BAKED BEANS C/ESS</t>
  </si>
  <si>
    <t xml:space="preserve"> £16.34 </t>
  </si>
  <si>
    <t>6 x 2.61KG</t>
  </si>
  <si>
    <t>Each 2.61kg pack</t>
  </si>
  <si>
    <t xml:space="preserve"> £2.72 </t>
  </si>
  <si>
    <t>SAV357633</t>
  </si>
  <si>
    <t>357633 (BREADED CHICKEN GOUJONS C/R)</t>
  </si>
  <si>
    <t>357633</t>
  </si>
  <si>
    <t>BREADED CHICKEN GOUJONS C/R</t>
  </si>
  <si>
    <t xml:space="preserve"> £63.13 </t>
  </si>
  <si>
    <t>5 x 2KG</t>
  </si>
  <si>
    <t>Each 2kg pack</t>
  </si>
  <si>
    <t xml:space="preserve"> £12.63 </t>
  </si>
  <si>
    <t>12.63</t>
  </si>
  <si>
    <t>SAV118191</t>
  </si>
  <si>
    <t>118191 (DRIED OREGANO C/R)</t>
  </si>
  <si>
    <t>118191</t>
  </si>
  <si>
    <t>DRIED OREGANO C/R</t>
  </si>
  <si>
    <t xml:space="preserve"> £13.80 </t>
  </si>
  <si>
    <t>4 x 150G</t>
  </si>
  <si>
    <t>Each 150g pack</t>
  </si>
  <si>
    <t xml:space="preserve"> £3.35 </t>
  </si>
  <si>
    <t>3.35</t>
  </si>
  <si>
    <t>SAV389422</t>
  </si>
  <si>
    <t>389422 (APPLE FRUITY LOLLY PIP/ORG)</t>
  </si>
  <si>
    <t>Lollies</t>
  </si>
  <si>
    <t>389422</t>
  </si>
  <si>
    <t>APPLE FRUITY LOLLY PIP/ORG</t>
  </si>
  <si>
    <t xml:space="preserve"> £15.61 </t>
  </si>
  <si>
    <t>40 x 40ML</t>
  </si>
  <si>
    <t>Each 40ml lolly</t>
  </si>
  <si>
    <t>SAV216856</t>
  </si>
  <si>
    <t>216856 (FRESH CHICKEN FILLETS 200/230G)</t>
  </si>
  <si>
    <t>Chicken</t>
  </si>
  <si>
    <t>216856</t>
  </si>
  <si>
    <t>FRESH CHICKEN FILLETS 200/230G</t>
  </si>
  <si>
    <t xml:space="preserve"> £63.53 </t>
  </si>
  <si>
    <t>2 x 5KG</t>
  </si>
  <si>
    <t>Each 5kg pack</t>
  </si>
  <si>
    <t xml:space="preserve"> £31.77 </t>
  </si>
  <si>
    <t>31.77</t>
  </si>
  <si>
    <t>SAV385090</t>
  </si>
  <si>
    <t>385090 (BROCCOLI FLORETS C/R)</t>
  </si>
  <si>
    <t>Brocolli</t>
  </si>
  <si>
    <t>385090</t>
  </si>
  <si>
    <t>BROCCOLI FLORETS C/R</t>
  </si>
  <si>
    <t xml:space="preserve"> £20.40 </t>
  </si>
  <si>
    <t>10 x 1KG</t>
  </si>
  <si>
    <t xml:space="preserve"> £2.04 </t>
  </si>
  <si>
    <t>2.04</t>
  </si>
  <si>
    <t>SAV385030</t>
  </si>
  <si>
    <t>385030 (WHOLE BABY CARROTS D ARTA)</t>
  </si>
  <si>
    <t>385030</t>
  </si>
  <si>
    <t>WHOLE BABY CARROTS D ARTA</t>
  </si>
  <si>
    <t xml:space="preserve"> £14.45 </t>
  </si>
  <si>
    <t xml:space="preserve"> £1.45 </t>
  </si>
  <si>
    <t>SAV363136</t>
  </si>
  <si>
    <t>363136 (VANILLA ICE CREAM BRIMBLES)</t>
  </si>
  <si>
    <t>Ice Cream</t>
  </si>
  <si>
    <t>363136</t>
  </si>
  <si>
    <t>VANILLA ICE CREAM BRIMBLES</t>
  </si>
  <si>
    <t xml:space="preserve"> £11.11 </t>
  </si>
  <si>
    <t>60 x 80ML</t>
  </si>
  <si>
    <t>Each 80ml item</t>
  </si>
  <si>
    <t>SAV375913</t>
  </si>
  <si>
    <t>375913 (QUORN FILLET 69G AVG 29S VEGAN)</t>
  </si>
  <si>
    <t>Quorn Filles</t>
  </si>
  <si>
    <t>375913</t>
  </si>
  <si>
    <t>QUORN FILLET 69G AVG 29S VEGAN</t>
  </si>
  <si>
    <t xml:space="preserve"> £57.30 </t>
  </si>
  <si>
    <t>3 x 2KG</t>
  </si>
  <si>
    <t xml:space="preserve"> £19.10 </t>
  </si>
  <si>
    <t>19.1</t>
  </si>
  <si>
    <t>SAV385142</t>
  </si>
  <si>
    <t>385142 (STIR FRY VEG D ARTA)</t>
  </si>
  <si>
    <t>Stir Fry Veg</t>
  </si>
  <si>
    <t>385142</t>
  </si>
  <si>
    <t>STIR FRY VEG D ARTA</t>
  </si>
  <si>
    <t xml:space="preserve"> £19.40 </t>
  </si>
  <si>
    <t>4 x 2.5KG</t>
  </si>
  <si>
    <t>Each 2.5kg pack</t>
  </si>
  <si>
    <t xml:space="preserve"> £4.85 </t>
  </si>
  <si>
    <t>4.85</t>
  </si>
  <si>
    <t>SAV106262</t>
  </si>
  <si>
    <t>106262 (SWEETCORN C/R)</t>
  </si>
  <si>
    <t>Sweetcorn</t>
  </si>
  <si>
    <t>106262</t>
  </si>
  <si>
    <t>SWEETCORN C/R</t>
  </si>
  <si>
    <t xml:space="preserve"> £21.84 </t>
  </si>
  <si>
    <t>6 x 2.1KG</t>
  </si>
  <si>
    <t>Each 2.1kg pack</t>
  </si>
  <si>
    <t xml:space="preserve"> £3.64 </t>
  </si>
  <si>
    <t>3.64</t>
  </si>
  <si>
    <t>BDF98441</t>
  </si>
  <si>
    <t>SAV108351</t>
  </si>
  <si>
    <t>108351 (MERINGUE NESTS LEES)</t>
  </si>
  <si>
    <t>Meringue Nests</t>
  </si>
  <si>
    <t>108351</t>
  </si>
  <si>
    <t>MERINGUE NESTS LEES</t>
  </si>
  <si>
    <t xml:space="preserve"> £13.06 </t>
  </si>
  <si>
    <t>1 x 72PCS</t>
  </si>
  <si>
    <t>SAV111133</t>
  </si>
  <si>
    <t>111133 (CUSTARD MIX BIRDS)</t>
  </si>
  <si>
    <t>Custard Mix</t>
  </si>
  <si>
    <t>111133</t>
  </si>
  <si>
    <t>CUSTARD MIX BIRDS</t>
  </si>
  <si>
    <t xml:space="preserve"> £84.10 </t>
  </si>
  <si>
    <t xml:space="preserve"> £21.03 </t>
  </si>
  <si>
    <t>21.03</t>
  </si>
  <si>
    <t>BDF26182</t>
  </si>
  <si>
    <t>SAV122060</t>
  </si>
  <si>
    <t>122060 (MAIZE/RICE PENNE PASTA GF BY D/FARM (ORG))</t>
  </si>
  <si>
    <t>122060</t>
  </si>
  <si>
    <t>MAIZE/RICE PENNE PASTA GF BY D/FARM (ORG)</t>
  </si>
  <si>
    <t xml:space="preserve"> £16.62 </t>
  </si>
  <si>
    <t>8 x 400G</t>
  </si>
  <si>
    <t>Each 400g pack</t>
  </si>
  <si>
    <t>SAV106451</t>
  </si>
  <si>
    <t>106451 (CHOPPED TOMATOES C/R)</t>
  </si>
  <si>
    <t>Chopped Tomatoes</t>
  </si>
  <si>
    <t>106451</t>
  </si>
  <si>
    <t>CHOPPED TOMATOES C/R</t>
  </si>
  <si>
    <t xml:space="preserve"> £14.62 </t>
  </si>
  <si>
    <t>6 x 2.5KG</t>
  </si>
  <si>
    <t xml:space="preserve"> £2.44 </t>
  </si>
  <si>
    <t>SAV117891</t>
  </si>
  <si>
    <t>117891 (ORANGE JELLY CRYSTALS VEGAN MCDOUG)</t>
  </si>
  <si>
    <t>Jelly Crystals</t>
  </si>
  <si>
    <t>117891</t>
  </si>
  <si>
    <t>ORANGE JELLY CRYSTALS VEGAN MCDOUG</t>
  </si>
  <si>
    <t xml:space="preserve"> £47.75 </t>
  </si>
  <si>
    <t>2 x 3.5KG</t>
  </si>
  <si>
    <t>Each 3.5kg pack</t>
  </si>
  <si>
    <t xml:space="preserve"> £23.88 </t>
  </si>
  <si>
    <t>23.88</t>
  </si>
  <si>
    <t>SAV121098</t>
  </si>
  <si>
    <t>121098 (GRAVY GRANULES C/R)</t>
  </si>
  <si>
    <t>Gravy Granules Gf</t>
  </si>
  <si>
    <t>121098</t>
  </si>
  <si>
    <t>GRAVY GRANULES C/R</t>
  </si>
  <si>
    <t xml:space="preserve"> £20.77 </t>
  </si>
  <si>
    <t>2 x 2KG</t>
  </si>
  <si>
    <t xml:space="preserve"> £10.39 </t>
  </si>
  <si>
    <t>10.39</t>
  </si>
  <si>
    <t>SAV129168</t>
  </si>
  <si>
    <t>129168 (REAL MAYONNAISE C/R)</t>
  </si>
  <si>
    <t>129168</t>
  </si>
  <si>
    <t>REAL MAYONNAISE C/R</t>
  </si>
  <si>
    <t>Each 5ltr pack</t>
  </si>
  <si>
    <t>SAV130031</t>
  </si>
  <si>
    <t>130031 (TOMATO/BASIL SAUCE HOMEPRIDE)</t>
  </si>
  <si>
    <t>Tomato/Basil</t>
  </si>
  <si>
    <t>130031</t>
  </si>
  <si>
    <t>TOMATO/BASIL SAUCE HOMEPRIDE</t>
  </si>
  <si>
    <t xml:space="preserve"> £17.25 </t>
  </si>
  <si>
    <t>2 x 2.25KG</t>
  </si>
  <si>
    <t>Each 2.25kg pack</t>
  </si>
  <si>
    <t xml:space="preserve"> £8.63 </t>
  </si>
  <si>
    <t>8.63</t>
  </si>
  <si>
    <t>SAV130049</t>
  </si>
  <si>
    <t>130049 (KORMA SAUCE C/R)</t>
  </si>
  <si>
    <t>130049</t>
  </si>
  <si>
    <t>KORMA SAUCE C/R</t>
  </si>
  <si>
    <t>2 x 2.2KG</t>
  </si>
  <si>
    <t>Each 2.2kg pack</t>
  </si>
  <si>
    <t xml:space="preserve"> £5.48 </t>
  </si>
  <si>
    <t>SAV130091</t>
  </si>
  <si>
    <t>130091 (BECHAMEL SAUCE RTS KERRYMAID)</t>
  </si>
  <si>
    <t>130091</t>
  </si>
  <si>
    <t>BECHAMEL SAUCE RTS KERRYMAID</t>
  </si>
  <si>
    <t xml:space="preserve"> £51.13 </t>
  </si>
  <si>
    <t>12 x 1LTR</t>
  </si>
  <si>
    <t>Each 1ltr pack</t>
  </si>
  <si>
    <t xml:space="preserve"> £4.26 </t>
  </si>
  <si>
    <t>4.26</t>
  </si>
  <si>
    <t>SAV133694</t>
  </si>
  <si>
    <t>133694 (GRAVY GRANULES GF BISTO)</t>
  </si>
  <si>
    <t>Gravy Granules</t>
  </si>
  <si>
    <t>133694</t>
  </si>
  <si>
    <t>GRAVY GRANULES GF BISTO</t>
  </si>
  <si>
    <t>1 x 1.8KG</t>
  </si>
  <si>
    <t>Each 1.8kg pack</t>
  </si>
  <si>
    <t>12.92</t>
  </si>
  <si>
    <t>SAV174161</t>
  </si>
  <si>
    <t>174161 (ALPRO SOYA MILK UNSWEETENED (ORG))</t>
  </si>
  <si>
    <t>174161</t>
  </si>
  <si>
    <t>ALPRO SOYA MILK UNSWEETENED (ORG)</t>
  </si>
  <si>
    <t xml:space="preserve"> £17.55 </t>
  </si>
  <si>
    <t>8 x 1LTR</t>
  </si>
  <si>
    <t xml:space="preserve"> £2.19 </t>
  </si>
  <si>
    <t>2.19</t>
  </si>
  <si>
    <t>BDF60221</t>
  </si>
  <si>
    <t>SAV216953</t>
  </si>
  <si>
    <t>216953 (CREAM AEROSOL C/R)</t>
  </si>
  <si>
    <t>216953</t>
  </si>
  <si>
    <t>CREAM AEROSOL C/R</t>
  </si>
  <si>
    <t xml:space="preserve"> £17.62 </t>
  </si>
  <si>
    <t>6 x 500G</t>
  </si>
  <si>
    <t>Each 500g pack</t>
  </si>
  <si>
    <t xml:space="preserve"> £2.94 </t>
  </si>
  <si>
    <t>BDF7121</t>
  </si>
  <si>
    <t>SAV217118</t>
  </si>
  <si>
    <t>217118 (FRESH SEMI SKIMMED MILK RODDAS)</t>
  </si>
  <si>
    <t>Milk</t>
  </si>
  <si>
    <t>217118</t>
  </si>
  <si>
    <t>FRESH SEMI SKIMMED MILK RODDAS</t>
  </si>
  <si>
    <t xml:space="preserve"> £0.88 </t>
  </si>
  <si>
    <t>1 x 1LTR</t>
  </si>
  <si>
    <t>BDF6149</t>
  </si>
  <si>
    <t>SAV250267</t>
  </si>
  <si>
    <t>250267 (GRATED MATURE CHEDDAR VEGAN VIOLIFE)</t>
  </si>
  <si>
    <t>Cheese</t>
  </si>
  <si>
    <t>250267</t>
  </si>
  <si>
    <t>GRATED MATURE CHEDDAR VEGAN VIOLIFE</t>
  </si>
  <si>
    <t xml:space="preserve"> £60.56 </t>
  </si>
  <si>
    <t>10 x 500G</t>
  </si>
  <si>
    <t xml:space="preserve"> £6.06 </t>
  </si>
  <si>
    <t>SAV269042</t>
  </si>
  <si>
    <t>269042 (MATURE WHITE CHEDDAR C/R)</t>
  </si>
  <si>
    <t>269042</t>
  </si>
  <si>
    <t>MATURE WHITE CHEDDAR C/R</t>
  </si>
  <si>
    <t xml:space="preserve"> £84.76 </t>
  </si>
  <si>
    <t>4 x 5KG</t>
  </si>
  <si>
    <t xml:space="preserve"> £21.19 </t>
  </si>
  <si>
    <t>21.19</t>
  </si>
  <si>
    <t>SAV269148</t>
  </si>
  <si>
    <t>269148 (SLICED MATURE CHEDDAR CHEESE C/R)</t>
  </si>
  <si>
    <t>Cheese Slices</t>
  </si>
  <si>
    <t>269148</t>
  </si>
  <si>
    <t>SLICED MATURE CHEDDAR CHEESE C/R</t>
  </si>
  <si>
    <t xml:space="preserve"> £32.05 </t>
  </si>
  <si>
    <t>6 x 1KG</t>
  </si>
  <si>
    <t>SAV272149</t>
  </si>
  <si>
    <t>272149 (COOKED TURKEY BREAST C/R)</t>
  </si>
  <si>
    <t>Turkey Breast</t>
  </si>
  <si>
    <t>272149</t>
  </si>
  <si>
    <t>COOKED TURKEY BREAST C/R</t>
  </si>
  <si>
    <t xml:space="preserve"> £6.87 </t>
  </si>
  <si>
    <t>1 x 500G</t>
  </si>
  <si>
    <t>6.87</t>
  </si>
  <si>
    <t>SAV126100</t>
  </si>
  <si>
    <t>126100 (QUILLS PENNE C/R)</t>
  </si>
  <si>
    <t>126100</t>
  </si>
  <si>
    <t>QUILLS PENNE C/R</t>
  </si>
  <si>
    <t xml:space="preserve"> £16.79 </t>
  </si>
  <si>
    <t xml:space="preserve"> £4.20 </t>
  </si>
  <si>
    <t>4.2</t>
  </si>
  <si>
    <t>SAV137250</t>
  </si>
  <si>
    <t>137250 (ALPRO CHOC SOYA DESSERT)</t>
  </si>
  <si>
    <t>Chocolate Desert</t>
  </si>
  <si>
    <t>137250</t>
  </si>
  <si>
    <t>ALPRO CHOC SOYA DESSERT</t>
  </si>
  <si>
    <t xml:space="preserve"> £10.37 </t>
  </si>
  <si>
    <t>24 x 125G</t>
  </si>
  <si>
    <t xml:space="preserve"> £0.43 </t>
  </si>
  <si>
    <t>BDF14428</t>
  </si>
  <si>
    <t>SAV314135</t>
  </si>
  <si>
    <t>314135 (QUORN MINCE)</t>
  </si>
  <si>
    <t>Quorn mince</t>
  </si>
  <si>
    <t>314135</t>
  </si>
  <si>
    <t>QUORN MINCE</t>
  </si>
  <si>
    <t xml:space="preserve"> £34.00 </t>
  </si>
  <si>
    <t>4 x 1.5KG</t>
  </si>
  <si>
    <t>Each 1.5kg pack</t>
  </si>
  <si>
    <t>BDF14294</t>
  </si>
  <si>
    <t>SAV316674</t>
  </si>
  <si>
    <t>316674 (NO FISH FINGER PB M/MOUNTAINS)</t>
  </si>
  <si>
    <t>316674</t>
  </si>
  <si>
    <t>NO FISH FINGER PB M/MOUNTAINS</t>
  </si>
  <si>
    <t xml:space="preserve"> £16.69 </t>
  </si>
  <si>
    <t>68 x 30G</t>
  </si>
  <si>
    <t>Each fish finger</t>
  </si>
  <si>
    <t>SAV319040</t>
  </si>
  <si>
    <t>319040 (MEATBALLS VEGAN KATERVEG)</t>
  </si>
  <si>
    <t>Meatballs Vegan</t>
  </si>
  <si>
    <t>319040</t>
  </si>
  <si>
    <t>MEATBALLS VEGAN KATERVEG</t>
  </si>
  <si>
    <t xml:space="preserve"> £12.67 </t>
  </si>
  <si>
    <t>1 x 1.5KG</t>
  </si>
  <si>
    <t>12.67</t>
  </si>
  <si>
    <t>SAV319076</t>
  </si>
  <si>
    <t>319076 (SOYA PROTEIN MINCE VEGAN KATERVEG)</t>
  </si>
  <si>
    <t>Mince - Vegan</t>
  </si>
  <si>
    <t>319076</t>
  </si>
  <si>
    <t>SOYA PROTEIN MINCE VEGAN KATERVEG</t>
  </si>
  <si>
    <t xml:space="preserve"> £61.17 </t>
  </si>
  <si>
    <t xml:space="preserve"> £6.12 </t>
  </si>
  <si>
    <t>6.12</t>
  </si>
  <si>
    <t>SAV166000</t>
  </si>
  <si>
    <t>166000 (TOMATO KETCHUP C/R/SIGNATURE)</t>
  </si>
  <si>
    <t>Tomato Ketchup</t>
  </si>
  <si>
    <t>166000</t>
  </si>
  <si>
    <t>TOMATO KETCHUP C/R/SIGNATURE</t>
  </si>
  <si>
    <t xml:space="preserve"> £15.98 </t>
  </si>
  <si>
    <t>2 x 2.5KG</t>
  </si>
  <si>
    <t>7.99</t>
  </si>
  <si>
    <t>SAV195005</t>
  </si>
  <si>
    <t>195005 (DARK SOY SAUCE G/PALACE)</t>
  </si>
  <si>
    <t>195005</t>
  </si>
  <si>
    <t>DARK SOY SAUCE G/PALACE</t>
  </si>
  <si>
    <t xml:space="preserve"> £28.08 </t>
  </si>
  <si>
    <t xml:space="preserve"> £2.34 </t>
  </si>
  <si>
    <t>2.34</t>
  </si>
  <si>
    <t>SAV217571</t>
  </si>
  <si>
    <t>217571 (GRATED MATURE CHEDDAR CHEESE WYKE FARMS)</t>
  </si>
  <si>
    <t>217571</t>
  </si>
  <si>
    <t>GRATED MATURE CHEDDAR CHEESE WYKE FARMS</t>
  </si>
  <si>
    <t xml:space="preserve"> £91.29 </t>
  </si>
  <si>
    <t>8 x 2KG</t>
  </si>
  <si>
    <t xml:space="preserve"> £11.41 </t>
  </si>
  <si>
    <t>11.41</t>
  </si>
  <si>
    <t>SAV318910</t>
  </si>
  <si>
    <t>318910 (FISH FINGERS GF 30G B/EYE)</t>
  </si>
  <si>
    <t>318910</t>
  </si>
  <si>
    <t>FISH FINGERS GF 30G B/EYE</t>
  </si>
  <si>
    <t xml:space="preserve"> £31.35 </t>
  </si>
  <si>
    <t>4 x 30PCS</t>
  </si>
  <si>
    <t>SAV318968</t>
  </si>
  <si>
    <t>318968 (BAKED YORKSHIRE PUDDINGS 2.5 INCHES A/BESSIE'S)</t>
  </si>
  <si>
    <t>318968</t>
  </si>
  <si>
    <t>BAKED YORKSHIRE PUDDINGS 2.5 INCHES A/BESSIE'S</t>
  </si>
  <si>
    <t xml:space="preserve"> £8.25 </t>
  </si>
  <si>
    <t>4 x 25PCS</t>
  </si>
  <si>
    <t>Each item</t>
  </si>
  <si>
    <t xml:space="preserve"> £0.08 </t>
  </si>
  <si>
    <t>0.08</t>
  </si>
  <si>
    <t>SAV319472</t>
  </si>
  <si>
    <t>319472 (QUORN SAUSAGE AVG 50G  VEGAN)</t>
  </si>
  <si>
    <t>319472</t>
  </si>
  <si>
    <t>QUORN SAUSAGE AVG 50G  VEGAN</t>
  </si>
  <si>
    <t xml:space="preserve"> £38.97 </t>
  </si>
  <si>
    <t>12.99</t>
  </si>
  <si>
    <t>SAV321965</t>
  </si>
  <si>
    <t>321965 (DICED BBQ CHICKEN P/PLUS)</t>
  </si>
  <si>
    <t>BBQ Chicken</t>
  </si>
  <si>
    <t>321965</t>
  </si>
  <si>
    <t>DICED BBQ CHICKEN P/PLUS</t>
  </si>
  <si>
    <t xml:space="preserve"> £114.10 </t>
  </si>
  <si>
    <t>SAV319518</t>
  </si>
  <si>
    <t>319518 (MINI VEG SPRING ROLLS DALOON)</t>
  </si>
  <si>
    <t>Spring Rolls</t>
  </si>
  <si>
    <t>319518</t>
  </si>
  <si>
    <t>MINI VEG SPRING ROLLS DALOON</t>
  </si>
  <si>
    <t xml:space="preserve"> £25.99 </t>
  </si>
  <si>
    <t>2 x 50PCS</t>
  </si>
  <si>
    <t>SAV325540</t>
  </si>
  <si>
    <t>325540 (GARLIC BREAD SLICES AVG 28/29G C/R/RIVA)</t>
  </si>
  <si>
    <t>Garlic Bread</t>
  </si>
  <si>
    <t>325540</t>
  </si>
  <si>
    <t>GARLIC BREAD SLICES AVG 28/29G C/R/RIVA</t>
  </si>
  <si>
    <t xml:space="preserve"> £17.38 </t>
  </si>
  <si>
    <t>1 x 150PCS</t>
  </si>
  <si>
    <t>BDF4216</t>
  </si>
  <si>
    <t>SAV366140</t>
  </si>
  <si>
    <t>366140 (WHITE ROLL GF AVG 65G SCHAR)</t>
  </si>
  <si>
    <t>Bread Rolls</t>
  </si>
  <si>
    <t>366140</t>
  </si>
  <si>
    <t>WHITE ROLL GF AVG 65G SCHAR</t>
  </si>
  <si>
    <t xml:space="preserve"> £21.58 </t>
  </si>
  <si>
    <t>1 x 30SGL</t>
  </si>
  <si>
    <t xml:space="preserve"> £0.72 </t>
  </si>
  <si>
    <t>BDF77046</t>
  </si>
  <si>
    <t>SAV370734</t>
  </si>
  <si>
    <t>370734 (QUORN PIECES)</t>
  </si>
  <si>
    <t>Quorn</t>
  </si>
  <si>
    <t>370734</t>
  </si>
  <si>
    <t>QUORN PIECES</t>
  </si>
  <si>
    <t xml:space="preserve"> £62.85 </t>
  </si>
  <si>
    <t xml:space="preserve"> £15.71 </t>
  </si>
  <si>
    <t>SAV366144</t>
  </si>
  <si>
    <t>366144 (BRIOCHE BURGER BUN GF VEGAN AVG 80G SCHAR)</t>
  </si>
  <si>
    <t>Burger Buns</t>
  </si>
  <si>
    <t>366144</t>
  </si>
  <si>
    <t>BRIOCHE BURGER BUN GF VEGAN AVG 80G SCHAR</t>
  </si>
  <si>
    <t xml:space="preserve"> £22.81 </t>
  </si>
  <si>
    <t>1 x 24SGL</t>
  </si>
  <si>
    <t>Each bun</t>
  </si>
  <si>
    <t>SAV380305</t>
  </si>
  <si>
    <t>380305 (FLOUR TORTILLAS 10 INCHES C/R)</t>
  </si>
  <si>
    <t>Tortillas</t>
  </si>
  <si>
    <t>380305</t>
  </si>
  <si>
    <t>FLOUR TORTILLAS 10 INCHES C/R</t>
  </si>
  <si>
    <t xml:space="preserve"> £8.18 </t>
  </si>
  <si>
    <t>5 x 10SGL</t>
  </si>
  <si>
    <t>Each pack of 10</t>
  </si>
  <si>
    <t xml:space="preserve"> £0.82 </t>
  </si>
  <si>
    <t>SAV385095</t>
  </si>
  <si>
    <t>385095 (CAULIFLOWER FLORETS C/R)</t>
  </si>
  <si>
    <t>Cauliflower</t>
  </si>
  <si>
    <t>385095</t>
  </si>
  <si>
    <t>CAULIFLOWER FLORETS C/R</t>
  </si>
  <si>
    <t xml:space="preserve"> £1.48 </t>
  </si>
  <si>
    <t>BD83372</t>
  </si>
  <si>
    <t>SAV385010</t>
  </si>
  <si>
    <t>385010 (FANCY PEAS C/R)</t>
  </si>
  <si>
    <t>385010</t>
  </si>
  <si>
    <t>FANCY PEAS C/R</t>
  </si>
  <si>
    <t xml:space="preserve"> £17.51 </t>
  </si>
  <si>
    <t xml:space="preserve"> £1.75 </t>
  </si>
  <si>
    <t>1.75</t>
  </si>
  <si>
    <t>BDF4523</t>
  </si>
  <si>
    <t>SAV385106</t>
  </si>
  <si>
    <t>385106 (MED SPROUTS D ARTA)</t>
  </si>
  <si>
    <t>385106</t>
  </si>
  <si>
    <t>MED SPROUTS D ARTA</t>
  </si>
  <si>
    <t xml:space="preserve"> £3.75 </t>
  </si>
  <si>
    <t>3.75</t>
  </si>
  <si>
    <t>BDF83369</t>
  </si>
  <si>
    <t>SAV386055</t>
  </si>
  <si>
    <t>386055 (BAKED JACKET POTATOES 280-340G BANNISTERS)</t>
  </si>
  <si>
    <t>386055</t>
  </si>
  <si>
    <t>BAKED JACKET POTATOES 280-340G BANNISTERS</t>
  </si>
  <si>
    <t xml:space="preserve"> £22.00 </t>
  </si>
  <si>
    <t>Each potato</t>
  </si>
  <si>
    <t xml:space="preserve"> £0.73 </t>
  </si>
  <si>
    <t>SAV387508</t>
  </si>
  <si>
    <t>387508 (LARGE FLOURED BAP KARA)</t>
  </si>
  <si>
    <t>387508</t>
  </si>
  <si>
    <t>LARGE FLOURED BAP KARA</t>
  </si>
  <si>
    <t xml:space="preserve"> £10.29 </t>
  </si>
  <si>
    <t>Each bap</t>
  </si>
  <si>
    <t>SAV859934</t>
  </si>
  <si>
    <t>859934 (FRESH GAMMON STEAK AVG 110-120G)</t>
  </si>
  <si>
    <t>Gammon steaks</t>
  </si>
  <si>
    <t>859934</t>
  </si>
  <si>
    <t>FRESH GAMMON STEAK AVG 110-120G</t>
  </si>
  <si>
    <t xml:space="preserve"> £1.19 </t>
  </si>
  <si>
    <t>1 x 1PCS</t>
  </si>
  <si>
    <t>Each steak</t>
  </si>
  <si>
    <t>1.19</t>
  </si>
  <si>
    <t>BDF17439</t>
  </si>
  <si>
    <t>SAV387065</t>
  </si>
  <si>
    <t>387065 (PART BAKED WHITE PETIT PAIN KARA)</t>
  </si>
  <si>
    <t>387065</t>
  </si>
  <si>
    <t>PART BAKED WHITE PETIT PAIN KARA</t>
  </si>
  <si>
    <t xml:space="preserve"> £10.11 </t>
  </si>
  <si>
    <t>70 x 50G</t>
  </si>
  <si>
    <t>SAV388344</t>
  </si>
  <si>
    <t>388344 (S/BERRY/VANILLA MOUSSE TUB C/DELIGHT)</t>
  </si>
  <si>
    <t>Mousse Tub</t>
  </si>
  <si>
    <t>388344</t>
  </si>
  <si>
    <t>S/BERRY/VANILLA MOUSSE TUB C/DELIGHT</t>
  </si>
  <si>
    <t xml:space="preserve"> £12.07 </t>
  </si>
  <si>
    <t>60 x 90ML</t>
  </si>
  <si>
    <t>Each 90ml tub</t>
  </si>
  <si>
    <t>BDF9342</t>
  </si>
  <si>
    <t>SAV389130</t>
  </si>
  <si>
    <t>389130 (MANGO SORBET C/DELIGHT)</t>
  </si>
  <si>
    <t>Sorbet</t>
  </si>
  <si>
    <t>389130</t>
  </si>
  <si>
    <t>MANGO SORBET C/DELIGHT</t>
  </si>
  <si>
    <t xml:space="preserve"> £38.24 </t>
  </si>
  <si>
    <t>8 x 2LTR</t>
  </si>
  <si>
    <t>Each 2ltr pack</t>
  </si>
  <si>
    <t xml:space="preserve"> £4.78 </t>
  </si>
  <si>
    <t>4.78</t>
  </si>
  <si>
    <t>SAV393450</t>
  </si>
  <si>
    <t>393450 (DOUBLE CRUNCH FRIES 10MM 3/8 INCHES C/R/SIGNATURE)</t>
  </si>
  <si>
    <t>393450</t>
  </si>
  <si>
    <t>DOUBLE CRUNCH FRIES 10MM 3/8 INCHES C/R/SIGNATURE</t>
  </si>
  <si>
    <t xml:space="preserve"> £18.49 </t>
  </si>
  <si>
    <t>4 x 2.27KG</t>
  </si>
  <si>
    <t>Each 2.27kg</t>
  </si>
  <si>
    <t xml:space="preserve"> £4.62 </t>
  </si>
  <si>
    <t>4.62</t>
  </si>
  <si>
    <t>SAV806383</t>
  </si>
  <si>
    <t>806383 (FRESH PORK CHIPOLATA SAUSAGE 16S 80VL)</t>
  </si>
  <si>
    <t>806383</t>
  </si>
  <si>
    <t>FRESH PORK CHIPOLATA SAUSAGE 16S 80VL</t>
  </si>
  <si>
    <t>1 x 1KG</t>
  </si>
  <si>
    <t>7.4</t>
  </si>
  <si>
    <t>SAV879494</t>
  </si>
  <si>
    <t>879494 (FRESH BONELESS CHICKEN FILLET)</t>
  </si>
  <si>
    <t>879494</t>
  </si>
  <si>
    <t>FRESH BONELESS CHICKEN FILLET</t>
  </si>
  <si>
    <t xml:space="preserve"> £7.31 </t>
  </si>
  <si>
    <t>7.31</t>
  </si>
  <si>
    <t>BDF2034</t>
  </si>
  <si>
    <t>2034 (Teacake)</t>
  </si>
  <si>
    <t>Fruit Teacake</t>
  </si>
  <si>
    <t>2034</t>
  </si>
  <si>
    <t>Teacake</t>
  </si>
  <si>
    <t>£13.93</t>
  </si>
  <si>
    <t>RDJ20770</t>
  </si>
  <si>
    <t>20770 (Swabian Pretzel)</t>
  </si>
  <si>
    <t>Pretzel</t>
  </si>
  <si>
    <t>20770</t>
  </si>
  <si>
    <t>Swabian Pretzel</t>
  </si>
  <si>
    <t>£29.35</t>
  </si>
  <si>
    <t>1 x 40</t>
  </si>
  <si>
    <t>£0.73</t>
  </si>
  <si>
    <t>BDF19711</t>
  </si>
  <si>
    <t>19711 (Sub Roll)</t>
  </si>
  <si>
    <t>Sub Roll</t>
  </si>
  <si>
    <t>19711</t>
  </si>
  <si>
    <t>£10.99</t>
  </si>
  <si>
    <t>1 x 36</t>
  </si>
  <si>
    <t>£0.31</t>
  </si>
  <si>
    <t>SAV103165</t>
  </si>
  <si>
    <t>103165 (ORANGE JUICE C/R)</t>
  </si>
  <si>
    <t>Orange Juice Cartons</t>
  </si>
  <si>
    <t>103165</t>
  </si>
  <si>
    <t>ORANGE JUICE C/R</t>
  </si>
  <si>
    <t xml:space="preserve"> £7.61</t>
  </si>
  <si>
    <t>27 x 200ML</t>
  </si>
  <si>
    <t xml:space="preserve"> £0.28</t>
  </si>
  <si>
    <t>BDF12026</t>
  </si>
  <si>
    <t>SAV111309</t>
  </si>
  <si>
    <t>111309 (TERIYAKI SAUCE B/DRAGON)</t>
  </si>
  <si>
    <t>111309</t>
  </si>
  <si>
    <t>TERIYAKI SAUCE B/DRAGON</t>
  </si>
  <si>
    <t xml:space="preserve"> £38.21</t>
  </si>
  <si>
    <t>6 x 1LTR</t>
  </si>
  <si>
    <t>Each 1 LTR Pack (Full or Part)</t>
  </si>
  <si>
    <t xml:space="preserve"> £6.37</t>
  </si>
  <si>
    <t>6.37</t>
  </si>
  <si>
    <t>SAV103167</t>
  </si>
  <si>
    <t>103167 (APPLE JUICE C/R)</t>
  </si>
  <si>
    <t>Apple Juice Cartons</t>
  </si>
  <si>
    <t>103167</t>
  </si>
  <si>
    <t>APPLE JUICE C/R</t>
  </si>
  <si>
    <t xml:space="preserve"> £5.79</t>
  </si>
  <si>
    <t xml:space="preserve"> £0.21</t>
  </si>
  <si>
    <t>SAV104061</t>
  </si>
  <si>
    <t>104061 (TUNA CHUNKS IN BRINE C/R)</t>
  </si>
  <si>
    <t>Tuna Chunks</t>
  </si>
  <si>
    <t>104061</t>
  </si>
  <si>
    <t>TUNA CHUNKS IN BRINE C/R</t>
  </si>
  <si>
    <t xml:space="preserve"> £21.10 </t>
  </si>
  <si>
    <t>6 x 800G</t>
  </si>
  <si>
    <t>Each 800g Unit</t>
  </si>
  <si>
    <t xml:space="preserve"> £3.52 </t>
  </si>
  <si>
    <t>SAV106082</t>
  </si>
  <si>
    <t>106082 (FIVE BEAN SALAD IN WATER C/R)</t>
  </si>
  <si>
    <t>Five Bean Salad</t>
  </si>
  <si>
    <t>106082</t>
  </si>
  <si>
    <t>FIVE BEAN SALAD IN WATER C/R</t>
  </si>
  <si>
    <t xml:space="preserve"> £6.73</t>
  </si>
  <si>
    <t xml:space="preserve"> £1.12</t>
  </si>
  <si>
    <t>SAV130623</t>
  </si>
  <si>
    <t>130623 (VIVA S/BERRY FLAVOURED MILK NAS)</t>
  </si>
  <si>
    <t>Viva Strawberry Milkshake Carton</t>
  </si>
  <si>
    <t>130623</t>
  </si>
  <si>
    <t>VIVA S/BERRY FLAVOURED MILK NAS</t>
  </si>
  <si>
    <t xml:space="preserve"> £8.77</t>
  </si>
  <si>
    <t xml:space="preserve"> £0.32</t>
  </si>
  <si>
    <t>SAV130634</t>
  </si>
  <si>
    <t>130634 (VIVA CHOC FLAVOURED MILK NAS)</t>
  </si>
  <si>
    <t>Viva Chocolate Milkshake Carton</t>
  </si>
  <si>
    <t>130634</t>
  </si>
  <si>
    <t>VIVA CHOC FLAVOURED MILK NAS</t>
  </si>
  <si>
    <t xml:space="preserve"> £8.77 </t>
  </si>
  <si>
    <t>RDJ37047</t>
  </si>
  <si>
    <t>SAV130694</t>
  </si>
  <si>
    <t>130694 (VIVA BANANA FLAVOURED MILK)</t>
  </si>
  <si>
    <t>Viva Banana Milkshake Carton</t>
  </si>
  <si>
    <t>130694</t>
  </si>
  <si>
    <t>VIVA BANANA FLAVOURED MILK</t>
  </si>
  <si>
    <t>SAV140112</t>
  </si>
  <si>
    <t>140112 (GARLIC PUREE CAMBRAY)</t>
  </si>
  <si>
    <t>140112</t>
  </si>
  <si>
    <t>GARLIC PUREE CAMBRAY</t>
  </si>
  <si>
    <t xml:space="preserve"> £21.64</t>
  </si>
  <si>
    <t>Each 1 Kg Pack (Full or Part)</t>
  </si>
  <si>
    <t xml:space="preserve"> £3.61</t>
  </si>
  <si>
    <t>3.61</t>
  </si>
  <si>
    <t>SAV148049</t>
  </si>
  <si>
    <t>148049 (TARKA STILL WATER PET)</t>
  </si>
  <si>
    <t>Tarka Still Water</t>
  </si>
  <si>
    <t>148049</t>
  </si>
  <si>
    <t>TARKA STILL WATER PET</t>
  </si>
  <si>
    <t xml:space="preserve"> £3.33 </t>
  </si>
  <si>
    <t>24 x 500ML</t>
  </si>
  <si>
    <t>SAV217113</t>
  </si>
  <si>
    <t>217113 (FRESH SEMI SKIMMED MILK RODDAS)</t>
  </si>
  <si>
    <t>217113</t>
  </si>
  <si>
    <t xml:space="preserve"> £4.89</t>
  </si>
  <si>
    <t>10 x 1PNT</t>
  </si>
  <si>
    <t>Each Pint</t>
  </si>
  <si>
    <t xml:space="preserve"> £0.49</t>
  </si>
  <si>
    <t>SAV272145</t>
  </si>
  <si>
    <t>272145 (SLICED GAMMON HAM 100% C/R)</t>
  </si>
  <si>
    <t>Sliced Gammon Ham</t>
  </si>
  <si>
    <t>272145</t>
  </si>
  <si>
    <t>SLICED GAMMON HAM 100% C/R</t>
  </si>
  <si>
    <t xml:space="preserve"> £3.98</t>
  </si>
  <si>
    <t>Each 500g Pack (Full or Part)</t>
  </si>
  <si>
    <t>SAV130045</t>
  </si>
  <si>
    <t>130045 (TOMATO/BASIL C/R)</t>
  </si>
  <si>
    <t>130045</t>
  </si>
  <si>
    <t>TOMATO/BASIL C/R</t>
  </si>
  <si>
    <t xml:space="preserve"> £11.74</t>
  </si>
  <si>
    <t>Each 2.2kg Pack (Full or Part)</t>
  </si>
  <si>
    <t xml:space="preserve"> £5.87</t>
  </si>
  <si>
    <t>5.87</t>
  </si>
  <si>
    <t>SAV130624</t>
  </si>
  <si>
    <t>130624 (VIVA VANILLA ICE CREAM FLAVOURED MILK)</t>
  </si>
  <si>
    <t>Viva Vanilla Ice Cream Milkshake Carton</t>
  </si>
  <si>
    <t>130624</t>
  </si>
  <si>
    <t>VIVA VANILLA ICE CREAM FLAVOURED MILK</t>
  </si>
  <si>
    <t>SAV135027</t>
  </si>
  <si>
    <t>135027 (CAESARS DRESSING C/R)</t>
  </si>
  <si>
    <t>Caesar Dressing</t>
  </si>
  <si>
    <t>135027</t>
  </si>
  <si>
    <t>CAESARS DRESSING C/R</t>
  </si>
  <si>
    <t xml:space="preserve"> £12.78</t>
  </si>
  <si>
    <t>2 x 2.25LTR</t>
  </si>
  <si>
    <t>Each 2.25 LTR Pack (Full or Part)</t>
  </si>
  <si>
    <t xml:space="preserve"> £6.39</t>
  </si>
  <si>
    <t>6.39</t>
  </si>
  <si>
    <t>SAV319304</t>
  </si>
  <si>
    <t>319304 (PORK SAUSAGES 8S C/R)</t>
  </si>
  <si>
    <t>Pork Sausages</t>
  </si>
  <si>
    <t>319304</t>
  </si>
  <si>
    <t>PORK SAUSAGES 8S C/R</t>
  </si>
  <si>
    <t xml:space="preserve"> £13.10</t>
  </si>
  <si>
    <t>1 x 80PCS</t>
  </si>
  <si>
    <t>Each Bag of 80 (Full or Part)</t>
  </si>
  <si>
    <t>£13.10</t>
  </si>
  <si>
    <t>13.1</t>
  </si>
  <si>
    <t>SAV384286</t>
  </si>
  <si>
    <t>384286 (S/B POLLOCK FILLETS 85-100G DEGLAZED ARCTIC ROYAL)</t>
  </si>
  <si>
    <t>Pollock Fillets</t>
  </si>
  <si>
    <t>384286</t>
  </si>
  <si>
    <t>S/B POLLOCK FILLETS 85-100G DEGLAZED ARCTIC ROYAL</t>
  </si>
  <si>
    <t xml:space="preserve"> £14.81</t>
  </si>
  <si>
    <t>1 x 30PCS</t>
  </si>
  <si>
    <t>SAV385211</t>
  </si>
  <si>
    <t>385211 (RATATOUILLE D ARTA)</t>
  </si>
  <si>
    <t>385211</t>
  </si>
  <si>
    <t>RATATOUILLE D ARTA</t>
  </si>
  <si>
    <t xml:space="preserve"> £14.95</t>
  </si>
  <si>
    <t>Each 1kg Pack (Full or Part)</t>
  </si>
  <si>
    <t xml:space="preserve"> £1.50</t>
  </si>
  <si>
    <t>SAV106376</t>
  </si>
  <si>
    <t>106376 (CHICK PEAS IN WATER C/R)</t>
  </si>
  <si>
    <t>106376</t>
  </si>
  <si>
    <t>CHICK PEAS IN WATER C/R</t>
  </si>
  <si>
    <t xml:space="preserve"> £5.88 </t>
  </si>
  <si>
    <t xml:space="preserve"> £0.98 </t>
  </si>
  <si>
    <t>SAV108086</t>
  </si>
  <si>
    <t>108086 (TOMATO KETCHUP ALFEES)</t>
  </si>
  <si>
    <t>108086</t>
  </si>
  <si>
    <t>TOMATO KETCHUP ALFEES</t>
  </si>
  <si>
    <t xml:space="preserve"> £24.26 </t>
  </si>
  <si>
    <t xml:space="preserve"> £4.04 </t>
  </si>
  <si>
    <t>SAV110281</t>
  </si>
  <si>
    <t>110281 (MINI PACK BISC ASSTD 3 PACK C/R)</t>
  </si>
  <si>
    <t>Biscuits</t>
  </si>
  <si>
    <t>110281</t>
  </si>
  <si>
    <t>MINI PACK BISC ASSTD 3 PACK C/R</t>
  </si>
  <si>
    <t xml:space="preserve"> £13.05 </t>
  </si>
  <si>
    <t>1 x 100PCS</t>
  </si>
  <si>
    <t>Each pack</t>
  </si>
  <si>
    <t>SAV112155</t>
  </si>
  <si>
    <t>112155 (WHITE BROWN RICE TILDA)</t>
  </si>
  <si>
    <t>112155</t>
  </si>
  <si>
    <t>WHITE BROWN RICE TILDA</t>
  </si>
  <si>
    <t>1 x 5KG</t>
  </si>
  <si>
    <t>SAV120073</t>
  </si>
  <si>
    <t>120073 (S/BERRY DELIGHT DESSERT MIX C/R)</t>
  </si>
  <si>
    <t>Deserts</t>
  </si>
  <si>
    <t>120073</t>
  </si>
  <si>
    <t>S/BERRY DELIGHT DESSERT MIX C/R</t>
  </si>
  <si>
    <t xml:space="preserve"> £40.32 </t>
  </si>
  <si>
    <t>6 x 600G</t>
  </si>
  <si>
    <t>Each 600g pack</t>
  </si>
  <si>
    <t xml:space="preserve"> £6.72 </t>
  </si>
  <si>
    <t>6.72</t>
  </si>
  <si>
    <t>SAV124131</t>
  </si>
  <si>
    <t>124131 (POM BEAR ORIGINAL)</t>
  </si>
  <si>
    <t>Pom Bear</t>
  </si>
  <si>
    <t>124131</t>
  </si>
  <si>
    <t>POM BEAR ORIGINAL</t>
  </si>
  <si>
    <t xml:space="preserve"> £13.35 </t>
  </si>
  <si>
    <t>36 x 19G</t>
  </si>
  <si>
    <t>SAV124153</t>
  </si>
  <si>
    <t>124153 (ANIMAL ADVENTURES GOLDEN WONDER)</t>
  </si>
  <si>
    <t>Crisps &amp; Snacks</t>
  </si>
  <si>
    <t>124153</t>
  </si>
  <si>
    <t>ANIMAL ADVENTURES GOLDEN WONDER</t>
  </si>
  <si>
    <t xml:space="preserve"> £10.55 </t>
  </si>
  <si>
    <t>36 x 18.9G</t>
  </si>
  <si>
    <t xml:space="preserve"> £0.29 </t>
  </si>
  <si>
    <t>SAV126095</t>
  </si>
  <si>
    <t>126095 (EGG NOODLES MED C/R)</t>
  </si>
  <si>
    <t>126095</t>
  </si>
  <si>
    <t>EGG NOODLES MED C/R</t>
  </si>
  <si>
    <t xml:space="preserve"> £9.23 </t>
  </si>
  <si>
    <t>1 x 3KG</t>
  </si>
  <si>
    <t>9.23</t>
  </si>
  <si>
    <t>SAV126099</t>
  </si>
  <si>
    <t>126099 (FUSILLI SPIRALS C/R)</t>
  </si>
  <si>
    <t>126099</t>
  </si>
  <si>
    <t>FUSILLI SPIRALS C/R</t>
  </si>
  <si>
    <t>SAV216600</t>
  </si>
  <si>
    <t>216600 (CHEDDAR MILD SLICED C/R)</t>
  </si>
  <si>
    <t>216600</t>
  </si>
  <si>
    <t>CHEDDAR MILD SLICED C/R</t>
  </si>
  <si>
    <t xml:space="preserve"> £83.40 </t>
  </si>
  <si>
    <t xml:space="preserve"> £13.90 </t>
  </si>
  <si>
    <t>13.9</t>
  </si>
  <si>
    <t>SAV269167</t>
  </si>
  <si>
    <t>269167 (GRATED MATURE CHEDDAR CHEESE C/R)</t>
  </si>
  <si>
    <t>269167</t>
  </si>
  <si>
    <t>GRATED MATURE CHEDDAR CHEESE C/R</t>
  </si>
  <si>
    <t xml:space="preserve"> £46.10 </t>
  </si>
  <si>
    <t xml:space="preserve"> £4.61 </t>
  </si>
  <si>
    <t>4.61</t>
  </si>
  <si>
    <t>SAV270060</t>
  </si>
  <si>
    <t>270060 (MARGARINE SUMMER COUNTY)</t>
  </si>
  <si>
    <t>Butters &amp; Spreads</t>
  </si>
  <si>
    <t>270060</t>
  </si>
  <si>
    <t>MARGARINE SUMMER COUNTY</t>
  </si>
  <si>
    <t xml:space="preserve"> £32.76 </t>
  </si>
  <si>
    <t>6 x 2KG</t>
  </si>
  <si>
    <t xml:space="preserve"> £5.46 </t>
  </si>
  <si>
    <t>5.46</t>
  </si>
  <si>
    <t>SAV272041</t>
  </si>
  <si>
    <t>272041 (GREEN R/LESS BACK BACON C/R)</t>
  </si>
  <si>
    <t>272041</t>
  </si>
  <si>
    <t>GREEN R/LESS BACK BACON C/R</t>
  </si>
  <si>
    <t>Per 2.27kg pack</t>
  </si>
  <si>
    <t xml:space="preserve"> £8.65 </t>
  </si>
  <si>
    <t>8.65</t>
  </si>
  <si>
    <t>SAV272146</t>
  </si>
  <si>
    <t>272146 (SLICED COOKED HAM C/ESS)</t>
  </si>
  <si>
    <t>Cooked ham</t>
  </si>
  <si>
    <t>272146</t>
  </si>
  <si>
    <t>SLICED COOKED HAM C/ESS</t>
  </si>
  <si>
    <t>SAV310375</t>
  </si>
  <si>
    <t>310375 (QUORN NUGGETS VEGAN)</t>
  </si>
  <si>
    <t>Quorn nuggets</t>
  </si>
  <si>
    <t>310375</t>
  </si>
  <si>
    <t>QUORN NUGGETS VEGAN</t>
  </si>
  <si>
    <t xml:space="preserve"> £147.80 </t>
  </si>
  <si>
    <t xml:space="preserve"> £29.56 </t>
  </si>
  <si>
    <t>29.56</t>
  </si>
  <si>
    <t>SAV311238</t>
  </si>
  <si>
    <t>311238 (NAAN BREAD MISSION)</t>
  </si>
  <si>
    <t>Naan bread</t>
  </si>
  <si>
    <t>311238</t>
  </si>
  <si>
    <t>NAAN BREAD MISSION</t>
  </si>
  <si>
    <t xml:space="preserve"> £8.15 </t>
  </si>
  <si>
    <t>Each naan</t>
  </si>
  <si>
    <t>SAV312841</t>
  </si>
  <si>
    <t>312841 (ROAST POTATOES C/R)</t>
  </si>
  <si>
    <t>312841</t>
  </si>
  <si>
    <t>ROAST POTATOES C/R</t>
  </si>
  <si>
    <t xml:space="preserve"> £16.83 </t>
  </si>
  <si>
    <t xml:space="preserve"> £4.21 </t>
  </si>
  <si>
    <t>4.21</t>
  </si>
  <si>
    <t>SAV316856</t>
  </si>
  <si>
    <t>316856 (CHICKEN FILLETS 200/230G -  PREVIOUSLY CHILLED)</t>
  </si>
  <si>
    <t>Chicken fillets</t>
  </si>
  <si>
    <t>316856</t>
  </si>
  <si>
    <t>CHICKEN FILLETS 200/230G -  PREVIOUSLY CHILLED</t>
  </si>
  <si>
    <t xml:space="preserve"> £71.98 </t>
  </si>
  <si>
    <t xml:space="preserve"> £35.99 </t>
  </si>
  <si>
    <t>35.99</t>
  </si>
  <si>
    <t>SAV318985</t>
  </si>
  <si>
    <t>318985 (BREADED POLLOCK FISH FINGERS MSC 25G YOUNGS)</t>
  </si>
  <si>
    <t>318985</t>
  </si>
  <si>
    <t>BREADED POLLOCK FISH FINGERS MSC 25G YOUNGS</t>
  </si>
  <si>
    <t xml:space="preserve"> £94.68 </t>
  </si>
  <si>
    <t>6 x 60PCS</t>
  </si>
  <si>
    <t>SAV319260</t>
  </si>
  <si>
    <t>319260 (NO CHICKEN NUGGETS PB M/MOUNTAINS)</t>
  </si>
  <si>
    <t>Meat free chicken nuggets</t>
  </si>
  <si>
    <t>319260</t>
  </si>
  <si>
    <t>NO CHICKEN NUGGETS PB M/MOUNTAINS</t>
  </si>
  <si>
    <t xml:space="preserve"> £16.01 </t>
  </si>
  <si>
    <t>100 x 20G</t>
  </si>
  <si>
    <t>Each box of 100</t>
  </si>
  <si>
    <t>16.01</t>
  </si>
  <si>
    <t>BDF74705</t>
  </si>
  <si>
    <t>SAV355926</t>
  </si>
  <si>
    <t>355926 (DICED STEAMED COOKED CHICKEN 12MM LEAMTHONG)</t>
  </si>
  <si>
    <t>Cooked chicken</t>
  </si>
  <si>
    <t>355926</t>
  </si>
  <si>
    <t>DICED STEAMED COOKED CHICKEN 12MM LEAMTHONG</t>
  </si>
  <si>
    <t xml:space="preserve"> £80.96 </t>
  </si>
  <si>
    <t xml:space="preserve"> £20.24 </t>
  </si>
  <si>
    <t>20.24</t>
  </si>
  <si>
    <t>SAV363132</t>
  </si>
  <si>
    <t>363132 (CHOC ICE CREAM BRIMBLES)</t>
  </si>
  <si>
    <t>363132</t>
  </si>
  <si>
    <t>CHOC ICE CREAM BRIMBLES</t>
  </si>
  <si>
    <t>Each 80ml pack</t>
  </si>
  <si>
    <t>SAV363134</t>
  </si>
  <si>
    <t>363134 (S/BERRY ICE CREAM BRIMBLES)</t>
  </si>
  <si>
    <t>363134</t>
  </si>
  <si>
    <t>S/BERRY ICE CREAM BRIMBLES</t>
  </si>
  <si>
    <t>Each ice cream</t>
  </si>
  <si>
    <t>SAV366035</t>
  </si>
  <si>
    <t>366035 (BLUEBERRY MUFFIN SPEEDIBAKE)</t>
  </si>
  <si>
    <t>366035</t>
  </si>
  <si>
    <t>BLUEBERRY MUFFIN SPEEDIBAKE</t>
  </si>
  <si>
    <t xml:space="preserve"> £19.36 </t>
  </si>
  <si>
    <t>24 x 103G</t>
  </si>
  <si>
    <t>SAV366072</t>
  </si>
  <si>
    <t>366072 (YORKSHIRE PUDDING 3 INCHES ROBERTS)</t>
  </si>
  <si>
    <t>366072</t>
  </si>
  <si>
    <t>YORKSHIRE PUDDING 3 INCHES ROBERTS</t>
  </si>
  <si>
    <t xml:space="preserve"> £6.35 </t>
  </si>
  <si>
    <t>1 x 60 PCS</t>
  </si>
  <si>
    <t>Each yorkshire pudding</t>
  </si>
  <si>
    <t>SAV366318</t>
  </si>
  <si>
    <t>366318 (MASH POTATO C/R/SIGNATURE)</t>
  </si>
  <si>
    <t>Mashed potato</t>
  </si>
  <si>
    <t>366318</t>
  </si>
  <si>
    <t>MASH POTATO C/R/SIGNATURE</t>
  </si>
  <si>
    <t xml:space="preserve"> £20.01 </t>
  </si>
  <si>
    <t xml:space="preserve"> £5.00 </t>
  </si>
  <si>
    <t>5</t>
  </si>
  <si>
    <t>BDF1485</t>
  </si>
  <si>
    <t>SAV381198</t>
  </si>
  <si>
    <t>381198 (DICED STEAMED CHICKEN BREAST 12MM M/VALE)</t>
  </si>
  <si>
    <t>381198</t>
  </si>
  <si>
    <t>DICED STEAMED CHICKEN BREAST 12MM M/VALE</t>
  </si>
  <si>
    <t xml:space="preserve"> £72.15 </t>
  </si>
  <si>
    <t xml:space="preserve"> £18.04 </t>
  </si>
  <si>
    <t>18.04</t>
  </si>
  <si>
    <t>SAV384998</t>
  </si>
  <si>
    <t>384998 (GARDEN PEAS C/ESS)</t>
  </si>
  <si>
    <t>384998</t>
  </si>
  <si>
    <t>GARDEN PEAS C/ESS</t>
  </si>
  <si>
    <t xml:space="preserve"> £14.21 </t>
  </si>
  <si>
    <t xml:space="preserve"> £3.55 </t>
  </si>
  <si>
    <t>3.55</t>
  </si>
  <si>
    <t>SAV386005</t>
  </si>
  <si>
    <t>386005 (FREEZE CHILL FRIES 13/13MM 9/16 INCHES C/R)</t>
  </si>
  <si>
    <t>386005</t>
  </si>
  <si>
    <t>FREEZE CHILL FRIES 13/13MM 9/16 INCHES C/R</t>
  </si>
  <si>
    <t>SAV387084</t>
  </si>
  <si>
    <t>387084 (FLOURED BAPS MK4 KARA)</t>
  </si>
  <si>
    <t>Baps</t>
  </si>
  <si>
    <t>387084</t>
  </si>
  <si>
    <t>FLOURED BAPS MK4 KARA</t>
  </si>
  <si>
    <t xml:space="preserve"> £11.52 </t>
  </si>
  <si>
    <t>1 x 48SGL</t>
  </si>
  <si>
    <t>SAV387085</t>
  </si>
  <si>
    <t>387085 (FLOURED BAPS MK5 C/R)</t>
  </si>
  <si>
    <t>387085</t>
  </si>
  <si>
    <t>FLOURED BAPS MK5 C/R</t>
  </si>
  <si>
    <t>SAV387131</t>
  </si>
  <si>
    <t>387131 (UNSEEDED BURGER BUN MK4 KARA)</t>
  </si>
  <si>
    <t>387131</t>
  </si>
  <si>
    <t>UNSEEDED BURGER BUN MK4 KARA</t>
  </si>
  <si>
    <t xml:space="preserve"> £6.86 </t>
  </si>
  <si>
    <t>SAV388310</t>
  </si>
  <si>
    <t>388310 (R/BERRY RIPPLE ICE CREAM SPONGE ROLLS C/DELIGHT)</t>
  </si>
  <si>
    <t>Ice cream rolls</t>
  </si>
  <si>
    <t>388310</t>
  </si>
  <si>
    <t>R/BERRY RIPPLE ICE CREAM SPONGE ROLLS C/DELIGHT</t>
  </si>
  <si>
    <t xml:space="preserve"> £8.68 </t>
  </si>
  <si>
    <t>1 x 3PTN</t>
  </si>
  <si>
    <t xml:space="preserve"> £2.89 </t>
  </si>
  <si>
    <t>2.89</t>
  </si>
  <si>
    <t>BDF11181</t>
  </si>
  <si>
    <t>SAV407686</t>
  </si>
  <si>
    <t>407686 (FRESH RED CHERRY TOMATOES)</t>
  </si>
  <si>
    <t>407686</t>
  </si>
  <si>
    <t>FRESH RED CHERRY TOMATOES</t>
  </si>
  <si>
    <t xml:space="preserve"> £1.67 </t>
  </si>
  <si>
    <t>1 x 250G</t>
  </si>
  <si>
    <t>Each 250g pack</t>
  </si>
  <si>
    <t>1.67</t>
  </si>
  <si>
    <t>SAV415703</t>
  </si>
  <si>
    <t>415703 (FRESH GREEN SEEDLESS GRAPES)</t>
  </si>
  <si>
    <t>415703</t>
  </si>
  <si>
    <t>FRESH GREEN SEEDLESS GRAPES</t>
  </si>
  <si>
    <t xml:space="preserve"> £2.88 </t>
  </si>
  <si>
    <t>SAV415951</t>
  </si>
  <si>
    <t>415951 (FRESH SMALL ROYAL GALA APPLES)</t>
  </si>
  <si>
    <t>415951</t>
  </si>
  <si>
    <t>FRESH SMALL ROYAL GALA APPLES</t>
  </si>
  <si>
    <t xml:space="preserve"> £0.23 </t>
  </si>
  <si>
    <t>SAV435475</t>
  </si>
  <si>
    <t>435475 (FRESH BANANA)</t>
  </si>
  <si>
    <t>Banana</t>
  </si>
  <si>
    <t>435475</t>
  </si>
  <si>
    <t>FRESH BANANA</t>
  </si>
  <si>
    <t>SAV444312</t>
  </si>
  <si>
    <t>444312 (FRESH ICEBERG LETTUCE)</t>
  </si>
  <si>
    <t>444312</t>
  </si>
  <si>
    <t>FRESH ICEBERG LETTUCE</t>
  </si>
  <si>
    <t xml:space="preserve"> £1.39 </t>
  </si>
  <si>
    <t>SAV448241</t>
  </si>
  <si>
    <t>448241 (FRESH CUCUMBERS)</t>
  </si>
  <si>
    <t>Cucumbers</t>
  </si>
  <si>
    <t>448241</t>
  </si>
  <si>
    <t>FRESH CUCUMBERS</t>
  </si>
  <si>
    <t>SAV454333</t>
  </si>
  <si>
    <t>454333 (FRESH NADORCOTT ORANGES)</t>
  </si>
  <si>
    <t>Oranges</t>
  </si>
  <si>
    <t>454333</t>
  </si>
  <si>
    <t>FRESH NADORCOTT ORANGES</t>
  </si>
  <si>
    <t xml:space="preserve"> £0.27 </t>
  </si>
  <si>
    <t>0.27</t>
  </si>
  <si>
    <t>SAV454959</t>
  </si>
  <si>
    <t>454959 (FRESH YELLOW SPANISH CAPSICUM PEPPERS)</t>
  </si>
  <si>
    <t>454959</t>
  </si>
  <si>
    <t>FRESH YELLOW SPANISH CAPSICUM PEPPERS</t>
  </si>
  <si>
    <t>SAV461359</t>
  </si>
  <si>
    <t>461359 (FRESH JACKET BAKERS POTATOES AVG 50S BULK)</t>
  </si>
  <si>
    <t>461359</t>
  </si>
  <si>
    <t>FRESH JACKET BAKERS POTATOES AVG 50S BULK</t>
  </si>
  <si>
    <t xml:space="preserve"> £12.00 </t>
  </si>
  <si>
    <t>1 x 15KG</t>
  </si>
  <si>
    <t>SAV469320</t>
  </si>
  <si>
    <t>469320 (FRESH WATER MELONS)</t>
  </si>
  <si>
    <t>Melons</t>
  </si>
  <si>
    <t>469320</t>
  </si>
  <si>
    <t>FRESH WATER MELONS</t>
  </si>
  <si>
    <t xml:space="preserve"> £4.72 </t>
  </si>
  <si>
    <t>4.72</t>
  </si>
  <si>
    <t>SAV479130</t>
  </si>
  <si>
    <t>479130 (FRESH CANTALOUPE MELONS)</t>
  </si>
  <si>
    <t>479130</t>
  </si>
  <si>
    <t>FRESH CANTALOUPE MELONS</t>
  </si>
  <si>
    <t xml:space="preserve"> £4.39 </t>
  </si>
  <si>
    <t>Each melon</t>
  </si>
  <si>
    <t>4.39</t>
  </si>
  <si>
    <t>SAV481919</t>
  </si>
  <si>
    <t>481919 (FRESH ROUND TOMATOES)</t>
  </si>
  <si>
    <t>481919</t>
  </si>
  <si>
    <t>FRESH ROUND TOMATOES</t>
  </si>
  <si>
    <t>SAV487985</t>
  </si>
  <si>
    <t>487985 (FRESH RED SEEDLESS GRAPES)</t>
  </si>
  <si>
    <t>487985</t>
  </si>
  <si>
    <t>FRESH RED SEEDLESS GRAPES</t>
  </si>
  <si>
    <t>SAV488917</t>
  </si>
  <si>
    <t>488917 (FRESH RED ONIONS)</t>
  </si>
  <si>
    <t>Onions</t>
  </si>
  <si>
    <t>488917</t>
  </si>
  <si>
    <t>FRESH RED ONIONS</t>
  </si>
  <si>
    <t>SAV526498</t>
  </si>
  <si>
    <t>526498 (STIR IT UP MAGAZINE)</t>
  </si>
  <si>
    <t>Magazine</t>
  </si>
  <si>
    <t>526498</t>
  </si>
  <si>
    <t>STIR IT UP MAGAZINE</t>
  </si>
  <si>
    <t xml:space="preserve"> £-   </t>
  </si>
  <si>
    <t>1 x 1SGL</t>
  </si>
  <si>
    <t>#Name?</t>
  </si>
  <si>
    <t>SAV803719</t>
  </si>
  <si>
    <t>803719 (FRESH MINCED BEEF 85%VL)</t>
  </si>
  <si>
    <t>Beef mince</t>
  </si>
  <si>
    <t>803719</t>
  </si>
  <si>
    <t>FRESH MINCED BEEF 85%VL</t>
  </si>
  <si>
    <t xml:space="preserve"> £29.09 </t>
  </si>
  <si>
    <t>1 x 2.5KG</t>
  </si>
  <si>
    <t>29.09</t>
  </si>
  <si>
    <t>RDJ18859</t>
  </si>
  <si>
    <t>18859 (F: Potato Jacket Medium 5)</t>
  </si>
  <si>
    <t>Jacket Potato 50's</t>
  </si>
  <si>
    <t>18859</t>
  </si>
  <si>
    <t>F: Potato Jacket Medium 5</t>
  </si>
  <si>
    <t>£23.19</t>
  </si>
  <si>
    <t>£0.46</t>
  </si>
  <si>
    <t>BDF1093</t>
  </si>
  <si>
    <t>1093 (Summer County Soft Spread)</t>
  </si>
  <si>
    <t>1093</t>
  </si>
  <si>
    <t>Summer County Soft Spread</t>
  </si>
  <si>
    <t>£6.01</t>
  </si>
  <si>
    <t>2kg</t>
  </si>
  <si>
    <t>6.01</t>
  </si>
  <si>
    <t>4216 (Everyday Favourites Garlic &amp; Herb Slices)</t>
  </si>
  <si>
    <t>Garlic &amp; Herb Slices</t>
  </si>
  <si>
    <t>4216</t>
  </si>
  <si>
    <t>Everyday Favourites Garlic &amp; Herb Slices</t>
  </si>
  <si>
    <t>£17.16</t>
  </si>
  <si>
    <t>135 x 30g</t>
  </si>
  <si>
    <t>Each 30g slice</t>
  </si>
  <si>
    <t>14428 (Alpro Chocolate Soya Desert)</t>
  </si>
  <si>
    <t>Alpro Chocolate Desert</t>
  </si>
  <si>
    <t>14428</t>
  </si>
  <si>
    <t>Alpro Chocolate Soya Desert</t>
  </si>
  <si>
    <t>£10.64</t>
  </si>
  <si>
    <t>6x4x125g</t>
  </si>
  <si>
    <t>Each 125g desert</t>
  </si>
  <si>
    <t>BDF42095</t>
  </si>
  <si>
    <t>42095 (Fat Free Mix Frt Yoghurt)</t>
  </si>
  <si>
    <t>Yoghurt</t>
  </si>
  <si>
    <t>42095</t>
  </si>
  <si>
    <t>Fat Free Mix Frt Yoghurt</t>
  </si>
  <si>
    <t>Each 100g yoghurt</t>
  </si>
  <si>
    <t>6149 (Semi Skimmed Milk Bottle Red Tractor)</t>
  </si>
  <si>
    <t>6149</t>
  </si>
  <si>
    <t>Semi Skimmed Milk Bottle Red Tractor</t>
  </si>
  <si>
    <t>£6.61</t>
  </si>
  <si>
    <t>4x2ltr</t>
  </si>
  <si>
    <t>Each 2ltr bottle</t>
  </si>
  <si>
    <t>£1.65</t>
  </si>
  <si>
    <t>1.65</t>
  </si>
  <si>
    <t>60221 (Org Alpro Unsweetened Soya)</t>
  </si>
  <si>
    <t>60221</t>
  </si>
  <si>
    <t>Org Alpro Unsweetened Soya</t>
  </si>
  <si>
    <t>£12.21</t>
  </si>
  <si>
    <t>8x1ltr</t>
  </si>
  <si>
    <t>£1.53</t>
  </si>
  <si>
    <t>1.53</t>
  </si>
  <si>
    <t>77046 (Dr Schär Gluten Free White Roll)</t>
  </si>
  <si>
    <t>Gluten Free White Roll</t>
  </si>
  <si>
    <t>77046</t>
  </si>
  <si>
    <t>Dr Schär Gluten Free White Roll</t>
  </si>
  <si>
    <t>£19.18</t>
  </si>
  <si>
    <t>5x6ea</t>
  </si>
  <si>
    <t>BDF96499</t>
  </si>
  <si>
    <t>96499 (Santa Maria Tortilla Wrap (6"))</t>
  </si>
  <si>
    <t>6" Wraps</t>
  </si>
  <si>
    <t>96499</t>
  </si>
  <si>
    <t>Santa Maria Tortilla Wrap (6")</t>
  </si>
  <si>
    <t>£24.37</t>
  </si>
  <si>
    <t>Pack of 150</t>
  </si>
  <si>
    <t>BDF16555</t>
  </si>
  <si>
    <t>16555 (Ardo Corn Ribs)</t>
  </si>
  <si>
    <t>Corn Ribs</t>
  </si>
  <si>
    <t>16555</t>
  </si>
  <si>
    <t>Ardo Corn Ribs</t>
  </si>
  <si>
    <t xml:space="preserve"> £8.42 </t>
  </si>
  <si>
    <t>8.42</t>
  </si>
  <si>
    <t>BDF15381</t>
  </si>
  <si>
    <t>15381 (Nairn GF Crackers)</t>
  </si>
  <si>
    <t>Crackers</t>
  </si>
  <si>
    <t>15381</t>
  </si>
  <si>
    <t>Nairn GF Crackers</t>
  </si>
  <si>
    <t xml:space="preserve"> £12.88 </t>
  </si>
  <si>
    <t>BDF41155</t>
  </si>
  <si>
    <t>41155 (Falafel)</t>
  </si>
  <si>
    <t>Falafel</t>
  </si>
  <si>
    <t>41155</t>
  </si>
  <si>
    <t xml:space="preserve"> £22.51 </t>
  </si>
  <si>
    <t xml:space="preserve"> £0.38 </t>
  </si>
  <si>
    <t>BDF61142</t>
  </si>
  <si>
    <t>61142 ( Fruit Scone)</t>
  </si>
  <si>
    <t>Fruit Scone</t>
  </si>
  <si>
    <t>61142</t>
  </si>
  <si>
    <t xml:space="preserve"> Fruit Scone</t>
  </si>
  <si>
    <t>BDF56614</t>
  </si>
  <si>
    <t>56614 (Lentils)</t>
  </si>
  <si>
    <t>Lentils</t>
  </si>
  <si>
    <t>56614</t>
  </si>
  <si>
    <t xml:space="preserve"> £3.46 </t>
  </si>
  <si>
    <t>3.46</t>
  </si>
  <si>
    <t>BDF8456</t>
  </si>
  <si>
    <t>8456 ( Omelette)</t>
  </si>
  <si>
    <t>Omelette</t>
  </si>
  <si>
    <t xml:space="preserve"> Omelette</t>
  </si>
  <si>
    <t xml:space="preserve"> £27.35 </t>
  </si>
  <si>
    <t xml:space="preserve"> £0.55 </t>
  </si>
  <si>
    <t>BDF62799</t>
  </si>
  <si>
    <t>62799 (Cook Asia Vegetable Pakoras)</t>
  </si>
  <si>
    <t>Pakora Pots</t>
  </si>
  <si>
    <t>62799</t>
  </si>
  <si>
    <t>Cook Asia Vegetable Pakoras</t>
  </si>
  <si>
    <t xml:space="preserve"> £20.73 </t>
  </si>
  <si>
    <t>BDF88070</t>
  </si>
  <si>
    <t>88070 ( Plain Scone)</t>
  </si>
  <si>
    <t>Plain Scone</t>
  </si>
  <si>
    <t>88070</t>
  </si>
  <si>
    <t xml:space="preserve"> Plain Scone</t>
  </si>
  <si>
    <t>EFS_Potato_Skins</t>
  </si>
  <si>
    <t>EFS_Potato_Skins (Express Potato Skins)</t>
  </si>
  <si>
    <t>Express Food Service</t>
  </si>
  <si>
    <t>Potato Skins</t>
  </si>
  <si>
    <t>Express Potato Skins</t>
  </si>
  <si>
    <t>£59.99</t>
  </si>
  <si>
    <t>200 Units</t>
  </si>
  <si>
    <t>BDF64157</t>
  </si>
  <si>
    <t>64157 (New York Raisin Bagel)</t>
  </si>
  <si>
    <t>Raisin Bagel</t>
  </si>
  <si>
    <t>64157</t>
  </si>
  <si>
    <t>New York Raisin Bagel</t>
  </si>
  <si>
    <t xml:space="preserve"> £18.52 </t>
  </si>
  <si>
    <t>BDF40346</t>
  </si>
  <si>
    <t>40346 (Pretzel Swabian with salt pack)</t>
  </si>
  <si>
    <t>40346</t>
  </si>
  <si>
    <t>Pretzel Swabian with salt pack</t>
  </si>
  <si>
    <t xml:space="preserve"> £28.84 </t>
  </si>
  <si>
    <t>BDF76908</t>
  </si>
  <si>
    <t>76908 ( Sweet &amp; Sour Sauce)</t>
  </si>
  <si>
    <t>Sweet and Sour Sauce</t>
  </si>
  <si>
    <t>76908</t>
  </si>
  <si>
    <t xml:space="preserve"> Sweet &amp; Sour Sauce</t>
  </si>
  <si>
    <t xml:space="preserve"> £14.44 </t>
  </si>
  <si>
    <t>2 x 2.3kg Pack</t>
  </si>
  <si>
    <t xml:space="preserve"> £7.22 </t>
  </si>
  <si>
    <t>7.22</t>
  </si>
  <si>
    <t>BDF24598</t>
  </si>
  <si>
    <t>24598 (Llaeth y llan Natural Yoghurt)</t>
  </si>
  <si>
    <t>24598</t>
  </si>
  <si>
    <t>Llaeth y llan Natural Yoghurt</t>
  </si>
  <si>
    <t xml:space="preserve"> £10.80 </t>
  </si>
  <si>
    <t>1 x 5kg Tub</t>
  </si>
  <si>
    <t>10.8</t>
  </si>
  <si>
    <t>BDF84045</t>
  </si>
  <si>
    <t>84045 (S&amp;B Jerk Seasoning)</t>
  </si>
  <si>
    <t>Jerk Seasoning</t>
  </si>
  <si>
    <t>84045</t>
  </si>
  <si>
    <t>S&amp;B Jerk Seasoning</t>
  </si>
  <si>
    <t>650g Tub</t>
  </si>
  <si>
    <t>6.79</t>
  </si>
  <si>
    <t>BDF11392</t>
  </si>
  <si>
    <t>11392 (Liquid whole egg)</t>
  </si>
  <si>
    <t>Liquid Egg</t>
  </si>
  <si>
    <t>11392</t>
  </si>
  <si>
    <t>Liquid whole egg</t>
  </si>
  <si>
    <t xml:space="preserve"> £7.77 </t>
  </si>
  <si>
    <t>1kg Tub</t>
  </si>
  <si>
    <t>BDF34346</t>
  </si>
  <si>
    <t>34346 (Cherry Radnor Splash)</t>
  </si>
  <si>
    <t>Cherry Radnor Splash</t>
  </si>
  <si>
    <t>34346</t>
  </si>
  <si>
    <t xml:space="preserve"> £6.16 </t>
  </si>
  <si>
    <t xml:space="preserve"> Each Unit </t>
  </si>
  <si>
    <t>BDF34347</t>
  </si>
  <si>
    <t>34347 (Summer Fruits Radnor Splash)</t>
  </si>
  <si>
    <t>Summer Fruits Radnor Splash</t>
  </si>
  <si>
    <t>34347</t>
  </si>
  <si>
    <t xml:space="preserve"> Each Unit</t>
  </si>
  <si>
    <t>SAV867994</t>
  </si>
  <si>
    <t>867994 (Three Joint Chicken Wings)</t>
  </si>
  <si>
    <t>Chicken Wings</t>
  </si>
  <si>
    <t>867994</t>
  </si>
  <si>
    <t>Three Joint Chicken Wings</t>
  </si>
  <si>
    <t>£3.21</t>
  </si>
  <si>
    <t>3.21</t>
  </si>
  <si>
    <t>SAV112172</t>
  </si>
  <si>
    <t>112172 (Laila Coconut Milk)</t>
  </si>
  <si>
    <t>Laila Coconut Milk</t>
  </si>
  <si>
    <t>112172</t>
  </si>
  <si>
    <t>£16.85</t>
  </si>
  <si>
    <t>12 x 400ml</t>
  </si>
  <si>
    <t>£1.40</t>
  </si>
  <si>
    <t>1.4</t>
  </si>
  <si>
    <t>SAV827201</t>
  </si>
  <si>
    <t>827201 (Diced Beef)</t>
  </si>
  <si>
    <t>Diced Beef</t>
  </si>
  <si>
    <t>827201</t>
  </si>
  <si>
    <t>£13.72</t>
  </si>
  <si>
    <t>13.72</t>
  </si>
  <si>
    <t>SAV878281</t>
  </si>
  <si>
    <t>878281 (Diced Chicken Thigh)</t>
  </si>
  <si>
    <t>878281</t>
  </si>
  <si>
    <t>SAV111754</t>
  </si>
  <si>
    <t>111754 (Centaur Gochijang Paste)</t>
  </si>
  <si>
    <t>Centaur Gochijang Paste</t>
  </si>
  <si>
    <t>111754</t>
  </si>
  <si>
    <t>£73.73</t>
  </si>
  <si>
    <t>12 x 1kg Tub</t>
  </si>
  <si>
    <t>£6.14</t>
  </si>
  <si>
    <t>6.14</t>
  </si>
  <si>
    <t>SAV828514</t>
  </si>
  <si>
    <t>828514 (Lamb Mince)</t>
  </si>
  <si>
    <t>Lamb Mince</t>
  </si>
  <si>
    <t>828514</t>
  </si>
  <si>
    <t>£10.42</t>
  </si>
  <si>
    <t>10.42</t>
  </si>
  <si>
    <t>SAV385113</t>
  </si>
  <si>
    <t>385113 (Darta Mambonito Salad)</t>
  </si>
  <si>
    <t>Darta Mambonito Salad</t>
  </si>
  <si>
    <t>385113</t>
  </si>
  <si>
    <t>£31.42</t>
  </si>
  <si>
    <t>4 x 1.25kg Bag</t>
  </si>
  <si>
    <t>Per Bag (Full or Part)</t>
  </si>
  <si>
    <t>£7.86</t>
  </si>
  <si>
    <t>7.86</t>
  </si>
  <si>
    <t>SAV498917</t>
  </si>
  <si>
    <t>498917 (Raspberries)</t>
  </si>
  <si>
    <t>Raspberries</t>
  </si>
  <si>
    <t>498917</t>
  </si>
  <si>
    <t>£2.67</t>
  </si>
  <si>
    <t>125g Pack</t>
  </si>
  <si>
    <t>SAV334013</t>
  </si>
  <si>
    <t>334013 (Darta Sultan of Swing Salad)</t>
  </si>
  <si>
    <t>Darta Sultan of Swing Salad</t>
  </si>
  <si>
    <t>334013</t>
  </si>
  <si>
    <t>£27.79</t>
  </si>
  <si>
    <t>£6.95</t>
  </si>
  <si>
    <t>6.95</t>
  </si>
  <si>
    <t>SAV316709</t>
  </si>
  <si>
    <t>316709 (MM Vegan Hotdog)</t>
  </si>
  <si>
    <t>MM Vegan Hotdog</t>
  </si>
  <si>
    <t>316709</t>
  </si>
  <si>
    <t>£30.83</t>
  </si>
  <si>
    <t>24 x 90g</t>
  </si>
  <si>
    <t>£1.28</t>
  </si>
  <si>
    <t>1.28</t>
  </si>
  <si>
    <t>RDJ2118</t>
  </si>
  <si>
    <t>2118 (Greens Apple Slices)</t>
  </si>
  <si>
    <t>Greens Apple Slices</t>
  </si>
  <si>
    <t>2118</t>
  </si>
  <si>
    <t>5.13</t>
  </si>
  <si>
    <t>RDJ9274</t>
  </si>
  <si>
    <t>9274 ( James Brown Cinnamon)</t>
  </si>
  <si>
    <t xml:space="preserve"> James Brown Cinnamon</t>
  </si>
  <si>
    <t>9274</t>
  </si>
  <si>
    <t>6.17</t>
  </si>
  <si>
    <t>1 x 450g</t>
  </si>
  <si>
    <t>Per Tub (Full or Part</t>
  </si>
  <si>
    <t>RDJ6251</t>
  </si>
  <si>
    <t>6251 (Bannisters Corn on the Cob)</t>
  </si>
  <si>
    <t>Bannisters Corn on the Cob</t>
  </si>
  <si>
    <t>6251</t>
  </si>
  <si>
    <t xml:space="preserve"> £16.80</t>
  </si>
  <si>
    <t>16.8</t>
  </si>
  <si>
    <t>RDJ8986</t>
  </si>
  <si>
    <t>8986 ( Crumble Topping)</t>
  </si>
  <si>
    <t xml:space="preserve"> Crumble Topping</t>
  </si>
  <si>
    <t>8986</t>
  </si>
  <si>
    <t xml:space="preserve"> £9.94</t>
  </si>
  <si>
    <t>1 x 3.5kg</t>
  </si>
  <si>
    <t>9.94</t>
  </si>
  <si>
    <t>RDJ14310</t>
  </si>
  <si>
    <t>14310 (Funtime Raisins)</t>
  </si>
  <si>
    <t>Funtime Raisins</t>
  </si>
  <si>
    <t>14310</t>
  </si>
  <si>
    <t xml:space="preserve"> £10.20</t>
  </si>
  <si>
    <t>60 x 25g</t>
  </si>
  <si>
    <t xml:space="preserve"> £0.17</t>
  </si>
  <si>
    <t>RDJ45127</t>
  </si>
  <si>
    <t>45127 (Granola)</t>
  </si>
  <si>
    <t>Granola</t>
  </si>
  <si>
    <t>45127</t>
  </si>
  <si>
    <t xml:space="preserve"> £9.02</t>
  </si>
  <si>
    <t>1 x 1.5kg</t>
  </si>
  <si>
    <t>9.02</t>
  </si>
  <si>
    <t>RDJ4710</t>
  </si>
  <si>
    <t>4710 (Green Beans)</t>
  </si>
  <si>
    <t>Green Beans</t>
  </si>
  <si>
    <t>4710</t>
  </si>
  <si>
    <t xml:space="preserve"> £3.99</t>
  </si>
  <si>
    <t>RDJ50813</t>
  </si>
  <si>
    <t>50813 (Panesco Hot Dog Roll)</t>
  </si>
  <si>
    <t>Panesco Hot Dog Roll</t>
  </si>
  <si>
    <t>50813</t>
  </si>
  <si>
    <t xml:space="preserve"> £31.61</t>
  </si>
  <si>
    <t>60 x 80g</t>
  </si>
  <si>
    <t xml:space="preserve"> £0.53</t>
  </si>
  <si>
    <t>RDJ5146</t>
  </si>
  <si>
    <t>5146 (Greens Leeks)</t>
  </si>
  <si>
    <t>Greens Leeks</t>
  </si>
  <si>
    <t>5146</t>
  </si>
  <si>
    <t xml:space="preserve"> £2.49</t>
  </si>
  <si>
    <t>2.49</t>
  </si>
  <si>
    <t>RDJ75128</t>
  </si>
  <si>
    <t>75128 (Katerveg Cauli Bites)</t>
  </si>
  <si>
    <t>Katerveg Cauli Bites</t>
  </si>
  <si>
    <t>75128</t>
  </si>
  <si>
    <t xml:space="preserve"> £22.50</t>
  </si>
  <si>
    <t>3 x 1kg</t>
  </si>
  <si>
    <t>22.5</t>
  </si>
  <si>
    <t>RDJ18662</t>
  </si>
  <si>
    <t>18662 (Cheese &amp; Tomato Pizzini)</t>
  </si>
  <si>
    <t>18662</t>
  </si>
  <si>
    <t xml:space="preserve"> £17.23</t>
  </si>
  <si>
    <t>20 x 135g</t>
  </si>
  <si>
    <t xml:space="preserve"> £0.86</t>
  </si>
  <si>
    <t>RDJ23594</t>
  </si>
  <si>
    <t>23594 (Riverdene Strawberry Jam)</t>
  </si>
  <si>
    <t>Riverdene Strawberry Jam</t>
  </si>
  <si>
    <t>23594</t>
  </si>
  <si>
    <t>1 x 3kg Tub</t>
  </si>
  <si>
    <t>15.45</t>
  </si>
  <si>
    <t>RDJ1674</t>
  </si>
  <si>
    <t>1674 (Greens Summer Berries)</t>
  </si>
  <si>
    <t>Greens Summer Berries</t>
  </si>
  <si>
    <t>1674</t>
  </si>
  <si>
    <t xml:space="preserve"> £4.74</t>
  </si>
  <si>
    <t>4.74</t>
  </si>
  <si>
    <t>RDJ4442</t>
  </si>
  <si>
    <t>4442 (Paprika)</t>
  </si>
  <si>
    <t>Paprika</t>
  </si>
  <si>
    <t>4442</t>
  </si>
  <si>
    <t xml:space="preserve"> £5.75</t>
  </si>
  <si>
    <t>1 x 550g</t>
  </si>
  <si>
    <t>RDJ78276</t>
  </si>
  <si>
    <t>78276 (Cumin)</t>
  </si>
  <si>
    <t>Cumin</t>
  </si>
  <si>
    <t>78276</t>
  </si>
  <si>
    <t xml:space="preserve"> £6.85</t>
  </si>
  <si>
    <t>RDJ4360</t>
  </si>
  <si>
    <t>4360 (Salt)</t>
  </si>
  <si>
    <t>Salt</t>
  </si>
  <si>
    <t>4360</t>
  </si>
  <si>
    <t xml:space="preserve"> £7.69</t>
  </si>
  <si>
    <t>1 x 6kg</t>
  </si>
  <si>
    <t>7.69</t>
  </si>
  <si>
    <t>RDJ55220</t>
  </si>
  <si>
    <t>55220 (Black Pepper)</t>
  </si>
  <si>
    <t>Black Pepper</t>
  </si>
  <si>
    <t>55220</t>
  </si>
  <si>
    <t xml:space="preserve"> £10.83</t>
  </si>
  <si>
    <t>1 x 525g Tub</t>
  </si>
  <si>
    <t>10.83</t>
  </si>
  <si>
    <t>RDJ37135</t>
  </si>
  <si>
    <t>37135 (Fajita Seasoning)</t>
  </si>
  <si>
    <t>Fajita Seasoning</t>
  </si>
  <si>
    <t>37135</t>
  </si>
  <si>
    <t xml:space="preserve"> £5.94</t>
  </si>
  <si>
    <t>1 x 600g</t>
  </si>
  <si>
    <t>5.94</t>
  </si>
  <si>
    <t>RDJ1715</t>
  </si>
  <si>
    <t>1715 (Mixed Herbs)</t>
  </si>
  <si>
    <t>Mixed Herbs</t>
  </si>
  <si>
    <t>1715</t>
  </si>
  <si>
    <t xml:space="preserve"> £4.82</t>
  </si>
  <si>
    <t>1 x 175g</t>
  </si>
  <si>
    <t>4.82</t>
  </si>
  <si>
    <t>RDJ16886</t>
  </si>
  <si>
    <t>16886 (Cajun Seasoning)</t>
  </si>
  <si>
    <t>Cajun Seasoning</t>
  </si>
  <si>
    <t>16886</t>
  </si>
  <si>
    <t xml:space="preserve"> £4.30</t>
  </si>
  <si>
    <t>4.3</t>
  </si>
  <si>
    <t>RDJ49701</t>
  </si>
  <si>
    <t>49701 (Ground Turmeric)</t>
  </si>
  <si>
    <t>Ground Turmeric</t>
  </si>
  <si>
    <t>49701</t>
  </si>
  <si>
    <t xml:space="preserve"> £5.34</t>
  </si>
  <si>
    <t>RDJ52085</t>
  </si>
  <si>
    <t>52085 (Triple Lion Chilli Powder)</t>
  </si>
  <si>
    <t>Triple Lion Chilli Powder</t>
  </si>
  <si>
    <t>52085</t>
  </si>
  <si>
    <t xml:space="preserve"> £5.42</t>
  </si>
  <si>
    <t>5.42</t>
  </si>
  <si>
    <t>RDJ61253</t>
  </si>
  <si>
    <t>61253 (Cambray Lime Juice)</t>
  </si>
  <si>
    <t>Cambray Lime Juice</t>
  </si>
  <si>
    <t>61253</t>
  </si>
  <si>
    <t xml:space="preserve"> £3.24</t>
  </si>
  <si>
    <t>Per Bottle (Full or Part)</t>
  </si>
  <si>
    <t>RDJ20537</t>
  </si>
  <si>
    <t>20537 (JB Garlic Powder)</t>
  </si>
  <si>
    <t>JB Garlic Powder</t>
  </si>
  <si>
    <t>20537</t>
  </si>
  <si>
    <t xml:space="preserve"> £6.27</t>
  </si>
  <si>
    <t>6.27</t>
  </si>
  <si>
    <t>RDJ25242</t>
  </si>
  <si>
    <t>25242 (Madras Curry powder)</t>
  </si>
  <si>
    <t>Madras Curry powder</t>
  </si>
  <si>
    <t>25242</t>
  </si>
  <si>
    <t xml:space="preserve"> £6.91</t>
  </si>
  <si>
    <t>RDJ32284</t>
  </si>
  <si>
    <t>32284 (Marshfield Farm Lemon Sorbet)</t>
  </si>
  <si>
    <t>Lemon Sorbet</t>
  </si>
  <si>
    <t>32284</t>
  </si>
  <si>
    <t>Marshfield Farm Lemon Sorbet</t>
  </si>
  <si>
    <t xml:space="preserve"> £9.50</t>
  </si>
  <si>
    <t>12 x 125ml</t>
  </si>
  <si>
    <t xml:space="preserve">Each Unit </t>
  </si>
  <si>
    <t xml:space="preserve"> £0.79</t>
  </si>
  <si>
    <t>0.79</t>
  </si>
  <si>
    <t>RDJ8240</t>
  </si>
  <si>
    <t>8240 (Turkey Stir Fry Strips)</t>
  </si>
  <si>
    <t>Turkey Stir Fry Strips</t>
  </si>
  <si>
    <t>8240</t>
  </si>
  <si>
    <t>£16.98</t>
  </si>
  <si>
    <t>Each 1kg Pack</t>
  </si>
  <si>
    <t>16.98</t>
  </si>
  <si>
    <t>BDF22216</t>
  </si>
  <si>
    <t>22216 (Et Voila Garlic Puree)</t>
  </si>
  <si>
    <t>22216</t>
  </si>
  <si>
    <t>Et Voila Garlic Puree</t>
  </si>
  <si>
    <t>£14.56</t>
  </si>
  <si>
    <t>6 x 1kg Tub</t>
  </si>
  <si>
    <t>£2.43</t>
  </si>
  <si>
    <t>2.43</t>
  </si>
  <si>
    <t>BDF30142</t>
  </si>
  <si>
    <t>30142 (Everyday Favourites Dry Oregano)</t>
  </si>
  <si>
    <t>30142</t>
  </si>
  <si>
    <t>Everyday Favourites Dry Oregano</t>
  </si>
  <si>
    <t>£10.72</t>
  </si>
  <si>
    <t>6 x 100g Pack</t>
  </si>
  <si>
    <t>Per 100g Pack (Full or Part)</t>
  </si>
  <si>
    <t>BDF29580</t>
  </si>
  <si>
    <t>29580 (Everyday Favourites Whole Wheat Fusilli)</t>
  </si>
  <si>
    <t>Whole Wheat Fusilli Pasta</t>
  </si>
  <si>
    <t>29580</t>
  </si>
  <si>
    <t>Everyday Favourites Whole Wheat Fusilli</t>
  </si>
  <si>
    <t>£14.36</t>
  </si>
  <si>
    <t>4 x 3kg Pack</t>
  </si>
  <si>
    <t>Per 3kg Pack (Full or Part</t>
  </si>
  <si>
    <t>£3.59</t>
  </si>
  <si>
    <t>RDJ1330</t>
  </si>
  <si>
    <t>1330 (Red Split Lentils)</t>
  </si>
  <si>
    <t>Red Lentils</t>
  </si>
  <si>
    <t>1330</t>
  </si>
  <si>
    <t>Red Split Lentils</t>
  </si>
  <si>
    <t>£6.60</t>
  </si>
  <si>
    <t>1 x 3kg bag</t>
  </si>
  <si>
    <t>Per Bag (Full or Part</t>
  </si>
  <si>
    <t>TAM1040</t>
  </si>
  <si>
    <t>1040 (Granny Smith Apples)</t>
  </si>
  <si>
    <t>Granny Smith Apples</t>
  </si>
  <si>
    <t>1040</t>
  </si>
  <si>
    <t>£2.99</t>
  </si>
  <si>
    <t>RDJ44250</t>
  </si>
  <si>
    <t>44250 (Raisin's)</t>
  </si>
  <si>
    <t>Raisin's</t>
  </si>
  <si>
    <t>44250</t>
  </si>
  <si>
    <t>£11.50</t>
  </si>
  <si>
    <t>Per 3kg Pack (Full or Part)</t>
  </si>
  <si>
    <t>RDJ55074</t>
  </si>
  <si>
    <t>55074 (Fontinella Five Bean Salad)</t>
  </si>
  <si>
    <t>55074</t>
  </si>
  <si>
    <t>Fontinella Five Bean Salad</t>
  </si>
  <si>
    <t>Per Tin</t>
  </si>
  <si>
    <t>RDJ3021</t>
  </si>
  <si>
    <t>3021 (Caterers Kitchen Solid Pack Apples)</t>
  </si>
  <si>
    <t>Solid Pack Apples</t>
  </si>
  <si>
    <t>3021</t>
  </si>
  <si>
    <t>Caterers Kitchen Solid Pack Apples</t>
  </si>
  <si>
    <t>1 x 2.6kg</t>
  </si>
  <si>
    <t>Per 2.6kg Tin</t>
  </si>
  <si>
    <t>RDJ58361</t>
  </si>
  <si>
    <t>58361 (Doves GF Penne Pasta)</t>
  </si>
  <si>
    <t>Doves GF Penne Pasta</t>
  </si>
  <si>
    <t>58361</t>
  </si>
  <si>
    <t>£21,99</t>
  </si>
  <si>
    <t>8x400g</t>
  </si>
  <si>
    <t>£6.87</t>
  </si>
  <si>
    <t>RDJ36878</t>
  </si>
  <si>
    <t>36878 (Cream Cheese)</t>
  </si>
  <si>
    <t>Cream Cheese</t>
  </si>
  <si>
    <t>36878</t>
  </si>
  <si>
    <t>£7.40</t>
  </si>
  <si>
    <t>Each 2kg Pack</t>
  </si>
  <si>
    <t>RDJ8681</t>
  </si>
  <si>
    <t>8681 (Greens Diced Carrots)</t>
  </si>
  <si>
    <t>Diced Carrots</t>
  </si>
  <si>
    <t>8681</t>
  </si>
  <si>
    <t>Greens Diced Carrots</t>
  </si>
  <si>
    <t>£5.33</t>
  </si>
  <si>
    <t>5.33</t>
  </si>
  <si>
    <t>1485 (Everyday Favourites Mashed Potato)</t>
  </si>
  <si>
    <t>1485</t>
  </si>
  <si>
    <t>Everyday Favourites Mashed Potato</t>
  </si>
  <si>
    <t>£13.86</t>
  </si>
  <si>
    <t>4 x 2.5kg Bag</t>
  </si>
  <si>
    <t>13.86</t>
  </si>
  <si>
    <t>TAM33014</t>
  </si>
  <si>
    <t>33014 (Cress)</t>
  </si>
  <si>
    <t>Cress</t>
  </si>
  <si>
    <t>33014</t>
  </si>
  <si>
    <t>1 x 60g punnet</t>
  </si>
  <si>
    <t>Each 60g punnet</t>
  </si>
  <si>
    <t>BDF16933</t>
  </si>
  <si>
    <t>16933 (Gluten Free Wrap 10.5 inch)</t>
  </si>
  <si>
    <t>Gluten Free Wrap</t>
  </si>
  <si>
    <t>16933</t>
  </si>
  <si>
    <t>Gluten Free Wrap 10.5 inch</t>
  </si>
  <si>
    <t>37.23</t>
  </si>
  <si>
    <t>12 x 6 55g pack</t>
  </si>
  <si>
    <t>TAM26018</t>
  </si>
  <si>
    <t>26018 (Red ONions)</t>
  </si>
  <si>
    <t>26018</t>
  </si>
  <si>
    <t>Red ONions</t>
  </si>
  <si>
    <t>RDJ31767</t>
  </si>
  <si>
    <t>31767 (Boiled Egg)</t>
  </si>
  <si>
    <t>Boiled Egg</t>
  </si>
  <si>
    <t>31767</t>
  </si>
  <si>
    <t>£28.50</t>
  </si>
  <si>
    <t>Each egg</t>
  </si>
  <si>
    <t>£0.48</t>
  </si>
  <si>
    <t>BDF4386</t>
  </si>
  <si>
    <t>4386 (Everyday Favourites Broccoli Florets)</t>
  </si>
  <si>
    <t>4386</t>
  </si>
  <si>
    <t>Everyday Favourites Broccoli Florets</t>
  </si>
  <si>
    <t>£16.34</t>
  </si>
  <si>
    <t>4x 2.5kg</t>
  </si>
  <si>
    <t>£4.09</t>
  </si>
  <si>
    <t>RDJ9712</t>
  </si>
  <si>
    <t>9712 (Green's Red &amp; Green Sliced Peppers)</t>
  </si>
  <si>
    <t>Red &amp; Green Sliced Peppers</t>
  </si>
  <si>
    <t>9712</t>
  </si>
  <si>
    <t>Green's Red &amp; Green Sliced Peppers</t>
  </si>
  <si>
    <t>£4.22</t>
  </si>
  <si>
    <t>Per 1kg Bag (Full or Part)</t>
  </si>
  <si>
    <t>4.22</t>
  </si>
  <si>
    <t>RDJ4315</t>
  </si>
  <si>
    <t>4315 (Greens Sliced Onions)</t>
  </si>
  <si>
    <t>Sliced Onions</t>
  </si>
  <si>
    <t>4315</t>
  </si>
  <si>
    <t>Greens Sliced Onions</t>
  </si>
  <si>
    <t>BDF71249</t>
  </si>
  <si>
    <t>71249 (Everyday Favourites Skin On Potato Wedges)</t>
  </si>
  <si>
    <t>Potato Wedges</t>
  </si>
  <si>
    <t>71249</t>
  </si>
  <si>
    <t>Everyday Favourites Skin On Potato Wedges</t>
  </si>
  <si>
    <t>£17.45</t>
  </si>
  <si>
    <t>£2.91</t>
  </si>
  <si>
    <t>2.91</t>
  </si>
  <si>
    <t>RDJ44478</t>
  </si>
  <si>
    <t>44478 (Crosse &amp; Blackwell Rice Pudding)</t>
  </si>
  <si>
    <t>Rice Pudding</t>
  </si>
  <si>
    <t>44478</t>
  </si>
  <si>
    <t>Crosse &amp; Blackwell Rice Pudding</t>
  </si>
  <si>
    <t>£5.20</t>
  </si>
  <si>
    <t>1 x 2.63kg Tin</t>
  </si>
  <si>
    <t>Per 2.63kg Tin</t>
  </si>
  <si>
    <t>5.2</t>
  </si>
  <si>
    <t>RDJ41254</t>
  </si>
  <si>
    <t>41254 (Smoked Tofu)</t>
  </si>
  <si>
    <t>Smoked Tofu</t>
  </si>
  <si>
    <t>41254</t>
  </si>
  <si>
    <t>£10.93</t>
  </si>
  <si>
    <t>5 x 300g</t>
  </si>
  <si>
    <t>Each 300g Pack</t>
  </si>
  <si>
    <t>£2.19</t>
  </si>
  <si>
    <t>RDJ6653</t>
  </si>
  <si>
    <t>6653 (Kikkoman GF Tamari Soy Sauce)</t>
  </si>
  <si>
    <t>6653</t>
  </si>
  <si>
    <t>Kikkoman GF Tamari Soy Sauce</t>
  </si>
  <si>
    <t>£6.19</t>
  </si>
  <si>
    <t>Per 1ltr Bottle (Full or Part)</t>
  </si>
  <si>
    <t>6.19</t>
  </si>
  <si>
    <t>BDF78250</t>
  </si>
  <si>
    <t>78250 (Cook Asia Chop Suey Style Noodles)</t>
  </si>
  <si>
    <t>78250</t>
  </si>
  <si>
    <t>Cook Asia Chop Suey Style Noodles</t>
  </si>
  <si>
    <t>£41.10</t>
  </si>
  <si>
    <t>1 x 9kg Pack</t>
  </si>
  <si>
    <t>Per 9kg Pack (Full or Part)</t>
  </si>
  <si>
    <t>41.1</t>
  </si>
  <si>
    <t>SAV106149</t>
  </si>
  <si>
    <t>106149 (Riverdene Black Turtle Beans)</t>
  </si>
  <si>
    <t>Black Beans</t>
  </si>
  <si>
    <t>106149</t>
  </si>
  <si>
    <t>Riverdene Black Turtle Beans</t>
  </si>
  <si>
    <t>£25.97</t>
  </si>
  <si>
    <t>Per 2.5kg Tin</t>
  </si>
  <si>
    <t>£4.33</t>
  </si>
  <si>
    <t>4.33</t>
  </si>
  <si>
    <t>SAV106291</t>
  </si>
  <si>
    <t>106291 (Country Range Red Kidney Beans in Water)</t>
  </si>
  <si>
    <t>106291</t>
  </si>
  <si>
    <t>Country Range Red Kidney Beans in Water</t>
  </si>
  <si>
    <t>£12.79</t>
  </si>
  <si>
    <t>Per 800g Tin</t>
  </si>
  <si>
    <t>£2.13</t>
  </si>
  <si>
    <t>2.13</t>
  </si>
  <si>
    <t>RDJ53050</t>
  </si>
  <si>
    <t>53050 (Kuhne Dried, Crispy Fried Onions)</t>
  </si>
  <si>
    <t>Crispy Onions</t>
  </si>
  <si>
    <t>53050</t>
  </si>
  <si>
    <t>Kuhne Dried, Crispy Fried Onions</t>
  </si>
  <si>
    <t>£7.39</t>
  </si>
  <si>
    <t>7.39</t>
  </si>
  <si>
    <t>RDJ46623</t>
  </si>
  <si>
    <t>46623 (Quorn Gluten Free Pieces)</t>
  </si>
  <si>
    <t>46623</t>
  </si>
  <si>
    <t>Quorn Gluten Free Pieces</t>
  </si>
  <si>
    <t>£31.28</t>
  </si>
  <si>
    <t>Per 1.5kg Pack (Full or Part)</t>
  </si>
  <si>
    <t>31.28</t>
  </si>
  <si>
    <t>BDF23354</t>
  </si>
  <si>
    <t>23354 (Quorn Vegan Fillets)</t>
  </si>
  <si>
    <t>Quorn Vegan Fillets</t>
  </si>
  <si>
    <t>23354</t>
  </si>
  <si>
    <t>£51.74</t>
  </si>
  <si>
    <t>3 x 2kg Pack</t>
  </si>
  <si>
    <t>Per 2kg Pack (Full or Part)</t>
  </si>
  <si>
    <t>£17.24</t>
  </si>
  <si>
    <t>17.24</t>
  </si>
  <si>
    <t>SAV201208</t>
  </si>
  <si>
    <t>201208 (Violife Original Flavour Vegan Grated Cheese Alternative)</t>
  </si>
  <si>
    <t>Vegan Grated Cheese</t>
  </si>
  <si>
    <t>201208</t>
  </si>
  <si>
    <t>Violife Original Flavour Vegan Grated Cheese Alternative</t>
  </si>
  <si>
    <t>£44.23</t>
  </si>
  <si>
    <t>11 x 175g</t>
  </si>
  <si>
    <t>Per 175g Pack</t>
  </si>
  <si>
    <t>£4.02</t>
  </si>
  <si>
    <t>4.02</t>
  </si>
  <si>
    <t>BDF96594</t>
  </si>
  <si>
    <t>96594 (Alpro Dairy Free Custard)</t>
  </si>
  <si>
    <t>Dairy Free Custard</t>
  </si>
  <si>
    <t>96594</t>
  </si>
  <si>
    <t>Alpro Dairy Free Custard</t>
  </si>
  <si>
    <t>£16.17</t>
  </si>
  <si>
    <t xml:space="preserve">8 x 525g </t>
  </si>
  <si>
    <t>Per 525g Carton</t>
  </si>
  <si>
    <t>£2.02</t>
  </si>
  <si>
    <t>2.02</t>
  </si>
  <si>
    <t>BDF19556</t>
  </si>
  <si>
    <t>19556 (Instant Hot &amp; Cold Mix Mashed Potato)</t>
  </si>
  <si>
    <t>Instant Mashed Potato</t>
  </si>
  <si>
    <t>19556</t>
  </si>
  <si>
    <t>Instant Hot &amp; Cold Mix Mashed Potato</t>
  </si>
  <si>
    <t>£72.81</t>
  </si>
  <si>
    <t>Per 2kg Bag</t>
  </si>
  <si>
    <t>£18.20</t>
  </si>
  <si>
    <t>18.2</t>
  </si>
  <si>
    <t xml:space="preserve"> ()</t>
  </si>
  <si>
    <t>RDJ72499</t>
  </si>
  <si>
    <t>72499 (Devondale Original Flapjack)</t>
  </si>
  <si>
    <t>72499</t>
  </si>
  <si>
    <t>Devondale Original Flapjack</t>
  </si>
  <si>
    <t>£11.66</t>
  </si>
  <si>
    <t>BDF19820</t>
  </si>
  <si>
    <t>19820 (Casa De Mare Piri Piri Seasoning)</t>
  </si>
  <si>
    <t>Piri Piri Seasoning</t>
  </si>
  <si>
    <t>19820</t>
  </si>
  <si>
    <t>Casa De Mare Piri Piri Seasoning</t>
  </si>
  <si>
    <t>£28.80</t>
  </si>
  <si>
    <t>6 x 320g</t>
  </si>
  <si>
    <t>Per 320g Tub</t>
  </si>
  <si>
    <t>£4.80</t>
  </si>
  <si>
    <t>4.8</t>
  </si>
  <si>
    <t>SAV312338</t>
  </si>
  <si>
    <t>312338 (Capri Cheese and Tomato Pizza)</t>
  </si>
  <si>
    <t>7" Cheese &amp; Tomato Pizza</t>
  </si>
  <si>
    <t>312338</t>
  </si>
  <si>
    <t>Capri Cheese and Tomato Pizza</t>
  </si>
  <si>
    <t>£28.08</t>
  </si>
  <si>
    <t>18 Pack</t>
  </si>
  <si>
    <t>£1.56</t>
  </si>
  <si>
    <t>1.56</t>
  </si>
  <si>
    <t>RDJ77363</t>
  </si>
  <si>
    <t>77363 (Chicken Drumsticks)</t>
  </si>
  <si>
    <t>Chicken Drumsticks</t>
  </si>
  <si>
    <t>77363</t>
  </si>
  <si>
    <t>3kg</t>
  </si>
  <si>
    <t>AMZB0CK8LJRJP</t>
  </si>
  <si>
    <t>B0CK8LJRJP (Graze Lively Lemon Flapjacks)</t>
  </si>
  <si>
    <t>Amazon</t>
  </si>
  <si>
    <t>B0CK8LJRJP</t>
  </si>
  <si>
    <t>Graze Lively Lemon Flapjacks</t>
  </si>
  <si>
    <t>£9.90</t>
  </si>
  <si>
    <t>9 x 50g</t>
  </si>
  <si>
    <t>AMZB004SGTTI6</t>
  </si>
  <si>
    <t>B004SGTTI6 (Kikkoman Less Salt Soy Sauce)</t>
  </si>
  <si>
    <t>Low Salt Soy Sauce</t>
  </si>
  <si>
    <t>B004SGTTI6</t>
  </si>
  <si>
    <t>Kikkoman Less Salt Soy Sauce</t>
  </si>
  <si>
    <t>£39.00</t>
  </si>
  <si>
    <t>£6.50</t>
  </si>
  <si>
    <t>6.5</t>
  </si>
  <si>
    <t>SAV106145</t>
  </si>
  <si>
    <t>106145 (Country Range Butter Beans)</t>
  </si>
  <si>
    <t>Butter Beans</t>
  </si>
  <si>
    <t>106145</t>
  </si>
  <si>
    <t>Country Range Butter Beans</t>
  </si>
  <si>
    <t>£10.33</t>
  </si>
  <si>
    <t>Each 800g Tin</t>
  </si>
  <si>
    <t>£1.29</t>
  </si>
  <si>
    <t>1.29</t>
  </si>
  <si>
    <t>SAV466370</t>
  </si>
  <si>
    <t>466370 (Courgettes)</t>
  </si>
  <si>
    <t>Courgettes</t>
  </si>
  <si>
    <t>466370</t>
  </si>
  <si>
    <t>£5.56</t>
  </si>
  <si>
    <t>5kg</t>
  </si>
  <si>
    <t>£1.11</t>
  </si>
  <si>
    <t>1.11</t>
  </si>
  <si>
    <t>Mackerel</t>
  </si>
  <si>
    <t>Mackerel (Tinned Mackerel)</t>
  </si>
  <si>
    <t>TBC</t>
  </si>
  <si>
    <t>Tinned Mackerel</t>
  </si>
  <si>
    <t>BRAF124068</t>
  </si>
  <si>
    <t>F124068 (Harry Ramsden's Junior MSC Salmon &amp; Sweet Potato Fishcake)</t>
  </si>
  <si>
    <t>Brakes</t>
  </si>
  <si>
    <t>Salmon &amp; Sweet Potato Fishcake</t>
  </si>
  <si>
    <t>F124068</t>
  </si>
  <si>
    <t>Harry Ramsden's Junior MSC Salmon &amp; Sweet Potato Fishcake</t>
  </si>
  <si>
    <t>£15.95</t>
  </si>
  <si>
    <t>30 x 65g</t>
  </si>
  <si>
    <t>Each fishcake</t>
  </si>
  <si>
    <t>£0.53</t>
  </si>
  <si>
    <t>BDF25690</t>
  </si>
  <si>
    <t>25690 (Mission Wholemeal Pitta)</t>
  </si>
  <si>
    <t>Wholemeal Pitta</t>
  </si>
  <si>
    <t>25690</t>
  </si>
  <si>
    <t>Mission Wholemeal Pitta</t>
  </si>
  <si>
    <t>£9.96</t>
  </si>
  <si>
    <t>6x6x60g</t>
  </si>
  <si>
    <t>Each 60g pitta</t>
  </si>
  <si>
    <t>BDF5971</t>
  </si>
  <si>
    <t>5971 (Wild Alaskan Pink Salmon)</t>
  </si>
  <si>
    <t>Pink Salmon</t>
  </si>
  <si>
    <t>5971</t>
  </si>
  <si>
    <t>Wild Alaskan Pink Salmon</t>
  </si>
  <si>
    <t>£38.57</t>
  </si>
  <si>
    <t>6 x 418g Tin's</t>
  </si>
  <si>
    <t>Per 418g Tin</t>
  </si>
  <si>
    <t>£6.43</t>
  </si>
  <si>
    <t>6.43</t>
  </si>
  <si>
    <t>BDF35000</t>
  </si>
  <si>
    <t>35000 (Potato chip skin on 10mm)</t>
  </si>
  <si>
    <t>Raw Pre Cut Chips</t>
  </si>
  <si>
    <t>35000</t>
  </si>
  <si>
    <t>Potato chip skin on 10mm</t>
  </si>
  <si>
    <t>£9.53</t>
  </si>
  <si>
    <t>1 x 5kg</t>
  </si>
  <si>
    <t>Per 5kg Pack (Full or Part)</t>
  </si>
  <si>
    <t>9.53</t>
  </si>
  <si>
    <t>SAV452688</t>
  </si>
  <si>
    <t>452688 (Pre Cut Peeled Roasting Potatoes)</t>
  </si>
  <si>
    <t>Pre Cut Roasting Potatoes</t>
  </si>
  <si>
    <t>452688</t>
  </si>
  <si>
    <t>Pre Cut Peeled Roasting Potatoes</t>
  </si>
  <si>
    <t>£9.44</t>
  </si>
  <si>
    <t>9.44</t>
  </si>
  <si>
    <t>BRA450651</t>
  </si>
  <si>
    <t>450651 (Prepared Skin On Potato Wedges)</t>
  </si>
  <si>
    <t>Pre Cut Potato Wedges</t>
  </si>
  <si>
    <t>450651</t>
  </si>
  <si>
    <t>Prepared Skin On Potato Wedges</t>
  </si>
  <si>
    <t>£5.34</t>
  </si>
  <si>
    <t>1 x 2.5kg Pack</t>
  </si>
  <si>
    <t>Per 2.5kg Pack (Full or Part)</t>
  </si>
  <si>
    <t>BDF00097</t>
  </si>
  <si>
    <t>00097 (La Pedriza Olive Oil)</t>
  </si>
  <si>
    <t>Olive Oil</t>
  </si>
  <si>
    <t>00097</t>
  </si>
  <si>
    <t>La Pedriza Olive Oil</t>
  </si>
  <si>
    <t>£32.05</t>
  </si>
  <si>
    <t xml:space="preserve">1 x 5ltr </t>
  </si>
  <si>
    <t>Per 5ltr Bottle (Full or Part)</t>
  </si>
  <si>
    <t>32.05</t>
  </si>
  <si>
    <t>Spray_Oil</t>
  </si>
  <si>
    <t>Spray_Oil (Olive Oil Cooking Spray)</t>
  </si>
  <si>
    <t>Olive Oil Cooking Spray</t>
  </si>
  <si>
    <t>£1.60</t>
  </si>
  <si>
    <t>1 x 190ml Bottle</t>
  </si>
  <si>
    <t>Per 190ml Bottle</t>
  </si>
  <si>
    <t>1.6</t>
  </si>
  <si>
    <t>ESW_Korma_Sauce</t>
  </si>
  <si>
    <t>Korma_Sauce (Home made Korma Sauce)</t>
  </si>
  <si>
    <t>Home made Korma Sauce</t>
  </si>
  <si>
    <t>Korma_Sauce</t>
  </si>
  <si>
    <t>ESW_Korma_Sauce_GF</t>
  </si>
  <si>
    <t>GF_Korma_Sauce (GF Homemade Korma Sauce)</t>
  </si>
  <si>
    <t>GF Homemade Korma Sauce</t>
  </si>
  <si>
    <t>GF_Korma_Sauce</t>
  </si>
  <si>
    <t>ESW_Korma_Sauce_DF</t>
  </si>
  <si>
    <t>Korma_Sauce_DF (DF Homemade Korma Sauce)</t>
  </si>
  <si>
    <t>DF Homemade Korma Sauce</t>
  </si>
  <si>
    <t>Korma_Sauce_DF</t>
  </si>
  <si>
    <t>ESW_Korma_Sauce_VGN</t>
  </si>
  <si>
    <t>Korma_Sauce_VGN (VGN Homemade Korma Sauce)</t>
  </si>
  <si>
    <t>VGN Homemade Korma Sauce</t>
  </si>
  <si>
    <t>Korma_Sauce_VGN</t>
  </si>
  <si>
    <t>ESW_Onion_Gravy</t>
  </si>
  <si>
    <t>Onion_Gravy (Homemade Onion Gravy)</t>
  </si>
  <si>
    <t>Homemade Onion Gravy</t>
  </si>
  <si>
    <t>Onion_Gravy</t>
  </si>
  <si>
    <t>ESW_Onion_Gravy_GF</t>
  </si>
  <si>
    <t>Onion_Gravy_GF (GF Homemade Onion Gravy)</t>
  </si>
  <si>
    <t>GF Homemade Onion Gravy</t>
  </si>
  <si>
    <t>Onion_Gravy_GF</t>
  </si>
  <si>
    <t>ESW_Onion_Gravy_DF</t>
  </si>
  <si>
    <t>Onion_Gravy_DF (DF Homemade Onion Gravy)</t>
  </si>
  <si>
    <t>DF Homemade Onion Gravy</t>
  </si>
  <si>
    <t>Onion_Gravy_DF</t>
  </si>
  <si>
    <t>ESW_Onion_Gravy_VGN</t>
  </si>
  <si>
    <t>Onion_Gravy_VGN (VGN Homemade Onion Gravy)</t>
  </si>
  <si>
    <t>VGN Homemade Onion Gravy</t>
  </si>
  <si>
    <t>Onion_Gravy_VGN</t>
  </si>
  <si>
    <t>AMZB09D8H5CXN</t>
  </si>
  <si>
    <t>B09D8H5CXN (Picos Mini Breadsticks)</t>
  </si>
  <si>
    <t>Mini Breadsticks</t>
  </si>
  <si>
    <t>B09D8H5CXN</t>
  </si>
  <si>
    <t>Picos Mini Breadsticks</t>
  </si>
  <si>
    <t>57.95</t>
  </si>
  <si>
    <t>100 x 35g</t>
  </si>
  <si>
    <t>SAV463534</t>
  </si>
  <si>
    <t>463534 (Spring Onions)</t>
  </si>
  <si>
    <t>Spring Onions</t>
  </si>
  <si>
    <t>463534</t>
  </si>
  <si>
    <t>£0.78</t>
  </si>
  <si>
    <t>1 x 110g</t>
  </si>
  <si>
    <t>SAV318517</t>
  </si>
  <si>
    <t>318517 (White Rabbit Gluten Free Pizza Base 12 inch)</t>
  </si>
  <si>
    <t>Gluten Free Pizza Base</t>
  </si>
  <si>
    <t>318517</t>
  </si>
  <si>
    <t>White Rabbit Gluten Free Pizza Base 12 inch</t>
  </si>
  <si>
    <t>£30.93</t>
  </si>
  <si>
    <t>15 x 12 inch</t>
  </si>
  <si>
    <t>£2.06</t>
  </si>
  <si>
    <t>2.06</t>
  </si>
  <si>
    <t>BDF42716</t>
  </si>
  <si>
    <t>BDF42716 (Low Fat/Lactose Reduced Milk)</t>
  </si>
  <si>
    <t>Low Fat/Lactose Reduced Milk</t>
  </si>
  <si>
    <t>£15.28</t>
  </si>
  <si>
    <t>6 x ltr</t>
  </si>
  <si>
    <t>83369 (Everyday Favourites Medium Brussels Sprouts)</t>
  </si>
  <si>
    <t>Brussels Sprouts</t>
  </si>
  <si>
    <t>83369</t>
  </si>
  <si>
    <t>Everyday Favourites Medium Brussels Sprouts</t>
  </si>
  <si>
    <t>£11.49</t>
  </si>
  <si>
    <t>£2.87</t>
  </si>
  <si>
    <t>2.87</t>
  </si>
  <si>
    <t>TAM11114</t>
  </si>
  <si>
    <t>11114 (Prep Kings Chips 14mm)</t>
  </si>
  <si>
    <t>Pre Cut Fresh Chips</t>
  </si>
  <si>
    <t>11114</t>
  </si>
  <si>
    <t>Prep Kings Chips 14mm</t>
  </si>
  <si>
    <t>£17.00</t>
  </si>
  <si>
    <t>10kg</t>
  </si>
  <si>
    <t>Per 10kg Pack (Full or Part)</t>
  </si>
  <si>
    <t>17</t>
  </si>
  <si>
    <t>ESW1</t>
  </si>
  <si>
    <t>1 (Onion Gravy)</t>
  </si>
  <si>
    <t>Onion Gravy</t>
  </si>
  <si>
    <t>1</t>
  </si>
  <si>
    <t>£8.32</t>
  </si>
  <si>
    <t>2ltr</t>
  </si>
  <si>
    <t>Each 2ltr batch</t>
  </si>
  <si>
    <t>8.32</t>
  </si>
  <si>
    <t>ESW2</t>
  </si>
  <si>
    <t>2 (Korma Sauce)</t>
  </si>
  <si>
    <t>2</t>
  </si>
  <si>
    <t>£21.15</t>
  </si>
  <si>
    <t>10ltr batch</t>
  </si>
  <si>
    <t>Each 10ltr batch</t>
  </si>
  <si>
    <t>21.15</t>
  </si>
  <si>
    <t>ESW3</t>
  </si>
  <si>
    <t>3 (Korma Sauce (DF/Vegan))</t>
  </si>
  <si>
    <t>Kormas Sauce (DF/Vegan)</t>
  </si>
  <si>
    <t>Korma Sauce (DF/Vegan)</t>
  </si>
  <si>
    <t>£32.61</t>
  </si>
  <si>
    <t>32.61</t>
  </si>
  <si>
    <t>BDF3966</t>
  </si>
  <si>
    <t>3966 (Mini Atlantic Salmon Portions Skinless &amp; Boneless 70-90g)</t>
  </si>
  <si>
    <t>Salmon Portions</t>
  </si>
  <si>
    <t>3966</t>
  </si>
  <si>
    <t>Mini Atlantic Salmon Portions Skinless &amp; Boneless 70-90g</t>
  </si>
  <si>
    <t>£31.62</t>
  </si>
  <si>
    <t>1.6kg</t>
  </si>
  <si>
    <t>31.62</t>
  </si>
  <si>
    <t>RDJ8628</t>
  </si>
  <si>
    <t>8628 (Bannister Farm Baked Potato Longboats)</t>
  </si>
  <si>
    <t>8628</t>
  </si>
  <si>
    <t>Bannister Farm Baked Potato Longboats</t>
  </si>
  <si>
    <t>£26.50</t>
  </si>
  <si>
    <t>80</t>
  </si>
  <si>
    <t>£0.33</t>
  </si>
  <si>
    <t>RDJ44080</t>
  </si>
  <si>
    <t>44080 (Greens Raspberries)</t>
  </si>
  <si>
    <t>44080</t>
  </si>
  <si>
    <t>Greens Raspberries</t>
  </si>
  <si>
    <t>£9.29</t>
  </si>
  <si>
    <t>Per 1kg</t>
  </si>
  <si>
    <t>9.29</t>
  </si>
  <si>
    <t>BDF36146</t>
  </si>
  <si>
    <t>36146 (Golden Acre Plain Yoghurt)</t>
  </si>
  <si>
    <t>Natural Yoghurt</t>
  </si>
  <si>
    <t>36146</t>
  </si>
  <si>
    <t>Golden Acre Plain Yoghurt</t>
  </si>
  <si>
    <t>£11.90</t>
  </si>
  <si>
    <t>20 x 125g</t>
  </si>
  <si>
    <t>Each 125g yoghurt</t>
  </si>
  <si>
    <t>RDJ4346</t>
  </si>
  <si>
    <t>4346 (Golden Acre Plain Yoghurts (fat free))</t>
  </si>
  <si>
    <t>Natural Yoghurts</t>
  </si>
  <si>
    <t>4346</t>
  </si>
  <si>
    <t>Golden Acre Plain Yoghurts (fat free)</t>
  </si>
  <si>
    <t>£7.99</t>
  </si>
  <si>
    <t>Each 125g Yoghurt</t>
  </si>
  <si>
    <t>KS1</t>
  </si>
  <si>
    <t>KS2</t>
  </si>
  <si>
    <t>Protein  (g)</t>
  </si>
  <si>
    <t>Carbs (g)</t>
  </si>
  <si>
    <t>Total Fat (g)</t>
  </si>
  <si>
    <t>Good Fat (g)</t>
  </si>
  <si>
    <t>Sat Fat (g)</t>
  </si>
  <si>
    <t>Fibre (g)</t>
  </si>
  <si>
    <t>Salt (g)</t>
  </si>
  <si>
    <t>Free Sugar (g)</t>
  </si>
  <si>
    <t>Calories (kcal)</t>
  </si>
  <si>
    <t>Bread roll used in calculations</t>
  </si>
  <si>
    <t>Review - &gt;100% flag</t>
  </si>
  <si>
    <t>Baked Cajun Turkey Strip with Chips (Baked) and Peas (inc GF)</t>
  </si>
  <si>
    <t>Pasta Bolognaise (inc DF)</t>
  </si>
  <si>
    <t>Chicken &amp; Vegetable Casserole with Mashed Potato</t>
  </si>
  <si>
    <t>Chicken and Veg Curry with Rice and Beans (inc DF/GF)</t>
  </si>
  <si>
    <t>Chicken &amp; Onion Mayo Bap</t>
  </si>
  <si>
    <t>Chicken &amp; Pepper pitta with wedges</t>
  </si>
  <si>
    <t>Chicken Salad</t>
  </si>
  <si>
    <t>Jacket Potato with Grated Cheese &amp; Beans (inc GF)</t>
  </si>
  <si>
    <t>Jacket Potato with Cheese &amp; Beans (inc GF)</t>
  </si>
  <si>
    <t>Jacket Potato with Tuna and Sweetcorn (inc GF)</t>
  </si>
  <si>
    <t>Jacket Potato with Vegetable Curry</t>
  </si>
  <si>
    <t>Jacket Potato with Vegetable Chilli (Light) (inc DF/GF/VN)</t>
  </si>
  <si>
    <t>Macaroni Cheese with Crispy Onions</t>
  </si>
  <si>
    <t>Roast Chicken Breast with Seasonal Vegetables and Gravy (inc DF)</t>
  </si>
  <si>
    <t>Roast Chicken Breast with Seasonal Vegetables and Gravy (inc GF)</t>
  </si>
  <si>
    <t>Vegetable Bolognaise &amp; Pasta (inc DF/VN)</t>
  </si>
  <si>
    <t>Veggie-Balls in Tomato Sauce with Pasta (inc DF/VN)</t>
  </si>
  <si>
    <t>DF Baked Cajun Turkey Strips served with Chips (baked) and Peas</t>
  </si>
  <si>
    <t>DF Cheese Salad Bap</t>
  </si>
  <si>
    <t>DF Cheese Salad</t>
  </si>
  <si>
    <t>DF Chicken &amp; Vegetable Casserole served with Mashed Potatoes</t>
  </si>
  <si>
    <t>DF Chicken and Onion Bap</t>
  </si>
  <si>
    <t>DF Chicken Salad</t>
  </si>
  <si>
    <t>DF Jacket Potato with Ratatouille</t>
  </si>
  <si>
    <t>DF Jacket Potato with Tuna &amp; Sweetcorn</t>
  </si>
  <si>
    <t>DF Jacket Potato with Vegetable Chilli (Light)</t>
  </si>
  <si>
    <t>DF Jacket Potato with Vegetable Curry (inc VN)</t>
  </si>
  <si>
    <t>DF Jacket Potato with Vegetable Curry</t>
  </si>
  <si>
    <t>DF Quorn &amp; Vegetable Casserole served with Mashed Potatoes</t>
  </si>
  <si>
    <t>DF Roast Chicken Breast with Seasonal Vegetables and Gravy</t>
  </si>
  <si>
    <t>DF Roast Quorn Fillet with Seasonal Vegetables and Gravy</t>
  </si>
  <si>
    <t>DF Tomato and Basil Pasta Bake</t>
  </si>
  <si>
    <t>DF Tuna &amp; Sweetcorn Bap</t>
  </si>
  <si>
    <t>DF Tuna Salad</t>
  </si>
  <si>
    <t>GF Beef Bolognaise &amp; GF Pasta</t>
  </si>
  <si>
    <t>GF Cheese Salad Bap</t>
  </si>
  <si>
    <t>GF Cheese Salad</t>
  </si>
  <si>
    <t>GF Chicken, Onion &amp; Mayo Bap</t>
  </si>
  <si>
    <t>GF Chicken and Vegetable Casserole with Mashed Potato</t>
  </si>
  <si>
    <t>GF Chicken Salad</t>
  </si>
  <si>
    <t>GF Jacket Potato with Vegetable Curry</t>
  </si>
  <si>
    <t xml:space="preserve">GF Pasta with Tomato Sauce </t>
  </si>
  <si>
    <t>GF Tuna &amp; Cucumber Bap</t>
  </si>
  <si>
    <t>GF Tuna Salad</t>
  </si>
  <si>
    <t xml:space="preserve">GF Veggie-balls in tomato sauce &amp; Pasta </t>
  </si>
  <si>
    <t>GF Vegetable Bolognaise &amp; GF Pasta</t>
  </si>
  <si>
    <t xml:space="preserve">VN Jacket Potato with Ratatouille </t>
  </si>
  <si>
    <t>VN Jacket Potato with Vegetable Curry</t>
  </si>
  <si>
    <t>VN Jacket Potato with Vegan Grated Cheese and Beans</t>
  </si>
  <si>
    <t>VN Quorn and Vegetable Casserole with Mashed Potato</t>
  </si>
  <si>
    <t>VN Quorn Fillet Salad</t>
  </si>
  <si>
    <t>VN Roast Quorn Fillet served with Seasonal vegetables and Gravy</t>
  </si>
  <si>
    <t>VN Vegan Cheese Salad</t>
  </si>
  <si>
    <r>
      <t xml:space="preserve">EDUCATION SOUTH WEST:
</t>
    </r>
    <r>
      <rPr>
        <b/>
        <sz val="26"/>
        <color theme="0"/>
        <rFont val="Aptos Narrow"/>
        <family val="2"/>
        <scheme val="minor"/>
      </rPr>
      <t>PRIMARY SCHOOL - WEEK 1 MENU</t>
    </r>
  </si>
  <si>
    <t>ALTERNATIVE OPTION</t>
  </si>
  <si>
    <t>Jacket Potato with Ratatouille</t>
  </si>
  <si>
    <t>Mixed Berry Crumble</t>
  </si>
  <si>
    <t>DF Cheese Bap</t>
  </si>
  <si>
    <t>GF Cheesy Pasta Bake</t>
  </si>
  <si>
    <t>GF Jacket Potato with Ratatouille</t>
  </si>
  <si>
    <t>Watermelon Slice</t>
  </si>
  <si>
    <t>VN Tomato and Basil Pasta Bake</t>
  </si>
  <si>
    <t>VN Jacket Potato with Ratatouille</t>
  </si>
  <si>
    <t>VN Quorn Fillet salad</t>
  </si>
  <si>
    <t>Chicken and Veg Curry with Rice and Beans</t>
  </si>
  <si>
    <t>Cauliflower and Chick Pea Curry with Rice and Beans</t>
  </si>
  <si>
    <t>Jacket Potato with Beans and Grated Cheese</t>
  </si>
  <si>
    <t>Egg, Cress and Mayo Bap</t>
  </si>
  <si>
    <t>Tuna &amp; Salmon Salad</t>
  </si>
  <si>
    <t>Mixed Fresh Fruit Salad</t>
  </si>
  <si>
    <t>DF Chicken and Veg Curry with Rice and Beans</t>
  </si>
  <si>
    <t>DF Cauliflower and Chick Pea Curry with Rice and Beans</t>
  </si>
  <si>
    <t>DF Jacket Potato with Beans</t>
  </si>
  <si>
    <t>DF Egg and Cress Bap</t>
  </si>
  <si>
    <t>DF Tuna &amp; Salmon Salad</t>
  </si>
  <si>
    <t>GF Chicken &amp; Veg Curry with Rice and Beans</t>
  </si>
  <si>
    <t>GF Cauliflower and Chick Pea Curry with Rice and Beans</t>
  </si>
  <si>
    <t>GF Jacket Potato with Beans and Grated Cheese</t>
  </si>
  <si>
    <t>Gluten Free Egg, Cress and Mayo Bap</t>
  </si>
  <si>
    <t>GF Tuna &amp; Salmon Salad</t>
  </si>
  <si>
    <t>VN Cauliflower &amp; Chick Pea Curry with Rice and Beans</t>
  </si>
  <si>
    <t>VN Jacket Potato with Beans and Grated Vegan Cheese</t>
  </si>
  <si>
    <t>VN Cheese salad</t>
  </si>
  <si>
    <t>Tuna, Salmon and Cucumber Bap</t>
  </si>
  <si>
    <t>Rice Pudding &amp; Fruit Puree</t>
  </si>
  <si>
    <t>DF Roast Quorn Fillet served with Seasonal vegetables and Gravy</t>
  </si>
  <si>
    <t>DF Tuna, Salmon and Cucumber Bap</t>
  </si>
  <si>
    <t>GF Roast Quorn Fillet served with Seasonal vegetables and Gravy</t>
  </si>
  <si>
    <t>GF Tuna, Salmon and Cucumber Bap</t>
  </si>
  <si>
    <t>Baked Cajun Turkey Strips with Chips (baked) and Peas</t>
  </si>
  <si>
    <t>Herbed Tofu Goujons with Chips (baked) and Peas</t>
  </si>
  <si>
    <t>Jacket Potato with Tuna, Salmon and Sweetcorn</t>
  </si>
  <si>
    <t>Nat. Yoghurt &amp; Fruit Compote</t>
  </si>
  <si>
    <t>DF Baked Cajun Turkey Strips with Chips (baked) and Peas</t>
  </si>
  <si>
    <t>DF Herbed Tofu Goujons with Chips (baked) and Peas</t>
  </si>
  <si>
    <t>DF Jacket Potato with Tuna, Salmon and Sweetcorn</t>
  </si>
  <si>
    <t>DF Quorn Salad</t>
  </si>
  <si>
    <t>GF Baked Cajun Turkey Strips with Chips (baked) and Peas</t>
  </si>
  <si>
    <t>GF Herbed Tofu Goujons with Chips (baked) and Peas</t>
  </si>
  <si>
    <t>GF Jacket Potato with Tuna, Salmon and Sweetcorn</t>
  </si>
  <si>
    <t>GF Quorn salad</t>
  </si>
  <si>
    <t>VN Herbed Tofu Goujons with Chips (baked) and Peas</t>
  </si>
  <si>
    <t>VN Cheese Salad</t>
  </si>
  <si>
    <t>Beef Bolognaise &amp; Pasta</t>
  </si>
  <si>
    <t>Vegetable Bolognaise &amp; Pasta</t>
  </si>
  <si>
    <t>Jacket Potato with Vegetable Chilli (light)</t>
  </si>
  <si>
    <t>Chicken, Onion and Mayo Bap</t>
  </si>
  <si>
    <t>Baked Apples with Raisins</t>
  </si>
  <si>
    <t>DF Beef Bolognaise &amp; Pasta</t>
  </si>
  <si>
    <t>DF Vegetable Bolognaise &amp; Pasta</t>
  </si>
  <si>
    <t>DF Jacket Potato with Vegetable Chilli (light)</t>
  </si>
  <si>
    <t>GF Jacket Potato with Vegetable Chilli (light)</t>
  </si>
  <si>
    <t>VN Vegetable Bolognaise &amp; Pasta</t>
  </si>
  <si>
    <t>VN Jacket Potato with Vegetable Chilli (light)</t>
  </si>
  <si>
    <t>Meal Name</t>
  </si>
  <si>
    <t>&lt; Week 1 
Home</t>
  </si>
  <si>
    <t>&lt; Week 2 Home</t>
  </si>
  <si>
    <t>Enter Quantity Required:</t>
  </si>
  <si>
    <t xml:space="preserve">Key Stage 1 </t>
  </si>
  <si>
    <t xml:space="preserve">Key Stage 2  </t>
  </si>
  <si>
    <t>Nutritional Data</t>
  </si>
  <si>
    <t>Ingredient</t>
  </si>
  <si>
    <t>Quantity per pupil</t>
  </si>
  <si>
    <t>Unit of Measure (Grams / Millilitres / Individual Unit)</t>
  </si>
  <si>
    <t>Linked Product</t>
  </si>
  <si>
    <t>Approved Product Code</t>
  </si>
  <si>
    <t>Approved Product Name</t>
  </si>
  <si>
    <t>TOTAL QUANTITY REQUIRED</t>
  </si>
  <si>
    <t>KS1: Nutritional Values per Portion</t>
  </si>
  <si>
    <t>KS2: Nutritional Values per Portion</t>
  </si>
  <si>
    <t>TOTAL</t>
  </si>
  <si>
    <t>DESSERT NAME</t>
  </si>
  <si>
    <t>Total exc Sides</t>
  </si>
  <si>
    <t>RDI by Age Group</t>
  </si>
  <si>
    <t>% of RDI exc sides</t>
  </si>
  <si>
    <t>Side Salad</t>
  </si>
  <si>
    <t>Bread Roll</t>
  </si>
  <si>
    <t>Fruit</t>
  </si>
  <si>
    <t>Total inc Sides</t>
  </si>
  <si>
    <t>% of RDI inc sides</t>
  </si>
  <si>
    <r>
      <t xml:space="preserve">EDUCATION SOUTH WEST:
</t>
    </r>
    <r>
      <rPr>
        <b/>
        <sz val="26"/>
        <color theme="0"/>
        <rFont val="Aptos Narrow"/>
        <family val="2"/>
        <scheme val="minor"/>
      </rPr>
      <t>PRIMARY SCHOOL - WEEK 2 MENU</t>
    </r>
  </si>
  <si>
    <t>Chicken and Vegetable Casserole with Mashed Potato</t>
  </si>
  <si>
    <t>Bean and Vegetable Casserole with Mashed Potato</t>
  </si>
  <si>
    <t>Chicken, Onion &amp; Mayo Bap</t>
  </si>
  <si>
    <t>Nat Yoghurt &amp; Fruit Compote</t>
  </si>
  <si>
    <t>DF Chicken and Vegetable Casserole with Mashed Potato</t>
  </si>
  <si>
    <t>DF Bean and Vegetable Casserole with Mashed Potato</t>
  </si>
  <si>
    <t>DF Chicken &amp; Onion  Bap</t>
  </si>
  <si>
    <t>GF Bean and Vegetable Casserole with Mashed Potato</t>
  </si>
  <si>
    <t>VN Bean and Vegetable Casserole with Mashed Potato</t>
  </si>
  <si>
    <t>Chicken &amp; Pepper Pitta with Baked Wedges</t>
  </si>
  <si>
    <t>Roasted Vegetables and Chick Pea Pitta with Baked Wedges</t>
  </si>
  <si>
    <t>DF Chicken &amp; Pepper Pitta with Baked Wedges</t>
  </si>
  <si>
    <t>DF Roasted Vegetables and Chick Pea Pitta with Baked Wedges</t>
  </si>
  <si>
    <t>DF Egg &amp; Cress Bap</t>
  </si>
  <si>
    <t>GF Chicken &amp; Pepper GF Wrap with Baked Wedges</t>
  </si>
  <si>
    <t>GF Roasted Vegetables and Chick Pea Wrap with Baked Wedges</t>
  </si>
  <si>
    <t>GF Jacket Potato with Beans and Grated  Cheese</t>
  </si>
  <si>
    <t>GF Egg, Mayo &amp; Cress Bap</t>
  </si>
  <si>
    <t>VN Roasted Vegetables and Chick Pea Pitta with Baked Wedges</t>
  </si>
  <si>
    <t xml:space="preserve">Apple Crumble </t>
  </si>
  <si>
    <t>DF Tuna, Salmon &amp; Sweetcorn Bap</t>
  </si>
  <si>
    <t>GF Tuna, Salmon &amp; Cucumber Bap</t>
  </si>
  <si>
    <t>Apple Crumble</t>
  </si>
  <si>
    <t>Salmon &amp; Sweet Potato Fishcake with Chips (baked) and Peas</t>
  </si>
  <si>
    <t>Crispy Tofu Strips with Vegetable Noodles</t>
  </si>
  <si>
    <t>DF Salmon &amp; Sweet Potato Fishcake with Chips (baked) and Peas</t>
  </si>
  <si>
    <t>DF Crispy Tofu Strips with Vegetable Noodles</t>
  </si>
  <si>
    <t>DF Chicken &amp; Onion Bap</t>
  </si>
  <si>
    <t>GF Golden MSC Fish Fingers with Chips (baked) and Peas</t>
  </si>
  <si>
    <t>GF Vegetable Pattie with Chips and Peas</t>
  </si>
  <si>
    <t>GF Egg, Cress &amp; Mayo Bap</t>
  </si>
  <si>
    <t>GF Quorn Salad</t>
  </si>
  <si>
    <t>VN Crispy Tofu Strips with Vegetable Noodles</t>
  </si>
  <si>
    <t>Veggie-balls in Tomato Sauce &amp; Pasta</t>
  </si>
  <si>
    <t>Macaroni Cheese with Crispy Onions and Salad</t>
  </si>
  <si>
    <t>Baked Apple with Raisins</t>
  </si>
  <si>
    <t>DF Veggie-balls in Tomato Sauce &amp; Pasta</t>
  </si>
  <si>
    <t>DS Cheese Salad</t>
  </si>
  <si>
    <t>GF Veggie-balls in Tomato Sauce &amp; GF Pasta</t>
  </si>
  <si>
    <t>GF Pasta with Tomato Sauce</t>
  </si>
  <si>
    <t>VN Veggie-balls in Tomato Sauce &amp; Pasta</t>
  </si>
  <si>
    <r>
      <rPr>
        <b/>
        <sz val="20"/>
        <color rgb="FFFFFFFF"/>
        <rFont val="Aptos Narrow"/>
        <family val="2"/>
        <scheme val="minor"/>
      </rPr>
      <t xml:space="preserve">Baked Cajun Turkey Strip with Chips (Baked) and Peas </t>
    </r>
    <r>
      <rPr>
        <b/>
        <sz val="12"/>
        <color rgb="FFFFFFFF"/>
        <rFont val="Aptos Narrow"/>
        <family val="2"/>
        <scheme val="minor"/>
      </rPr>
      <t>(inc GF)</t>
    </r>
  </si>
  <si>
    <t>Estimated Free Sugar (g)</t>
  </si>
  <si>
    <t>Whole Food Sugar (g)</t>
  </si>
  <si>
    <t>Grams</t>
  </si>
  <si>
    <t>Millilitres</t>
  </si>
  <si>
    <t>Cajun Spice</t>
  </si>
  <si>
    <t>YOGHURT WITH FRUIT COMPOTE</t>
  </si>
  <si>
    <t>Summer Berries</t>
  </si>
  <si>
    <r>
      <t xml:space="preserve">Pasta Bolognaise </t>
    </r>
    <r>
      <rPr>
        <b/>
        <sz val="12"/>
        <color theme="0"/>
        <rFont val="Aptos Narrow"/>
        <family val="2"/>
        <scheme val="minor"/>
      </rPr>
      <t>(inc DF)</t>
    </r>
  </si>
  <si>
    <t>Tomato Puree</t>
  </si>
  <si>
    <t>Tinned Tomatoes</t>
  </si>
  <si>
    <t>BAKED APPLES WITH RAISINS</t>
  </si>
  <si>
    <t>Raisins</t>
  </si>
  <si>
    <r>
      <t>Cauliflower &amp; Chick Pea  Curry served with Rice and Beans</t>
    </r>
    <r>
      <rPr>
        <b/>
        <sz val="12"/>
        <color theme="0"/>
        <rFont val="Aptos Narrow"/>
        <family val="2"/>
        <scheme val="minor"/>
      </rPr>
      <t xml:space="preserve"> (inc DF/GF/VN)</t>
    </r>
  </si>
  <si>
    <t>Beans</t>
  </si>
  <si>
    <t>MIXED FRESH FRUIT SALAD</t>
  </si>
  <si>
    <t>BAKED APPLE WITH RAISINS</t>
  </si>
  <si>
    <t>MIXED BERRY CRUMBLE</t>
  </si>
  <si>
    <t>Crumble Mix</t>
  </si>
  <si>
    <t>custard</t>
  </si>
  <si>
    <t>Unseeded 4" Bap</t>
  </si>
  <si>
    <t>5" Bap</t>
  </si>
  <si>
    <t>Sliced Cheese</t>
  </si>
  <si>
    <t>Custard</t>
  </si>
  <si>
    <t>Diced Chicken</t>
  </si>
  <si>
    <r>
      <t xml:space="preserve">Chicken and Veg Curry with Rice and Beans </t>
    </r>
    <r>
      <rPr>
        <b/>
        <sz val="12"/>
        <color theme="0"/>
        <rFont val="Aptos Narrow"/>
        <family val="2"/>
        <scheme val="minor"/>
      </rPr>
      <t>(inc DF/GF)</t>
    </r>
  </si>
  <si>
    <t>Diced peppers</t>
  </si>
  <si>
    <t>Yogurt with Fruit Compote</t>
  </si>
  <si>
    <t>Pitta bread</t>
  </si>
  <si>
    <t>Sliced Pepper</t>
  </si>
  <si>
    <t>Wedges</t>
  </si>
  <si>
    <t>RICE PUDDING &amp; FRUIT PUREE</t>
  </si>
  <si>
    <t>RICE PUDDING WITH FRUIT PUREE</t>
  </si>
  <si>
    <r>
      <t>Crispy Tofu Strips with Vegetable Noodles</t>
    </r>
    <r>
      <rPr>
        <b/>
        <sz val="12"/>
        <color theme="0"/>
        <rFont val="Aptos Narrow"/>
        <family val="2"/>
        <scheme val="minor"/>
      </rPr>
      <t xml:space="preserve"> (Inc DF/VN)</t>
    </r>
  </si>
  <si>
    <t>Tofu</t>
  </si>
  <si>
    <t>Oriental vegetables</t>
  </si>
  <si>
    <t>Soy sauce</t>
  </si>
  <si>
    <t>Egg &amp; Cress Bap</t>
  </si>
  <si>
    <t>Salmon &amp; Sweet Potato Fish Cake &amp; Fruit Salad</t>
  </si>
  <si>
    <r>
      <t xml:space="preserve">Herbed Tofy Goujons with Chips (Baked) and Peas </t>
    </r>
    <r>
      <rPr>
        <b/>
        <sz val="12"/>
        <color theme="0"/>
        <rFont val="Aptos Narrow"/>
        <family val="2"/>
        <scheme val="minor"/>
      </rPr>
      <t>(inc GF)</t>
    </r>
  </si>
  <si>
    <r>
      <t xml:space="preserve">Jacket Potato with Grated Cheese &amp; Beans </t>
    </r>
    <r>
      <rPr>
        <b/>
        <sz val="12"/>
        <color rgb="FFFFFFFF"/>
        <rFont val="Aptos Narrow"/>
        <family val="2"/>
      </rPr>
      <t>(inc GF)</t>
    </r>
  </si>
  <si>
    <t>Jacket potato</t>
  </si>
  <si>
    <t>Grated cheese</t>
  </si>
  <si>
    <r>
      <t xml:space="preserve">Jacket Potato with Cheese &amp; Beans </t>
    </r>
    <r>
      <rPr>
        <b/>
        <sz val="12"/>
        <color theme="0"/>
        <rFont val="Aptos Narrow"/>
        <family val="2"/>
        <scheme val="minor"/>
      </rPr>
      <t>(inc GF)</t>
    </r>
  </si>
  <si>
    <r>
      <t xml:space="preserve">Jacket Potato with Ratatouille </t>
    </r>
    <r>
      <rPr>
        <b/>
        <sz val="12"/>
        <color theme="0"/>
        <rFont val="Aptos Narrow"/>
        <family val="2"/>
        <scheme val="minor"/>
      </rPr>
      <t>(inc GF)</t>
    </r>
  </si>
  <si>
    <t>Ratatouille Mix</t>
  </si>
  <si>
    <r>
      <t xml:space="preserve">Jacket Potato with Ratatouille </t>
    </r>
    <r>
      <rPr>
        <b/>
        <sz val="12"/>
        <color theme="0"/>
        <rFont val="Aptos Narrow"/>
        <family val="2"/>
        <scheme val="minor"/>
      </rPr>
      <t>(inc VN)</t>
    </r>
  </si>
  <si>
    <r>
      <t xml:space="preserve">Jacket Potato with Tuna and Sweetcorn </t>
    </r>
    <r>
      <rPr>
        <b/>
        <sz val="12"/>
        <color theme="0"/>
        <rFont val="Aptos Narrow"/>
        <family val="2"/>
        <scheme val="minor"/>
      </rPr>
      <t>(inc GF)</t>
    </r>
  </si>
  <si>
    <t>vWhole Food Sugar (g)</t>
  </si>
  <si>
    <t>Salmon</t>
  </si>
  <si>
    <t>APPLE CRUMBLE</t>
  </si>
  <si>
    <r>
      <t xml:space="preserve">Jacket Potato with Vegetable Curry </t>
    </r>
    <r>
      <rPr>
        <b/>
        <sz val="12"/>
        <color theme="0"/>
        <rFont val="Aptos Narrow"/>
        <family val="2"/>
        <scheme val="minor"/>
      </rPr>
      <t>(inc GF)</t>
    </r>
  </si>
  <si>
    <r>
      <t xml:space="preserve">Jacket Potato with Vegetable Chilli (Light) </t>
    </r>
    <r>
      <rPr>
        <b/>
        <sz val="12"/>
        <color theme="0"/>
        <rFont val="Aptos Narrow"/>
        <family val="2"/>
        <scheme val="minor"/>
      </rPr>
      <t>(inc DF/GF/VN)</t>
    </r>
  </si>
  <si>
    <t>Blackbeans</t>
  </si>
  <si>
    <t>Sauce</t>
  </si>
  <si>
    <t>Pasta in Tomato Sauce</t>
  </si>
  <si>
    <t>??</t>
  </si>
  <si>
    <t>Bean &amp; Vegetable Casserole with Mashed Potato</t>
  </si>
  <si>
    <t xml:space="preserve"> Butter Beans</t>
  </si>
  <si>
    <r>
      <t xml:space="preserve">Quorn Fillet salad </t>
    </r>
    <r>
      <rPr>
        <b/>
        <sz val="12"/>
        <color theme="0"/>
        <rFont val="Aptos Narrow"/>
        <family val="2"/>
        <scheme val="minor"/>
      </rPr>
      <t>(inc GF)</t>
    </r>
  </si>
  <si>
    <r>
      <t xml:space="preserve">Roast Chicken Breast with Seasonal Vegetables and Gravy </t>
    </r>
    <r>
      <rPr>
        <b/>
        <sz val="12"/>
        <color theme="0"/>
        <rFont val="Aptos Narrow"/>
        <family val="2"/>
        <scheme val="minor"/>
      </rPr>
      <t>(inc DF)</t>
    </r>
  </si>
  <si>
    <r>
      <t>Roast Chicken Breast with Seasonal Vegetables and Gravy</t>
    </r>
    <r>
      <rPr>
        <b/>
        <sz val="12"/>
        <color theme="0"/>
        <rFont val="Aptos Narrow"/>
        <family val="2"/>
        <scheme val="minor"/>
      </rPr>
      <t xml:space="preserve"> (inc GF)</t>
    </r>
  </si>
  <si>
    <r>
      <t xml:space="preserve">Roast Quorn Fillet served with Seasonal Vegetables and Gravy </t>
    </r>
    <r>
      <rPr>
        <b/>
        <sz val="12"/>
        <color theme="0"/>
        <rFont val="Aptos Narrow"/>
        <family val="2"/>
        <scheme val="minor"/>
      </rPr>
      <t>(inc GF)</t>
    </r>
  </si>
  <si>
    <r>
      <t xml:space="preserve">Vegetable Bolognaise &amp; Pasta </t>
    </r>
    <r>
      <rPr>
        <b/>
        <sz val="12"/>
        <color theme="0"/>
        <rFont val="Aptos Narrow"/>
        <family val="2"/>
        <scheme val="minor"/>
      </rPr>
      <t>(inc DF/VN)</t>
    </r>
  </si>
  <si>
    <t>BAKED APPLE WITH RAISIN</t>
  </si>
  <si>
    <r>
      <t xml:space="preserve">Veggie-Balls in Tomato Sauce with Pasta </t>
    </r>
    <r>
      <rPr>
        <b/>
        <sz val="12"/>
        <color theme="0"/>
        <rFont val="Aptos Narrow"/>
        <family val="2"/>
        <scheme val="minor"/>
      </rPr>
      <t>(inc DF/VN)</t>
    </r>
  </si>
  <si>
    <t>Dairy free cheese</t>
  </si>
  <si>
    <t>Cucmber</t>
  </si>
  <si>
    <t>MIXED BERRY CRUMBLE WITH DF CUSTARD</t>
  </si>
  <si>
    <t>WATERMELON SLICE</t>
  </si>
  <si>
    <t>DF Chicken &amp; Pepper Pitta served with Baked Wedges</t>
  </si>
  <si>
    <t>pitta bread</t>
  </si>
  <si>
    <t>APPLE CRUMBLE WITH DF CUSTARD</t>
  </si>
  <si>
    <t>DF Herbed Tofu Goujons, chips and peas</t>
  </si>
  <si>
    <r>
      <t xml:space="preserve">DF Jacket Potato with Vegetable Curry </t>
    </r>
    <r>
      <rPr>
        <b/>
        <sz val="12"/>
        <color theme="0"/>
        <rFont val="Aptos Narrow"/>
        <family val="2"/>
        <scheme val="minor"/>
      </rPr>
      <t>(inc VN)</t>
    </r>
  </si>
  <si>
    <r>
      <t xml:space="preserve">DF Tomato and Basil Pasta Bake </t>
    </r>
    <r>
      <rPr>
        <b/>
        <sz val="12"/>
        <color theme="0"/>
        <rFont val="Aptos Narrow"/>
        <family val="2"/>
        <scheme val="minor"/>
      </rPr>
      <t>(inc VN)</t>
    </r>
  </si>
  <si>
    <t>DF Tuna &amp; Cucumber Bap</t>
  </si>
  <si>
    <t>Gf Pasta</t>
  </si>
  <si>
    <t>GF Cheesey Pasta Bake</t>
  </si>
  <si>
    <t>GF Chicken &amp; Pepper GF Wrap served with baked wedges</t>
  </si>
  <si>
    <t>GF Wrap</t>
  </si>
  <si>
    <t>RICE PUDDING AND FRUIT PUREE</t>
  </si>
  <si>
    <t>GF Egg, Cress and Mayo Bap</t>
  </si>
  <si>
    <t>GF Egg Cress Bap</t>
  </si>
  <si>
    <t xml:space="preserve">GF Jacket Potato with Ratatouille </t>
  </si>
  <si>
    <t>GF Golden MSC Fish Fingers  with Chips (baked) and Peas</t>
  </si>
  <si>
    <t>GF Pasta</t>
  </si>
  <si>
    <t>GF Quorn and Vegetable Casserole with Mashed Potato</t>
  </si>
  <si>
    <t>NATURAL YOGHURT WITH FRUIT COMPOTE</t>
  </si>
  <si>
    <t>GF Roasted Vegetables and Chick Pea Pitta with Baked Wedges</t>
  </si>
  <si>
    <t>GF Roast Quorn Fillet with Seasonal Vegetables and Gravy</t>
  </si>
  <si>
    <t>GF Tuna Bap</t>
  </si>
  <si>
    <t>Veggie Burger</t>
  </si>
  <si>
    <t>VN Herbed Tofu Goujons, chips and peas</t>
  </si>
  <si>
    <t>VEGAN FLAPJACK</t>
  </si>
  <si>
    <t>VN Roasted Vegetables and Chick Pea Pitta with Herby Baked Wedges</t>
  </si>
  <si>
    <t>MIXED BERRY CRUMBLE &amp; DF CUSTARD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</si>
</sst>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1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sz val="26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20"/>
      <color rgb="FFFFFFFF"/>
      <name val="Aptos Narrow"/>
      <family val="2"/>
    </font>
    <font>
      <b/>
      <sz val="12"/>
      <color rgb="FFFFFFFF"/>
      <name val="Aptos Narrow"/>
      <family val="2"/>
    </font>
    <font>
      <b/>
      <sz val="20"/>
      <color rgb="FFFFFFFF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 applyAlignment="1">
      <alignment horizontal="center" vertical="center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5" borderId="0" xfId="0" applyFill="1"/>
    <xf numFmtId="0" fontId="3" fillId="5" borderId="0" xfId="0" applyFont="1" applyFill="1" applyAlignment="1">
      <alignment horizontal="center" vertical="center"/>
    </xf>
    <xf numFmtId="0" fontId="0" fillId="6" borderId="0" xfId="0" applyFill="1"/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wrapText="1"/>
    </xf>
    <xf numFmtId="0" fontId="10" fillId="6" borderId="0" xfId="0" applyFont="1" applyFill="1" applyAlignment="1">
      <alignment wrapText="1"/>
    </xf>
    <xf numFmtId="0" fontId="11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5" borderId="0" xfId="0" applyFont="1" applyFill="1"/>
    <xf numFmtId="0" fontId="10" fillId="6" borderId="0" xfId="0" applyFont="1" applyFill="1"/>
    <xf numFmtId="0" fontId="11" fillId="6" borderId="0" xfId="0" applyFont="1" applyFill="1" applyAlignment="1">
      <alignment horizontal="center" vertical="center"/>
    </xf>
    <xf numFmtId="0" fontId="10" fillId="0" borderId="0" xfId="0" applyFont="1"/>
    <xf numFmtId="0" fontId="0" fillId="7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9" fillId="0" borderId="0" xfId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6" borderId="0" xfId="0" applyFont="1" applyFill="1" applyAlignment="1">
      <alignment vertical="center"/>
    </xf>
    <xf numFmtId="0" fontId="0" fillId="13" borderId="0" xfId="0" applyFill="1"/>
    <xf numFmtId="0" fontId="15" fillId="13" borderId="0" xfId="0" applyFont="1" applyFill="1" applyAlignment="1">
      <alignment horizontal="left" vertical="center"/>
    </xf>
    <xf numFmtId="0" fontId="2" fillId="13" borderId="0" xfId="0" applyFont="1" applyFill="1" applyAlignment="1">
      <alignment horizontal="left" vertical="center"/>
    </xf>
    <xf numFmtId="0" fontId="7" fillId="2" borderId="0" xfId="1" applyFont="1" applyFill="1" applyAlignment="1">
      <alignment horizontal="right" vertical="center" wrapText="1"/>
    </xf>
    <xf numFmtId="0" fontId="1" fillId="14" borderId="0" xfId="1" applyFont="1" applyFill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6" borderId="0" xfId="0" applyFont="1" applyFill="1" applyAlignment="1">
      <alignment horizontal="center" vertical="center" wrapText="1"/>
    </xf>
    <xf numFmtId="0" fontId="17" fillId="6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13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/>
    </xf>
    <xf numFmtId="0" fontId="1" fillId="9" borderId="0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10" borderId="0" xfId="1" applyFont="1" applyFill="1" applyBorder="1" applyAlignment="1" applyProtection="1">
      <alignment horizontal="center" vertical="center" wrapText="1"/>
    </xf>
    <xf numFmtId="0" fontId="1" fillId="11" borderId="0" xfId="1" applyFont="1" applyFill="1" applyBorder="1" applyAlignment="1" applyProtection="1">
      <alignment horizontal="center" vertical="center" wrapText="1"/>
    </xf>
    <xf numFmtId="0" fontId="1" fillId="12" borderId="0" xfId="1" applyFont="1" applyFill="1" applyBorder="1" applyAlignment="1" applyProtection="1">
      <alignment horizontal="center" vertical="center" wrapText="1"/>
    </xf>
    <xf numFmtId="0" fontId="18" fillId="6" borderId="0" xfId="0" applyFont="1" applyFill="1" applyAlignment="1">
      <alignment horizontal="center" vertical="center" textRotation="90" wrapText="1"/>
    </xf>
    <xf numFmtId="0" fontId="18" fillId="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textRotation="90" wrapText="1"/>
    </xf>
    <xf numFmtId="0" fontId="17" fillId="0" borderId="0" xfId="0" applyFont="1" applyAlignment="1">
      <alignment wrapText="1"/>
    </xf>
    <xf numFmtId="0" fontId="17" fillId="13" borderId="0" xfId="0" applyFont="1" applyFill="1"/>
    <xf numFmtId="0" fontId="17" fillId="6" borderId="0" xfId="0" applyFont="1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15" borderId="1" xfId="0" applyFont="1" applyFill="1" applyBorder="1" applyAlignment="1">
      <alignment horizontal="center" vertical="center"/>
    </xf>
    <xf numFmtId="0" fontId="20" fillId="0" borderId="0" xfId="0" applyFont="1"/>
    <xf numFmtId="0" fontId="22" fillId="0" borderId="1" xfId="0" applyFont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23" fillId="18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1" fillId="1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textRotation="90" wrapText="1"/>
    </xf>
    <xf numFmtId="164" fontId="20" fillId="0" borderId="1" xfId="0" applyNumberFormat="1" applyFont="1" applyBorder="1" applyAlignment="1">
      <alignment horizontal="center" vertical="center" wrapText="1"/>
    </xf>
    <xf numFmtId="165" fontId="21" fillId="18" borderId="1" xfId="0" applyNumberFormat="1" applyFont="1" applyFill="1" applyBorder="1" applyAlignment="1">
      <alignment horizontal="center" vertical="center" wrapText="1"/>
    </xf>
    <xf numFmtId="164" fontId="0" fillId="16" borderId="1" xfId="0" applyNumberFormat="1" applyFill="1" applyBorder="1" applyAlignment="1">
      <alignment vertical="center"/>
    </xf>
    <xf numFmtId="165" fontId="23" fillId="18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0" fillId="17" borderId="1" xfId="0" applyFont="1" applyFill="1" applyBorder="1" applyAlignment="1">
      <alignment horizontal="center" vertical="center" wrapText="1"/>
    </xf>
    <xf numFmtId="9" fontId="21" fillId="20" borderId="1" xfId="2" applyFont="1" applyFill="1" applyBorder="1" applyAlignment="1">
      <alignment horizontal="center" vertical="center" wrapText="1"/>
    </xf>
    <xf numFmtId="0" fontId="23" fillId="2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16" borderId="1" xfId="0" applyFill="1" applyBorder="1"/>
    <xf numFmtId="0" fontId="0" fillId="0" borderId="1" xfId="0" applyBorder="1"/>
    <xf numFmtId="1" fontId="0" fillId="0" borderId="1" xfId="0" applyNumberFormat="1" applyBorder="1" applyAlignment="1">
      <alignment horizontal="center" vertical="center" wrapText="1"/>
    </xf>
    <xf numFmtId="0" fontId="5" fillId="0" borderId="0" xfId="1"/>
    <xf numFmtId="0" fontId="20" fillId="0" borderId="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0" fillId="3" borderId="1" xfId="0" applyFont="1" applyFill="1" applyBorder="1" applyAlignment="1">
      <alignment horizontal="center" vertical="center" textRotation="90" wrapText="1"/>
    </xf>
    <xf numFmtId="0" fontId="1" fillId="10" borderId="0" xfId="1" applyFont="1" applyFill="1" applyAlignment="1">
      <alignment horizontal="center" vertical="center" wrapText="1"/>
    </xf>
    <xf numFmtId="0" fontId="1" fillId="11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horizontal="center" vertical="center" wrapText="1"/>
    </xf>
    <xf numFmtId="0" fontId="1" fillId="8" borderId="6" xfId="0" applyFont="1" applyFill="1" applyBorder="1" applyAlignment="1">
      <alignment horizontal="left" vertical="center" wrapText="1"/>
    </xf>
    <xf numFmtId="0" fontId="1" fillId="8" borderId="8" xfId="0" applyFont="1" applyFill="1" applyBorder="1" applyAlignment="1">
      <alignment horizontal="left" vertical="center" wrapText="1"/>
    </xf>
    <xf numFmtId="0" fontId="1" fillId="8" borderId="7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" fillId="19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1" fillId="12" borderId="0" xfId="1" applyFont="1" applyFill="1" applyBorder="1" applyAlignment="1" applyProtection="1">
      <alignment horizontal="center" vertical="center" wrapText="1"/>
    </xf>
    <xf numFmtId="0" fontId="1" fillId="10" borderId="0" xfId="1" applyFont="1" applyFill="1" applyBorder="1" applyAlignment="1" applyProtection="1">
      <alignment horizontal="center" vertical="center" wrapText="1"/>
    </xf>
    <xf numFmtId="0" fontId="1" fillId="11" borderId="0" xfId="1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4" borderId="9" xfId="0" applyFont="1" applyFill="1" applyBorder="1" applyAlignment="1" applyProtection="1">
      <alignment horizontal="center" vertical="center"/>
      <protection locked="0"/>
    </xf>
    <xf numFmtId="0" fontId="12" fillId="4" borderId="10" xfId="0" applyFont="1" applyFill="1" applyBorder="1" applyAlignment="1" applyProtection="1">
      <alignment horizontal="center" vertical="center"/>
      <protection locked="0"/>
    </xf>
    <xf numFmtId="0" fontId="22" fillId="0" borderId="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left" vertical="center"/>
    </xf>
  </cellXfs>
  <cellStyles count="3">
    <cellStyle name="Hyperlink" xfId="1" builtinId="8"/>
    <cellStyle name="Normal" xfId="0" builtinId="0"/>
    <cellStyle name="Per cent" xfId="2" builtinId="5"/>
  </cellStyles>
  <dxfs count="28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sheetMetadata" Target="metadata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microsoft.com/office/2017/10/relationships/person" Target="persons/person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microsoft.com/office/2022/11/relationships/FeaturePropertyBag" Target="featurePropertyBag/featurePropertyBag.xml"/><Relationship Id="rId16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connections" Target="connection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customXml" Target="../customXml/item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0B70811-645A-4CAD-AA89-D4EF96085A8C}" autoFormatId="16" applyNumberFormats="0" applyBorderFormats="0" applyFontFormats="0" applyPatternFormats="0" applyAlignmentFormats="0" applyWidthHeightFormats="0">
  <queryTableRefresh nextId="52">
    <queryTableFields count="28">
      <queryTableField id="1" name="ProductID" tableColumnId="1"/>
      <queryTableField id="26" name="Lookup Item" tableColumnId="26"/>
      <queryTableField id="2" name="Supplier" tableColumnId="2"/>
      <queryTableField id="3" name="Basic Description" tableColumnId="3"/>
      <queryTableField id="4" name="Product Code" tableColumnId="4"/>
      <queryTableField id="5" name="Product Name" tableColumnId="5"/>
      <queryTableField id="6" name="Buy In" tableColumnId="6"/>
      <queryTableField id="7" name="Pack Size" tableColumnId="7"/>
      <queryTableField id="8" name="Unit of Count" tableColumnId="8"/>
      <queryTableField id="9" name="Cost Per Unit" tableColumnId="9"/>
      <queryTableField id="10" name="Product Category" tableColumnId="10"/>
      <queryTableField id="11" name="Wastage Category" tableColumnId="11"/>
      <queryTableField id="12" name="Archived" tableColumnId="12"/>
      <queryTableField id="13" name="ProductID2" tableColumnId="13"/>
      <queryTableField id="14" name="Count Unit Conversion" tableColumnId="14"/>
      <queryTableField id="15" name="Cost Per Unit Num" tableColumnId="15"/>
      <queryTableField id="16" name="SubstituteFor" tableColumnId="16"/>
      <queryTableField id="17" name="Nutrition Data - Product ID" tableColumnId="17"/>
      <queryTableField id="18" name="Protein Per 100g" tableColumnId="18"/>
      <queryTableField id="19" name="Carbs Per 100g" tableColumnId="19"/>
      <queryTableField id="31" name="Total Fat Per 100g" tableColumnId="30"/>
      <queryTableField id="21" name="Sat Fat Per 100g" tableColumnId="21"/>
      <queryTableField id="22" name="Fibre Per 100g" tableColumnId="22"/>
      <queryTableField id="23" name="Salt Per 100g" tableColumnId="23"/>
      <queryTableField id="32" name="Free Sugar Per 100g" tableColumnId="31"/>
      <queryTableField id="25" name="Calories (kcal) Per 100g" tableColumnId="25"/>
      <queryTableField id="28" name="If Individual - Item Weight (g)" tableColumnId="27"/>
      <queryTableField id="35" name="Good Fat per 100g" tableColumnId="3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F090A9-90EF-46BD-981D-9DEB654BCA2E}" name="Master_Product_List" displayName="Master_Product_List" ref="A2:AB894" tableType="queryTable" totalsRowShown="0">
  <autoFilter ref="A2:AB894" xr:uid="{D5F090A9-90EF-46BD-981D-9DEB654BCA2E}"/>
  <tableColumns count="28">
    <tableColumn id="1" xr3:uid="{9D4F3CEB-FEEA-4F7B-BB26-7D6F00DA2F04}" uniqueName="1" name="ProductID" queryTableFieldId="1" dataDxfId="27"/>
    <tableColumn id="26" xr3:uid="{156A44E5-9A4C-4B62-BC41-A093509903D1}" uniqueName="26" name="Lookup Item" queryTableFieldId="26"/>
    <tableColumn id="2" xr3:uid="{6A101025-ACE0-4046-81B3-16BE75279DF0}" uniqueName="2" name="Supplier" queryTableFieldId="2" dataDxfId="26"/>
    <tableColumn id="3" xr3:uid="{ECEDEE81-3F60-4FFF-9BC8-EB5B9DBB8A46}" uniqueName="3" name="Basic Description" queryTableFieldId="3" dataDxfId="25"/>
    <tableColumn id="4" xr3:uid="{F739865E-3045-4C5C-B5C9-C0DC235DE070}" uniqueName="4" name="Product Code" queryTableFieldId="4" dataDxfId="24"/>
    <tableColumn id="5" xr3:uid="{E931C6AD-6911-4AA3-B711-B1ECC149B1D0}" uniqueName="5" name="Product Name" queryTableFieldId="5" dataDxfId="23"/>
    <tableColumn id="6" xr3:uid="{CB717872-A02A-4308-B2DC-49AC86320FCC}" uniqueName="6" name="Buy In" queryTableFieldId="6" dataDxfId="22"/>
    <tableColumn id="7" xr3:uid="{753E81F2-A7F5-41CA-9744-421881BB636B}" uniqueName="7" name="Pack Size" queryTableFieldId="7" dataDxfId="21"/>
    <tableColumn id="8" xr3:uid="{72A4AEB2-F5E6-437A-9CCC-17497868766C}" uniqueName="8" name="Unit of Count" queryTableFieldId="8" dataDxfId="20"/>
    <tableColumn id="9" xr3:uid="{6BEF92A6-2330-4AA6-BC62-3BEF035C8A89}" uniqueName="9" name="Cost Per Unit" queryTableFieldId="9" dataDxfId="19"/>
    <tableColumn id="10" xr3:uid="{99C58994-1666-499B-801D-A1B87398CBC7}" uniqueName="10" name="Product Category" queryTableFieldId="10" dataDxfId="18"/>
    <tableColumn id="11" xr3:uid="{6455422E-B45A-46B3-9F56-96E7A6A5ADD9}" uniqueName="11" name="Wastage Category" queryTableFieldId="11" dataDxfId="17"/>
    <tableColumn id="12" xr3:uid="{BFF292CF-040F-4E6B-95E7-FAB0FCBF47EF}" uniqueName="12" name="Archived" queryTableFieldId="12" dataDxfId="16"/>
    <tableColumn id="13" xr3:uid="{085404E1-E663-4EAD-BC45-6DA3167EC860}" uniqueName="13" name="ProductID2" queryTableFieldId="13"/>
    <tableColumn id="14" xr3:uid="{20F347DA-826C-4A77-A143-EC1A78289E58}" uniqueName="14" name="Count Unit Conversion" queryTableFieldId="14"/>
    <tableColumn id="15" xr3:uid="{CBB06EFC-CEA7-4593-9160-A8AED1C87370}" uniqueName="15" name="Cost Per Unit Num" queryTableFieldId="15"/>
    <tableColumn id="16" xr3:uid="{875DDA8A-3903-4879-BD54-3B7FACB5F9DC}" uniqueName="16" name="SubstituteFor" queryTableFieldId="16" dataDxfId="15"/>
    <tableColumn id="17" xr3:uid="{9C2D228A-CC7E-4437-BBDD-290C3127CE80}" uniqueName="17" name="Nutrition Data - Product ID" queryTableFieldId="17"/>
    <tableColumn id="18" xr3:uid="{B0755D64-996C-46D3-A4E7-7DEF59F067B1}" uniqueName="18" name="Protein Per 100g" queryTableFieldId="18" dataDxfId="14"/>
    <tableColumn id="19" xr3:uid="{BC01657C-9CA5-465A-B93E-88C1DCCECA6D}" uniqueName="19" name="Carbs Per 100g" queryTableFieldId="19" dataDxfId="13"/>
    <tableColumn id="30" xr3:uid="{6FF28A21-3E00-4375-8284-C5A6E8488DB5}" uniqueName="30" name="Total Fat Per 100g" queryTableFieldId="31" dataDxfId="12"/>
    <tableColumn id="21" xr3:uid="{CBE58F23-E4F8-4BE9-BA0D-CA8C82E2DB1F}" uniqueName="21" name="Sat Fat Per 100g" queryTableFieldId="21" dataDxfId="11"/>
    <tableColumn id="22" xr3:uid="{77FC6B59-CBD0-4729-88CB-D7C855CADBE7}" uniqueName="22" name="Fibre Per 100g" queryTableFieldId="22" dataDxfId="10"/>
    <tableColumn id="23" xr3:uid="{C85E0135-678D-4FA3-94E0-B985A31FF46B}" uniqueName="23" name="Salt Per 100g" queryTableFieldId="23" dataDxfId="9"/>
    <tableColumn id="31" xr3:uid="{6FF2560B-C520-4AE1-B80C-F9E4A2B7450A}" uniqueName="31" name="Free Sugar Per 100g" queryTableFieldId="32" dataDxfId="8"/>
    <tableColumn id="25" xr3:uid="{EA94FDB8-176D-4062-98E7-6A35228B8EF0}" uniqueName="25" name="Calories (kcal) Per 100g" queryTableFieldId="25" dataDxfId="7"/>
    <tableColumn id="27" xr3:uid="{1AEFC21F-5EB8-4780-8B00-953BFE764D09}" uniqueName="27" name="If Individual - Item Weight (g)" queryTableFieldId="28" dataDxfId="6"/>
    <tableColumn id="32" xr3:uid="{616A2F41-1508-49FE-9E51-E0BC58B5EC1F}" uniqueName="32" name="Good Fat per 100g" queryTableFieldId="3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FA63-0D67-43F4-ADED-0FC5C3EB75D8}">
  <sheetPr codeName="Sheet1"/>
  <dimension ref="A1:M55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24" sqref="E24"/>
    </sheetView>
  </sheetViews>
  <sheetFormatPr defaultRowHeight="15" x14ac:dyDescent="0.25"/>
  <cols>
    <col min="1" max="2" width="2.7109375" customWidth="1"/>
    <col min="3" max="3" width="30.7109375" style="1" customWidth="1"/>
    <col min="4" max="4" width="2.7109375" style="1" customWidth="1"/>
    <col min="5" max="5" width="30.7109375" style="1" customWidth="1"/>
    <col min="6" max="6" width="2.7109375" style="1" customWidth="1"/>
    <col min="7" max="7" width="30.7109375" style="1" customWidth="1"/>
    <col min="8" max="8" width="2.7109375" style="1" customWidth="1"/>
    <col min="9" max="9" width="30.7109375" style="1" customWidth="1"/>
    <col min="10" max="10" width="2.5703125" customWidth="1"/>
    <col min="11" max="11" width="10.28515625" customWidth="1"/>
    <col min="12" max="13" width="2.5703125" customWidth="1"/>
  </cols>
  <sheetData>
    <row r="1" spans="1:13" ht="62.2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6.75" customHeight="1" x14ac:dyDescent="0.25">
      <c r="A2" s="6"/>
      <c r="B2" s="8"/>
      <c r="C2" s="9"/>
      <c r="D2" s="9"/>
      <c r="E2" s="9"/>
      <c r="F2" s="9"/>
      <c r="G2" s="9"/>
      <c r="H2" s="9"/>
      <c r="I2" s="9"/>
      <c r="J2" s="8"/>
      <c r="K2" s="8"/>
      <c r="L2" s="8"/>
      <c r="M2" s="6"/>
    </row>
    <row r="3" spans="1:13" ht="33" customHeight="1" x14ac:dyDescent="0.25">
      <c r="A3" s="6"/>
      <c r="B3" s="8"/>
      <c r="C3" s="32" t="s">
        <v>1</v>
      </c>
      <c r="D3" s="32"/>
      <c r="E3" s="37" t="s">
        <v>2</v>
      </c>
      <c r="F3" s="32"/>
      <c r="G3" s="32"/>
      <c r="H3" s="32"/>
      <c r="I3" s="45" t="s">
        <v>3</v>
      </c>
      <c r="J3" s="8"/>
      <c r="K3" s="8"/>
      <c r="L3" s="8"/>
      <c r="M3" s="6"/>
    </row>
    <row r="4" spans="1:13" ht="3.75" customHeight="1" x14ac:dyDescent="0.25">
      <c r="A4" s="6"/>
      <c r="B4" s="8"/>
      <c r="C4" s="10"/>
      <c r="D4" s="10"/>
      <c r="E4" s="10"/>
      <c r="F4" s="10"/>
      <c r="G4" s="10"/>
      <c r="H4" s="10"/>
      <c r="I4" s="10"/>
      <c r="J4" s="8"/>
      <c r="K4" s="8"/>
      <c r="L4" s="8"/>
      <c r="M4" s="6"/>
    </row>
    <row r="5" spans="1:13" ht="15.75" x14ac:dyDescent="0.25">
      <c r="A5" s="6"/>
      <c r="B5" s="33"/>
      <c r="C5" s="34" t="s">
        <v>4</v>
      </c>
      <c r="D5" s="35"/>
      <c r="E5" s="35"/>
      <c r="F5" s="35"/>
      <c r="G5" s="35"/>
      <c r="H5" s="35"/>
      <c r="I5" s="35"/>
      <c r="J5" s="33"/>
      <c r="K5" s="33"/>
      <c r="L5" s="33"/>
      <c r="M5" s="6"/>
    </row>
    <row r="6" spans="1:13" x14ac:dyDescent="0.25">
      <c r="A6" s="6"/>
      <c r="B6" s="8"/>
      <c r="C6" s="10" t="s">
        <v>5</v>
      </c>
      <c r="D6" s="10"/>
      <c r="E6" s="10" t="s">
        <v>6</v>
      </c>
      <c r="F6" s="10"/>
      <c r="G6" s="10" t="s">
        <v>7</v>
      </c>
      <c r="H6" s="10"/>
      <c r="I6" s="10" t="s">
        <v>8</v>
      </c>
      <c r="J6" s="8"/>
      <c r="K6" s="44" t="s">
        <v>9</v>
      </c>
      <c r="L6" s="8"/>
      <c r="M6" s="6"/>
    </row>
    <row r="7" spans="1:13" s="16" customFormat="1" ht="30" customHeight="1" x14ac:dyDescent="0.25">
      <c r="A7" s="13"/>
      <c r="B7" s="50" t="s">
        <v>5</v>
      </c>
      <c r="C7" s="46" t="s">
        <v>10</v>
      </c>
      <c r="D7" s="15"/>
      <c r="E7" s="46" t="s">
        <v>10</v>
      </c>
      <c r="F7"/>
      <c r="G7" s="46" t="s">
        <v>11</v>
      </c>
      <c r="H7"/>
      <c r="I7" s="46" t="s">
        <v>12</v>
      </c>
      <c r="J7" s="14"/>
      <c r="K7" s="40" t="s">
        <v>13</v>
      </c>
      <c r="L7" s="14"/>
      <c r="M7" s="13"/>
    </row>
    <row r="8" spans="1:13" s="20" customFormat="1" ht="8.1" customHeight="1" x14ac:dyDescent="0.25">
      <c r="A8" s="17"/>
      <c r="B8" s="51"/>
      <c r="C8" s="19"/>
      <c r="D8" s="19"/>
      <c r="E8" s="19"/>
      <c r="F8" s="19"/>
      <c r="G8" s="19"/>
      <c r="H8" s="19"/>
      <c r="I8" s="19"/>
      <c r="J8" s="18"/>
      <c r="K8" s="41"/>
      <c r="L8" s="18"/>
      <c r="M8" s="17"/>
    </row>
    <row r="9" spans="1:13" s="16" customFormat="1" ht="30" customHeight="1" x14ac:dyDescent="0.25">
      <c r="A9" s="13"/>
      <c r="B9" s="50" t="s">
        <v>14</v>
      </c>
      <c r="C9" s="47" t="s">
        <v>15</v>
      </c>
      <c r="D9" s="15"/>
      <c r="E9" s="47" t="s">
        <v>15</v>
      </c>
      <c r="F9"/>
      <c r="G9" s="47" t="s">
        <v>16</v>
      </c>
      <c r="H9"/>
      <c r="I9" s="47" t="s">
        <v>12</v>
      </c>
      <c r="J9" s="14"/>
      <c r="K9" s="40" t="s">
        <v>17</v>
      </c>
      <c r="L9" s="14"/>
      <c r="M9" s="13"/>
    </row>
    <row r="10" spans="1:13" s="16" customFormat="1" ht="9.75" customHeight="1" x14ac:dyDescent="0.25">
      <c r="A10" s="13"/>
      <c r="B10" s="52"/>
      <c r="C10" s="30"/>
      <c r="D10" s="31"/>
      <c r="E10" s="30"/>
      <c r="F10"/>
      <c r="G10" s="30"/>
      <c r="H10"/>
      <c r="I10" s="30"/>
      <c r="K10" s="42"/>
      <c r="M10" s="13"/>
    </row>
    <row r="11" spans="1:13" s="16" customFormat="1" ht="30" customHeight="1" x14ac:dyDescent="0.25">
      <c r="A11" s="13"/>
      <c r="B11" s="50" t="s">
        <v>18</v>
      </c>
      <c r="C11" s="48" t="s">
        <v>19</v>
      </c>
      <c r="D11" s="15"/>
      <c r="E11" s="48" t="s">
        <v>19</v>
      </c>
      <c r="F11" s="15"/>
      <c r="G11" s="48" t="s">
        <v>20</v>
      </c>
      <c r="H11" s="15"/>
      <c r="I11" s="48" t="s">
        <v>12</v>
      </c>
      <c r="J11" s="15"/>
      <c r="K11" s="40" t="s">
        <v>21</v>
      </c>
      <c r="L11" s="15"/>
      <c r="M11" s="13"/>
    </row>
    <row r="12" spans="1:13" s="16" customFormat="1" ht="9.75" customHeight="1" x14ac:dyDescent="0.25">
      <c r="A12" s="13"/>
      <c r="B12" s="52"/>
      <c r="C12" s="30"/>
      <c r="D12" s="31"/>
      <c r="E12" s="30"/>
      <c r="F12"/>
      <c r="G12" s="30"/>
      <c r="H12"/>
      <c r="I12" s="30"/>
      <c r="K12" s="42"/>
      <c r="M12" s="13"/>
    </row>
    <row r="13" spans="1:13" s="16" customFormat="1" ht="30" customHeight="1" x14ac:dyDescent="0.25">
      <c r="A13" s="13"/>
      <c r="B13" s="50" t="s">
        <v>22</v>
      </c>
      <c r="C13" s="49" t="s">
        <v>15</v>
      </c>
      <c r="D13" s="15"/>
      <c r="E13" s="15"/>
      <c r="F13" s="15"/>
      <c r="G13" s="15"/>
      <c r="H13" s="15"/>
      <c r="I13" s="49" t="s">
        <v>23</v>
      </c>
      <c r="J13" s="15"/>
      <c r="K13" s="40" t="s">
        <v>24</v>
      </c>
      <c r="L13" s="15"/>
      <c r="M13" s="13"/>
    </row>
    <row r="14" spans="1:13" s="16" customFormat="1" ht="9.75" customHeight="1" x14ac:dyDescent="0.25">
      <c r="A14" s="13"/>
      <c r="B14" s="53"/>
      <c r="C14" s="30"/>
      <c r="D14" s="31"/>
      <c r="E14" s="30"/>
      <c r="F14"/>
      <c r="G14" s="30"/>
      <c r="H14"/>
      <c r="I14" s="30"/>
      <c r="K14" s="42"/>
      <c r="M14" s="13"/>
    </row>
    <row r="15" spans="1:13" ht="15.75" x14ac:dyDescent="0.25">
      <c r="A15" s="6"/>
      <c r="B15" s="54"/>
      <c r="C15" s="34" t="s">
        <v>25</v>
      </c>
      <c r="D15" s="35"/>
      <c r="E15" s="35"/>
      <c r="F15" s="35"/>
      <c r="G15" s="35"/>
      <c r="H15" s="35"/>
      <c r="I15" s="35"/>
      <c r="J15" s="33"/>
      <c r="K15" s="43"/>
      <c r="L15" s="33"/>
      <c r="M15" s="6"/>
    </row>
    <row r="16" spans="1:13" x14ac:dyDescent="0.25">
      <c r="A16" s="6"/>
      <c r="B16" s="55"/>
      <c r="C16" s="10" t="s">
        <v>5</v>
      </c>
      <c r="D16" s="10"/>
      <c r="E16" s="10" t="s">
        <v>6</v>
      </c>
      <c r="F16" s="10"/>
      <c r="G16" s="10" t="s">
        <v>7</v>
      </c>
      <c r="H16" s="10"/>
      <c r="I16" s="10" t="s">
        <v>8</v>
      </c>
      <c r="J16" s="8"/>
      <c r="K16" s="44" t="s">
        <v>9</v>
      </c>
      <c r="L16" s="8"/>
      <c r="M16" s="6"/>
    </row>
    <row r="17" spans="1:13" s="16" customFormat="1" ht="30" customHeight="1" x14ac:dyDescent="0.25">
      <c r="A17" s="13"/>
      <c r="B17" s="50" t="s">
        <v>5</v>
      </c>
      <c r="C17" s="46" t="s">
        <v>26</v>
      </c>
      <c r="D17" s="15"/>
      <c r="E17" s="46" t="s">
        <v>27</v>
      </c>
      <c r="F17"/>
      <c r="G17" s="46" t="s">
        <v>28</v>
      </c>
      <c r="H17"/>
      <c r="I17" s="46" t="s">
        <v>29</v>
      </c>
      <c r="J17" s="14"/>
      <c r="K17" s="40" t="s">
        <v>30</v>
      </c>
      <c r="L17" s="14"/>
      <c r="M17" s="13"/>
    </row>
    <row r="18" spans="1:13" s="20" customFormat="1" ht="8.1" customHeight="1" x14ac:dyDescent="0.25">
      <c r="A18" s="17"/>
      <c r="B18" s="51"/>
      <c r="C18" s="19"/>
      <c r="D18" s="19"/>
      <c r="E18" s="19"/>
      <c r="F18" s="19"/>
      <c r="G18" s="19"/>
      <c r="H18" s="19"/>
      <c r="I18" s="19"/>
      <c r="J18" s="18"/>
      <c r="K18" s="41"/>
      <c r="L18" s="18"/>
      <c r="M18" s="17"/>
    </row>
    <row r="19" spans="1:13" s="16" customFormat="1" ht="30" customHeight="1" x14ac:dyDescent="0.25">
      <c r="A19" s="13"/>
      <c r="B19" s="50" t="s">
        <v>14</v>
      </c>
      <c r="C19" s="47" t="s">
        <v>26</v>
      </c>
      <c r="D19" s="15"/>
      <c r="E19" s="47" t="s">
        <v>27</v>
      </c>
      <c r="F19"/>
      <c r="G19" s="47" t="s">
        <v>28</v>
      </c>
      <c r="H19"/>
      <c r="I19" s="47" t="s">
        <v>31</v>
      </c>
      <c r="J19" s="14"/>
      <c r="K19" s="40" t="s">
        <v>30</v>
      </c>
      <c r="L19" s="14"/>
      <c r="M19" s="13"/>
    </row>
    <row r="20" spans="1:13" s="16" customFormat="1" ht="9.75" customHeight="1" x14ac:dyDescent="0.25">
      <c r="A20" s="13"/>
      <c r="B20" s="52"/>
      <c r="C20" s="30"/>
      <c r="D20" s="31"/>
      <c r="E20" s="30"/>
      <c r="F20"/>
      <c r="G20" s="30"/>
      <c r="H20"/>
      <c r="I20" s="30"/>
      <c r="K20" s="42"/>
      <c r="M20" s="13"/>
    </row>
    <row r="21" spans="1:13" s="16" customFormat="1" ht="30" customHeight="1" x14ac:dyDescent="0.25">
      <c r="A21" s="13"/>
      <c r="B21" s="50" t="s">
        <v>18</v>
      </c>
      <c r="C21" s="48" t="s">
        <v>32</v>
      </c>
      <c r="D21" s="15"/>
      <c r="E21" s="48" t="s">
        <v>33</v>
      </c>
      <c r="F21" s="15"/>
      <c r="G21" s="48" t="s">
        <v>34</v>
      </c>
      <c r="H21" s="15"/>
      <c r="I21" s="48" t="s">
        <v>29</v>
      </c>
      <c r="J21" s="15"/>
      <c r="K21" s="40" t="s">
        <v>30</v>
      </c>
      <c r="L21" s="15"/>
      <c r="M21" s="13"/>
    </row>
    <row r="22" spans="1:13" s="16" customFormat="1" ht="9.75" customHeight="1" x14ac:dyDescent="0.25">
      <c r="A22" s="13"/>
      <c r="B22" s="52"/>
      <c r="C22" s="30"/>
      <c r="D22" s="31"/>
      <c r="E22" s="30"/>
      <c r="F22"/>
      <c r="G22" s="30"/>
      <c r="H22"/>
      <c r="I22" s="30"/>
      <c r="K22" s="42"/>
      <c r="M22" s="13"/>
    </row>
    <row r="23" spans="1:13" s="16" customFormat="1" ht="30" customHeight="1" x14ac:dyDescent="0.25">
      <c r="A23" s="13"/>
      <c r="B23" s="50" t="s">
        <v>22</v>
      </c>
      <c r="C23" s="49" t="s">
        <v>35</v>
      </c>
      <c r="D23" s="15"/>
      <c r="E23" s="15"/>
      <c r="F23" s="15"/>
      <c r="G23" s="15"/>
      <c r="H23" s="15"/>
      <c r="I23" s="49" t="s">
        <v>36</v>
      </c>
      <c r="J23" s="15"/>
      <c r="K23" s="40" t="s">
        <v>30</v>
      </c>
      <c r="L23" s="15"/>
      <c r="M23" s="13"/>
    </row>
    <row r="24" spans="1:13" s="16" customFormat="1" ht="9.75" customHeight="1" x14ac:dyDescent="0.25">
      <c r="A24" s="13"/>
      <c r="B24" s="53"/>
      <c r="C24" s="30"/>
      <c r="D24" s="31"/>
      <c r="E24" s="30"/>
      <c r="F24"/>
      <c r="G24" s="30"/>
      <c r="H24"/>
      <c r="I24" s="30"/>
      <c r="K24" s="42"/>
      <c r="M24" s="13"/>
    </row>
    <row r="25" spans="1:13" ht="15.75" x14ac:dyDescent="0.25">
      <c r="A25" s="6"/>
      <c r="B25" s="54"/>
      <c r="C25" s="34" t="s">
        <v>37</v>
      </c>
      <c r="D25" s="35"/>
      <c r="E25" s="35"/>
      <c r="F25" s="35"/>
      <c r="G25" s="35"/>
      <c r="H25" s="35"/>
      <c r="I25" s="35"/>
      <c r="J25" s="33"/>
      <c r="K25" s="43"/>
      <c r="L25" s="33"/>
      <c r="M25" s="6"/>
    </row>
    <row r="26" spans="1:13" x14ac:dyDescent="0.25">
      <c r="A26" s="6"/>
      <c r="B26" s="55"/>
      <c r="C26" s="10" t="s">
        <v>5</v>
      </c>
      <c r="D26" s="10"/>
      <c r="E26" s="10" t="s">
        <v>6</v>
      </c>
      <c r="F26" s="10"/>
      <c r="G26" s="10" t="s">
        <v>7</v>
      </c>
      <c r="H26" s="10"/>
      <c r="I26" s="10" t="s">
        <v>8</v>
      </c>
      <c r="J26" s="8"/>
      <c r="K26" s="44" t="s">
        <v>9</v>
      </c>
      <c r="L26" s="8"/>
      <c r="M26" s="6"/>
    </row>
    <row r="27" spans="1:13" s="16" customFormat="1" ht="30" customHeight="1" x14ac:dyDescent="0.25">
      <c r="A27" s="13"/>
      <c r="B27" s="50" t="s">
        <v>5</v>
      </c>
      <c r="C27" s="46" t="s">
        <v>38</v>
      </c>
      <c r="D27" s="15"/>
      <c r="E27" s="46" t="s">
        <v>39</v>
      </c>
      <c r="F27"/>
      <c r="G27" s="46" t="s">
        <v>40</v>
      </c>
      <c r="H27"/>
      <c r="I27" s="46" t="s">
        <v>41</v>
      </c>
      <c r="J27" s="14"/>
      <c r="K27" s="40" t="s">
        <v>21</v>
      </c>
      <c r="L27" s="14"/>
      <c r="M27" s="13"/>
    </row>
    <row r="28" spans="1:13" s="20" customFormat="1" ht="8.1" customHeight="1" x14ac:dyDescent="0.25">
      <c r="A28" s="17"/>
      <c r="B28" s="51"/>
      <c r="C28" s="19"/>
      <c r="D28" s="19"/>
      <c r="E28" s="19"/>
      <c r="F28" s="19"/>
      <c r="G28" s="19"/>
      <c r="H28" s="19"/>
      <c r="I28" s="19"/>
      <c r="J28" s="18"/>
      <c r="K28" s="41"/>
      <c r="L28" s="18"/>
      <c r="M28" s="17"/>
    </row>
    <row r="29" spans="1:13" s="16" customFormat="1" ht="30" customHeight="1" x14ac:dyDescent="0.25">
      <c r="A29" s="13"/>
      <c r="B29" s="50" t="s">
        <v>14</v>
      </c>
      <c r="C29" s="47" t="s">
        <v>38</v>
      </c>
      <c r="D29" s="15"/>
      <c r="E29" s="47" t="s">
        <v>39</v>
      </c>
      <c r="F29"/>
      <c r="G29" s="47" t="s">
        <v>42</v>
      </c>
      <c r="H29"/>
      <c r="I29" s="47" t="s">
        <v>41</v>
      </c>
      <c r="J29" s="14"/>
      <c r="K29" s="40" t="s">
        <v>43</v>
      </c>
      <c r="L29" s="14"/>
      <c r="M29" s="13"/>
    </row>
    <row r="30" spans="1:13" s="16" customFormat="1" ht="9.75" customHeight="1" x14ac:dyDescent="0.25">
      <c r="A30" s="13"/>
      <c r="B30" s="52"/>
      <c r="C30" s="30"/>
      <c r="D30" s="31"/>
      <c r="E30" s="30"/>
      <c r="F30"/>
      <c r="G30" s="30"/>
      <c r="H30"/>
      <c r="I30" s="30"/>
      <c r="K30" s="42"/>
      <c r="M30" s="13"/>
    </row>
    <row r="31" spans="1:13" s="16" customFormat="1" ht="30" customHeight="1" x14ac:dyDescent="0.25">
      <c r="A31" s="13"/>
      <c r="B31" s="50" t="s">
        <v>18</v>
      </c>
      <c r="C31" s="48" t="s">
        <v>44</v>
      </c>
      <c r="D31" s="15"/>
      <c r="E31" s="48" t="s">
        <v>39</v>
      </c>
      <c r="F31" s="15"/>
      <c r="G31" s="48" t="s">
        <v>45</v>
      </c>
      <c r="H31" s="15"/>
      <c r="I31" s="48" t="s">
        <v>41</v>
      </c>
      <c r="J31" s="15"/>
      <c r="K31" s="40" t="s">
        <v>46</v>
      </c>
      <c r="L31" s="15"/>
      <c r="M31" s="13"/>
    </row>
    <row r="32" spans="1:13" s="16" customFormat="1" ht="9.75" customHeight="1" x14ac:dyDescent="0.25">
      <c r="A32" s="13"/>
      <c r="B32" s="52"/>
      <c r="C32" s="30"/>
      <c r="D32" s="31"/>
      <c r="E32" s="30"/>
      <c r="F32"/>
      <c r="G32" s="30"/>
      <c r="H32"/>
      <c r="I32" s="30"/>
      <c r="K32" s="42"/>
      <c r="M32" s="13"/>
    </row>
    <row r="33" spans="1:13" s="16" customFormat="1" ht="30" customHeight="1" x14ac:dyDescent="0.25">
      <c r="A33" s="13"/>
      <c r="B33" s="50" t="s">
        <v>22</v>
      </c>
      <c r="C33" s="49" t="s">
        <v>39</v>
      </c>
      <c r="D33" s="15"/>
      <c r="E33" s="15"/>
      <c r="F33" s="15"/>
      <c r="G33" s="15"/>
      <c r="H33" s="15"/>
      <c r="I33" s="49" t="s">
        <v>36</v>
      </c>
      <c r="J33" s="15"/>
      <c r="K33" s="40" t="s">
        <v>17</v>
      </c>
      <c r="L33" s="15"/>
      <c r="M33" s="13"/>
    </row>
    <row r="34" spans="1:13" s="16" customFormat="1" ht="9.75" customHeight="1" x14ac:dyDescent="0.25">
      <c r="A34" s="13"/>
      <c r="B34" s="53"/>
      <c r="C34" s="30"/>
      <c r="D34" s="31"/>
      <c r="E34" s="30"/>
      <c r="F34"/>
      <c r="G34" s="30"/>
      <c r="H34"/>
      <c r="I34" s="30"/>
      <c r="K34" s="42"/>
      <c r="M34" s="13"/>
    </row>
    <row r="35" spans="1:13" ht="15.75" x14ac:dyDescent="0.25">
      <c r="A35" s="6"/>
      <c r="B35" s="54"/>
      <c r="C35" s="34" t="s">
        <v>47</v>
      </c>
      <c r="D35" s="35"/>
      <c r="E35" s="35"/>
      <c r="F35" s="35"/>
      <c r="G35" s="35"/>
      <c r="H35" s="35"/>
      <c r="I35" s="35"/>
      <c r="J35" s="33"/>
      <c r="K35" s="43"/>
      <c r="L35" s="33"/>
      <c r="M35" s="6"/>
    </row>
    <row r="36" spans="1:13" x14ac:dyDescent="0.25">
      <c r="A36" s="6"/>
      <c r="B36" s="55"/>
      <c r="C36" s="10" t="s">
        <v>5</v>
      </c>
      <c r="D36" s="10"/>
      <c r="E36" s="10" t="s">
        <v>6</v>
      </c>
      <c r="F36" s="10"/>
      <c r="G36" s="10" t="s">
        <v>7</v>
      </c>
      <c r="H36" s="10"/>
      <c r="I36" s="10" t="s">
        <v>8</v>
      </c>
      <c r="J36" s="8"/>
      <c r="K36" s="44" t="s">
        <v>9</v>
      </c>
      <c r="L36" s="8"/>
      <c r="M36" s="6"/>
    </row>
    <row r="37" spans="1:13" s="16" customFormat="1" ht="30" customHeight="1" x14ac:dyDescent="0.25">
      <c r="A37" s="13"/>
      <c r="B37" s="50" t="s">
        <v>5</v>
      </c>
      <c r="C37" s="46" t="s">
        <v>48</v>
      </c>
      <c r="D37" s="15"/>
      <c r="E37" s="46" t="s">
        <v>49</v>
      </c>
      <c r="F37"/>
      <c r="G37" s="46" t="s">
        <v>50</v>
      </c>
      <c r="H37"/>
      <c r="I37" s="46" t="s">
        <v>51</v>
      </c>
      <c r="J37" s="14"/>
      <c r="K37" s="40" t="s">
        <v>43</v>
      </c>
      <c r="L37" s="14"/>
      <c r="M37" s="13"/>
    </row>
    <row r="38" spans="1:13" s="20" customFormat="1" ht="8.1" customHeight="1" x14ac:dyDescent="0.25">
      <c r="A38" s="17"/>
      <c r="B38" s="51"/>
      <c r="C38" s="19"/>
      <c r="D38" s="19"/>
      <c r="E38" s="19"/>
      <c r="F38" s="19"/>
      <c r="G38" s="19"/>
      <c r="H38" s="19"/>
      <c r="I38" s="19"/>
      <c r="J38" s="18"/>
      <c r="K38" s="41"/>
      <c r="L38" s="18"/>
      <c r="M38" s="17"/>
    </row>
    <row r="39" spans="1:13" s="16" customFormat="1" ht="30" customHeight="1" x14ac:dyDescent="0.25">
      <c r="A39" s="13"/>
      <c r="B39" s="50" t="s">
        <v>14</v>
      </c>
      <c r="C39" s="47" t="s">
        <v>48</v>
      </c>
      <c r="D39" s="15"/>
      <c r="E39" s="47" t="s">
        <v>49</v>
      </c>
      <c r="F39"/>
      <c r="G39" s="47" t="s">
        <v>52</v>
      </c>
      <c r="H39"/>
      <c r="I39" s="47" t="s">
        <v>12</v>
      </c>
      <c r="J39" s="14"/>
      <c r="K39" s="40" t="s">
        <v>53</v>
      </c>
      <c r="L39" s="14"/>
      <c r="M39" s="13"/>
    </row>
    <row r="40" spans="1:13" s="16" customFormat="1" ht="9.75" customHeight="1" x14ac:dyDescent="0.25">
      <c r="A40" s="13"/>
      <c r="B40" s="52"/>
      <c r="C40" s="30"/>
      <c r="D40" s="31"/>
      <c r="E40" s="30"/>
      <c r="F40"/>
      <c r="G40" s="30"/>
      <c r="H40"/>
      <c r="I40" s="30"/>
      <c r="K40" s="42"/>
      <c r="M40" s="13"/>
    </row>
    <row r="41" spans="1:13" s="16" customFormat="1" ht="30" customHeight="1" x14ac:dyDescent="0.25">
      <c r="A41" s="13"/>
      <c r="B41" s="50" t="s">
        <v>18</v>
      </c>
      <c r="C41" s="48" t="s">
        <v>54</v>
      </c>
      <c r="D41" s="15"/>
      <c r="E41" s="48" t="s">
        <v>55</v>
      </c>
      <c r="F41" s="15"/>
      <c r="G41" s="48" t="s">
        <v>56</v>
      </c>
      <c r="H41" s="15"/>
      <c r="I41" s="48" t="s">
        <v>51</v>
      </c>
      <c r="J41" s="15"/>
      <c r="K41" s="40" t="s">
        <v>43</v>
      </c>
      <c r="L41" s="15"/>
      <c r="M41" s="13"/>
    </row>
    <row r="42" spans="1:13" s="16" customFormat="1" ht="9.75" customHeight="1" x14ac:dyDescent="0.25">
      <c r="A42" s="13"/>
      <c r="B42" s="52"/>
      <c r="C42" s="30"/>
      <c r="D42" s="31"/>
      <c r="E42" s="30"/>
      <c r="F42"/>
      <c r="G42" s="30"/>
      <c r="H42"/>
      <c r="I42" s="30"/>
      <c r="K42" s="42"/>
      <c r="M42" s="13"/>
    </row>
    <row r="43" spans="1:13" s="16" customFormat="1" ht="30" customHeight="1" x14ac:dyDescent="0.25">
      <c r="A43" s="13"/>
      <c r="B43" s="50" t="s">
        <v>22</v>
      </c>
      <c r="C43" s="49" t="s">
        <v>49</v>
      </c>
      <c r="D43" s="15"/>
      <c r="E43" s="15"/>
      <c r="F43" s="15"/>
      <c r="G43" s="15"/>
      <c r="H43" s="15"/>
      <c r="I43" s="49" t="s">
        <v>23</v>
      </c>
      <c r="J43" s="15"/>
      <c r="K43" s="40" t="s">
        <v>43</v>
      </c>
      <c r="L43" s="15"/>
      <c r="M43" s="13"/>
    </row>
    <row r="44" spans="1:13" s="16" customFormat="1" ht="9.75" customHeight="1" x14ac:dyDescent="0.25">
      <c r="A44" s="13"/>
      <c r="B44" s="53"/>
      <c r="C44" s="30"/>
      <c r="D44" s="31"/>
      <c r="E44" s="30"/>
      <c r="F44"/>
      <c r="G44" s="30"/>
      <c r="H44"/>
      <c r="I44" s="30"/>
      <c r="K44" s="42"/>
      <c r="M44" s="13"/>
    </row>
    <row r="45" spans="1:13" ht="15.75" x14ac:dyDescent="0.25">
      <c r="A45" s="6"/>
      <c r="B45" s="54"/>
      <c r="C45" s="34" t="s">
        <v>57</v>
      </c>
      <c r="D45" s="35"/>
      <c r="E45" s="35"/>
      <c r="F45" s="35"/>
      <c r="G45" s="35"/>
      <c r="H45" s="35"/>
      <c r="I45" s="35"/>
      <c r="J45" s="33"/>
      <c r="K45" s="43"/>
      <c r="L45" s="33"/>
      <c r="M45" s="6"/>
    </row>
    <row r="46" spans="1:13" x14ac:dyDescent="0.25">
      <c r="A46" s="6"/>
      <c r="B46" s="55"/>
      <c r="C46" s="10" t="s">
        <v>5</v>
      </c>
      <c r="D46" s="10"/>
      <c r="E46" s="10" t="s">
        <v>6</v>
      </c>
      <c r="F46" s="10"/>
      <c r="G46" s="10" t="s">
        <v>7</v>
      </c>
      <c r="H46" s="10"/>
      <c r="I46" s="10" t="s">
        <v>8</v>
      </c>
      <c r="J46" s="8"/>
      <c r="K46" s="44" t="s">
        <v>9</v>
      </c>
      <c r="L46" s="8"/>
      <c r="M46" s="6"/>
    </row>
    <row r="47" spans="1:13" s="16" customFormat="1" ht="30" customHeight="1" x14ac:dyDescent="0.25">
      <c r="A47" s="13"/>
      <c r="B47" s="50" t="s">
        <v>5</v>
      </c>
      <c r="C47" s="46" t="s">
        <v>58</v>
      </c>
      <c r="D47" s="15"/>
      <c r="E47" s="46" t="s">
        <v>59</v>
      </c>
      <c r="F47"/>
      <c r="G47" s="46" t="s">
        <v>60</v>
      </c>
      <c r="H47"/>
      <c r="I47" s="46" t="s">
        <v>31</v>
      </c>
      <c r="J47" s="14"/>
      <c r="K47" s="40" t="s">
        <v>53</v>
      </c>
      <c r="L47" s="14"/>
      <c r="M47" s="13"/>
    </row>
    <row r="48" spans="1:13" s="20" customFormat="1" ht="8.1" customHeight="1" x14ac:dyDescent="0.25">
      <c r="A48" s="17"/>
      <c r="B48" s="51"/>
      <c r="C48" s="19"/>
      <c r="D48" s="19"/>
      <c r="E48" s="19"/>
      <c r="F48" s="19"/>
      <c r="G48" s="19"/>
      <c r="H48" s="19"/>
      <c r="I48" s="19"/>
      <c r="J48" s="18"/>
      <c r="K48" s="41"/>
      <c r="L48" s="18"/>
      <c r="M48" s="17"/>
    </row>
    <row r="49" spans="1:13" s="16" customFormat="1" ht="30" customHeight="1" x14ac:dyDescent="0.25">
      <c r="A49" s="13"/>
      <c r="B49" s="50" t="s">
        <v>14</v>
      </c>
      <c r="C49" s="47" t="s">
        <v>58</v>
      </c>
      <c r="D49" s="15"/>
      <c r="E49" s="47" t="s">
        <v>59</v>
      </c>
      <c r="F49"/>
      <c r="G49" s="47" t="s">
        <v>61</v>
      </c>
      <c r="H49"/>
      <c r="I49" s="47" t="s">
        <v>31</v>
      </c>
      <c r="J49" s="14"/>
      <c r="K49" s="40" t="s">
        <v>43</v>
      </c>
      <c r="L49" s="14"/>
      <c r="M49" s="13"/>
    </row>
    <row r="50" spans="1:13" s="16" customFormat="1" ht="9.75" customHeight="1" x14ac:dyDescent="0.25">
      <c r="A50" s="13"/>
      <c r="B50" s="52"/>
      <c r="C50" s="30"/>
      <c r="D50" s="31"/>
      <c r="E50" s="30"/>
      <c r="F50"/>
      <c r="G50" s="30"/>
      <c r="H50"/>
      <c r="I50" s="30"/>
      <c r="K50" s="42"/>
      <c r="M50" s="13"/>
    </row>
    <row r="51" spans="1:13" s="16" customFormat="1" ht="30" customHeight="1" x14ac:dyDescent="0.25">
      <c r="A51" s="13"/>
      <c r="B51" s="50" t="s">
        <v>18</v>
      </c>
      <c r="C51" s="48" t="s">
        <v>62</v>
      </c>
      <c r="D51" s="15"/>
      <c r="E51" s="48" t="s">
        <v>59</v>
      </c>
      <c r="F51" s="15"/>
      <c r="G51" s="48" t="s">
        <v>56</v>
      </c>
      <c r="H51" s="15"/>
      <c r="I51" s="48" t="s">
        <v>31</v>
      </c>
      <c r="J51" s="15"/>
      <c r="K51" s="40" t="s">
        <v>53</v>
      </c>
      <c r="L51" s="15"/>
      <c r="M51" s="13"/>
    </row>
    <row r="52" spans="1:13" s="16" customFormat="1" ht="9.75" customHeight="1" x14ac:dyDescent="0.25">
      <c r="A52" s="13"/>
      <c r="B52" s="52"/>
      <c r="C52" s="30"/>
      <c r="D52" s="31"/>
      <c r="E52" s="30"/>
      <c r="F52"/>
      <c r="G52" s="30"/>
      <c r="H52"/>
      <c r="I52" s="30"/>
      <c r="K52" s="42"/>
      <c r="M52" s="13"/>
    </row>
    <row r="53" spans="1:13" s="16" customFormat="1" ht="30" customHeight="1" x14ac:dyDescent="0.25">
      <c r="A53" s="13"/>
      <c r="B53" s="50" t="s">
        <v>22</v>
      </c>
      <c r="C53" s="49" t="s">
        <v>59</v>
      </c>
      <c r="D53" s="15"/>
      <c r="E53" s="15"/>
      <c r="F53" s="15"/>
      <c r="G53" s="15"/>
      <c r="H53" s="15"/>
      <c r="I53" s="49" t="s">
        <v>23</v>
      </c>
      <c r="J53" s="15"/>
      <c r="K53" s="40" t="s">
        <v>53</v>
      </c>
      <c r="L53" s="15"/>
      <c r="M53" s="13"/>
    </row>
    <row r="54" spans="1:13" s="16" customFormat="1" ht="9.75" customHeight="1" x14ac:dyDescent="0.25">
      <c r="A54" s="13"/>
      <c r="B54" s="53"/>
      <c r="C54" s="30"/>
      <c r="D54" s="31"/>
      <c r="E54" s="30"/>
      <c r="F54"/>
      <c r="G54" s="30"/>
      <c r="H54"/>
      <c r="I54" s="30"/>
      <c r="M54" s="13"/>
    </row>
    <row r="55" spans="1:13" x14ac:dyDescent="0.25">
      <c r="A55" s="6"/>
      <c r="B55" s="6"/>
      <c r="C55" s="7"/>
      <c r="D55" s="7"/>
      <c r="E55" s="7"/>
      <c r="F55" s="7"/>
      <c r="G55" s="7"/>
      <c r="H55" s="7"/>
      <c r="I55" s="7"/>
      <c r="J55" s="6"/>
      <c r="K55" s="6"/>
      <c r="L55" s="6"/>
      <c r="M55" s="6"/>
    </row>
  </sheetData>
  <sheetProtection sheet="1" objects="1" scenarios="1"/>
  <mergeCells count="1">
    <mergeCell ref="A1:M1"/>
  </mergeCells>
  <hyperlinks>
    <hyperlink ref="E3" location="'HOME WEEK 2'!A1" display="SWITCH TO WEEK 2" xr:uid="{E26D0035-6B39-4627-969A-FBAA3B595BBC}"/>
    <hyperlink ref="I3" location="'Side Salad'!A1" display="Carrot sticks, tomatoes, sliced pepper, cucumber " xr:uid="{427DA6D9-9032-4618-8F5C-406F53ECB9A4}"/>
    <hyperlink ref="C7" location="'Tomato and Basil Pasta Bk + CK'!A1" display="Tomato and Basil Pasta Bake " xr:uid="{FE3B0D17-392B-4C00-8D03-B7D68A97EA87}"/>
    <hyperlink ref="E7" location="'Tomato and Basil Pasta Bk + CK'!A1" display="Tomato and Basil Pasta Bake " xr:uid="{4AEB4A0A-8CE5-48D5-AD8D-F15A8F1ECD97}"/>
    <hyperlink ref="G7" location="'Chicken Mayo Bap + CK'!A1" display="Chicken Mayo Bap" xr:uid="{561BC8F1-5B70-4FC5-8BFF-1542DF80DC44}"/>
    <hyperlink ref="C9" location="'Veggie Meatballs + AL'!A1" display="Veggie Meatballs in a Tomato Sauce served with Pasta" xr:uid="{C93B8041-0C71-457D-BBD8-E171174BFACE}"/>
    <hyperlink ref="E9" location="'Veggie Meatballs + AL'!A1" display="Veggie Meatballs in a Tomato Sauce served with Pasta" xr:uid="{A56B7B8E-F8C5-4A74-BE1D-EC598420D8E8}"/>
    <hyperlink ref="G9" location="'DF Chicken Bap + AL'!A1" display="DF Chicken  Bap" xr:uid="{20E6BBA9-6BF6-4D3C-BCC4-3F528A72E4DD}"/>
    <hyperlink ref="C11" location="'GF Veggie Meatballs + IC'!A1" display="GF Veggie Meatballs in a Tomato Sauce served with Pasta " xr:uid="{F65EC9A4-0FF3-4182-9EA8-3C2E216D1C08}"/>
    <hyperlink ref="E11" location="'GF Veggie Meatballs + IC'!A1" display="GF Veggie Meatballs in a Tomato Sauce served with Pasta " xr:uid="{BCCFA3DB-CA4C-4C16-B2A8-56792448C9B0}"/>
    <hyperlink ref="I13" location="'Quorn Salad + VF'!A1" display="Quorn Fillet salad" xr:uid="{58DD1782-DE61-48F6-A331-511757DE81D5}"/>
    <hyperlink ref="C17" location="'Chicken &amp; Veg Stir Fry +FS'!A1" display="Chicken &amp; Vegetable  Stir Fry with Noodles" xr:uid="{11A3D4E4-85B3-4106-AF20-73ED9CDFB36E}"/>
    <hyperlink ref="G17" location="'Ham Wrap + FS'!A1" display="Ham Wrap" xr:uid="{66FD269F-9A44-43E7-BCCB-BDE04272238E}"/>
    <hyperlink ref="I17" location="'Cheese Salad + FS'!A1" display="Cheese salad" xr:uid="{BA6EB17C-C2A0-4A10-AE60-97BF933C4D7B}"/>
    <hyperlink ref="C19" location="'Chicken &amp; Veg Stir Fry +FS'!A1" display="Chicken &amp; Vegetable  Stir Fry with Noodles" xr:uid="{6259C411-18EF-4287-8DC6-33252752934C}"/>
    <hyperlink ref="G19" location="'Ham Wrap + FS'!A1" display="Ham Wrap" xr:uid="{8D8A6ED0-CEF8-4262-A8D9-1C692D50A117}"/>
    <hyperlink ref="C21" location="'GF Chicken &amp; Veg SF + FS'!A1" display="GF Chicken &amp; Vegetable  Stir Fry with Noodles" xr:uid="{99229BB7-F52C-417B-B7E1-01815D3A5BBA}"/>
    <hyperlink ref="E21" location="'GF Veg SF + FS'!A1" display="GF Chinese Vegetable &amp; Quorn Stir Fry " xr:uid="{1CC02BFF-F4BF-4F57-ADDE-9745300AE7EF}"/>
    <hyperlink ref="G21" location="'GF Ham Bap + FS'!A1" display="Gluten Free Ham Bap" xr:uid="{6224F80D-D1C2-452D-99BD-73A59460BC97}"/>
    <hyperlink ref="I21" location="'Cheese Salad + FS'!A1" display="Cheese salad" xr:uid="{FA58A888-D4E5-41D2-98B8-D47AC7ED145C}"/>
    <hyperlink ref="C23" location="'Chinese Veg &amp; Quorn + FS'!A1" display="Chinese Vegetable &amp; Quorn Fillet Stir Fry" xr:uid="{516DCC16-A3A3-4346-95E9-73E332259B3B}"/>
    <hyperlink ref="I23" location="'VN Cheese Salad + FS'!A1" display="Vegan Cheese salad" xr:uid="{EFBC1773-190F-468D-8AD1-09310B21CE65}"/>
    <hyperlink ref="C27" location="'Roast Chicken Breast +IC'!A1" display="Roast Chicken Breast with Seasonal Vegetables and Gravy" xr:uid="{6260C34E-55EB-4102-84BB-60D9C2B933B1}"/>
    <hyperlink ref="E27" location="'Roast Quorn Fillet + IC'!A1" display="Roast Quorn Fillet served with Seasonal vegetables and Gravy" xr:uid="{6B906A9C-1761-4AB4-B126-67DE7ECAD89C}"/>
    <hyperlink ref="G27" location="'Tuna Bap + IC'!A1" display="Tuna Bap" xr:uid="{340700D5-15E9-45E4-89C6-9F6762B84112}"/>
    <hyperlink ref="I27" location="'Tuna Salad + IC'!A1" display="Tuna salad" xr:uid="{919C8E5F-A571-4910-898A-828646FF9109}"/>
    <hyperlink ref="E31" location="'GF Roast Quorn Fillet + MS'!A1" display="Roast Quorn Fillet served with Seasonal vegetables and Gravy" xr:uid="{AB647FB7-4DF5-4888-89A1-B7C88C50184A}"/>
    <hyperlink ref="C37" location="'Golden Fish Fingers +IL'!A1" display="Golden MSC Fish Fingers" xr:uid="{94B7DC0B-9433-4767-A14C-D28F2615259B}"/>
    <hyperlink ref="E37" location="'No Fish Fish Fingers +IL'!A1" display="No Fish Fish Fingers with Chips and Peas" xr:uid="{42047D72-C361-4B0E-8627-2921F9D4E969}"/>
    <hyperlink ref="G37" location="'Cheese Wrap + IL'!A1" display="Cheese Wrap" xr:uid="{C6026F71-A187-4CE7-98FA-748467B8FCA2}"/>
    <hyperlink ref="I37" location="'GF Quorn Salad + IL'!A1" display="Quorn salad" xr:uid="{DC5F40CB-32BF-4CEA-AEEB-FE5AC39DEB54}"/>
    <hyperlink ref="C41" location="'GF Golden MSC Fish Fingers + IL'!A1" display="GF Golden MSC Fish Fingers  with Chips and  Peas" xr:uid="{EC197525-ABAE-4719-8AF1-6FF5F6E74869}"/>
    <hyperlink ref="I41" location="'GF Quorn Salad + IL'!A1" display="Quorn salad" xr:uid="{498DA33E-D98D-4D17-AA31-04B9AA10082C}"/>
    <hyperlink ref="C43" location="'No Fish Fish Fingers +IL'!A1" display="No Fish Fish Fingers with Chips and Peas" xr:uid="{9AB2CF5E-590E-4234-A7F4-99F5C124E78E}"/>
    <hyperlink ref="I43" location="'GF Quorn Salad + IL'!A1" display="Quorn Fillet salad" xr:uid="{78ED881B-DE17-4579-AF08-F724CED75AC3}"/>
    <hyperlink ref="C47" location="'Chicken Curry +WM'!A1" display="Chicken Curry with Rice and Beans" xr:uid="{80CCB490-ABE0-470A-91F6-1D489F2F7FF5}"/>
    <hyperlink ref="G47" location="'Cheese Bap + WM'!A1" display="Cheese Bap" xr:uid="{BE7A450A-95DE-4338-92AF-28E58A1F8EE0}"/>
    <hyperlink ref="I47" location="'Chicken Salad + WM'!A1" display="Chicken salad" xr:uid="{60CE8671-45C2-432E-B506-74494029422D}"/>
    <hyperlink ref="C51" location="'GF Chicken Curry + WM'!A1" display="GF Chicken Curry with Rice and Beans" xr:uid="{28B2E7CB-2979-4212-9727-3C98C91B5193}"/>
    <hyperlink ref="G51" location="'GF Cheese Bap + WM'!A1" display="Gluten Free Cheese Bap" xr:uid="{E533F689-81AC-41FF-9FB2-904E4C334819}"/>
    <hyperlink ref="I51" location="'Chicken Salad + WM'!A1" display="Chicken salad" xr:uid="{6796DD76-3F23-4A2E-8D2B-A47CE4FF58D3}"/>
    <hyperlink ref="I7" location="'Ham Salad + CK'!A1" display="Ham salad" xr:uid="{9A3B39AD-CEEA-415E-A705-4F16C81C1C08}"/>
    <hyperlink ref="I9" location="'Ham Salad + AL'!A1" display="Ham salad" xr:uid="{0DB22C7C-F98C-4FE1-AB27-CEB43190B9A0}"/>
    <hyperlink ref="G11" location="'Gluten Free Chicken Bap + IC'!A1" display="Gluten Free Chicken Mayo Bap" xr:uid="{9D5D4607-A7DB-4301-8D0C-F91B07764606}"/>
    <hyperlink ref="I11" location="'GF Ham Salad + IC'!A1" display="Ham salad" xr:uid="{C5F95938-22A9-4963-9F4C-D9B382C79AAA}"/>
    <hyperlink ref="C13" location="'Veggie Meatballs + VF'!A1" display="Veggie Meatballs in a Tomato Sauce served with Pasta" xr:uid="{8753F5E4-27FE-46EB-B44D-46EE442FF5B3}"/>
    <hyperlink ref="E17" location="'GF Chinese Vegetable Stir + FS'!A1" display="Chinese Vegetable Stir Fry with Noodles" xr:uid="{49E454A6-2AB9-4924-988F-8DE995151B01}"/>
    <hyperlink ref="E19" location="'GF Chinese Vegetable Stir + FS'!A1" display="Chinese Vegetable Stir Fry with Noodles" xr:uid="{662C18B8-6420-4E71-986A-2056B4726F68}"/>
    <hyperlink ref="I19" location="'Chicken salad + FS'!A1" display="Chicken salad" xr:uid="{8D2EB6BF-8674-48F7-92DB-E69EEC338830}"/>
    <hyperlink ref="C29" location="'Roast Chicken Breast + IL'!A1" display="Roast Chicken Breast with Seasonal Vegetables and Gravy" xr:uid="{53DE57C3-4AEB-4E8D-8AE0-16E36204488A}"/>
    <hyperlink ref="E29" location="'Roast Quorn Fillet + IL'!A1" display="Roast Quorn Fillet served with Seasonal vegetables and Gravy" xr:uid="{94B1D56B-EA95-44C5-87C1-9490E5EB5120}"/>
    <hyperlink ref="G29" location="'DF Tuna Bap + IL'!A1" display="DF Tuna Bap" xr:uid="{8C8246DE-471F-4A75-B138-ED21380F2652}"/>
    <hyperlink ref="I29" location="'Tuna Salad + IL'!A1" display="Tuna salad" xr:uid="{9C7AF0C2-1277-48D3-8F19-68CFE6C92B0F}"/>
    <hyperlink ref="C31" location="'GF Roast Chicken Breast +MS'!A1" display="GF Roast Chicken Breast with Seasonal Vegetables and Gravy" xr:uid="{806516A4-3C81-4A7B-B58E-282313DC8B57}"/>
    <hyperlink ref="G31" location="'Gluten Free Tuna Bap + MS'!A1" display="Gluten Free Tuna Bap" xr:uid="{964F86DE-4E17-47DA-8BBB-B6D850F88DFE}"/>
    <hyperlink ref="I31" location="'Tuna Salad + MS'!A1" display="Tuna salad" xr:uid="{F994B86B-836F-4BBA-A730-DB666A6C7BB8}"/>
    <hyperlink ref="C33" location="'GF Roast Quorn Fillet + AL'!A1" display="Roast Quorn Fillet served with Seasonal vegetables and Gravy" xr:uid="{F5613AE5-062D-40ED-B8CE-AD1FD8FD803E}"/>
    <hyperlink ref="I33" location="'Vegan Cheese salad + AL'!A1" display="Vegan Cheese salad" xr:uid="{06D5AC3F-1EE6-4AB7-B104-42DA5BB6120C}"/>
    <hyperlink ref="C39" location="'Fish Fingers + WM'!A1" display="Golden MSC Fish Fingers" xr:uid="{66B26B3C-E14E-4EFE-BCEA-801BC5157586}"/>
    <hyperlink ref="E39" location="'No Fish Fish Fingers + WM'!A1" display="No Fish Fish Fingers with Chips and Peas" xr:uid="{00ED40F2-A1EA-449B-A23F-3C9D3A8F4C1F}"/>
    <hyperlink ref="G39" location="'Chicken Wrap + WM'!A1" display="Chicken Wrap" xr:uid="{33E09FD2-25A0-440D-9FD5-03DE9E6EC17A}"/>
    <hyperlink ref="I39" location="'Ham Salad + WM'!A1" display="Ham salad" xr:uid="{6CF30282-82DB-4BC4-A206-3094E4EBEB72}"/>
    <hyperlink ref="E41" location="'GF Vegetable Burger  + IL'!A1" display="Gluten Free Vegetable Burger with Chips and Peas" xr:uid="{37CB8FE9-679A-4423-B8A4-5D64974ED84C}"/>
    <hyperlink ref="G41" location="'Gluten Free Cheese Bap + IL'!A1" display="Gluten Free Cheese Bap" xr:uid="{9F9AFAC0-460A-42EB-983F-07886A7456B9}"/>
    <hyperlink ref="E47" location="'Cauliflower Curry + WM'!A1" display="Cauliflower &amp; Chick Pea  Curry served with Rice and Beans" xr:uid="{7563FFF3-109E-4AA3-A9BE-C07B022EE669}"/>
    <hyperlink ref="E49" location="'Cauliflower Curry + IL'!A1" display="Cauliflower &amp; Chick Pea  Curry served with Rice and Beans" xr:uid="{6A3D1482-426D-4121-88DF-52639DB6E2BD}"/>
    <hyperlink ref="C49" location="'Chicken Curry + IL'!A1" display="Chicken Curry with Rice and Beans" xr:uid="{BE28B602-FDCB-4493-AD81-896E22EF1B11}"/>
    <hyperlink ref="G49" location="'DF Ham Bap + IL'!A1" display="DF Ham Bap" xr:uid="{174F6471-B7EB-400D-82FB-AF195E3A29B6}"/>
    <hyperlink ref="I49" location="'Chicken salad + IL'!A1" display="Chicken salad" xr:uid="{390239B4-B1F4-4BD8-B0F5-667929022626}"/>
    <hyperlink ref="E51" location="'Cauliflower Curry + WM'!A1" display="Cauliflower &amp; Chick Pea  Curry served with Rice and Beans" xr:uid="{F96B973E-C936-4E4F-A30E-FED3B1E2506A}"/>
    <hyperlink ref="C53" location="'Cauliflower Curry + WM'!A1" display="Cauliflower &amp; Chick Pea  Curry served with Rice and Beans" xr:uid="{ED875DA4-03C1-4D14-B281-4187897E9FAA}"/>
    <hyperlink ref="I53" location="'Quorn Fillet salad + WM'!A1" display="Quorn Fillet salad" xr:uid="{F4D7637A-364F-4720-94FD-97E7F6324DB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98D2D-A7E7-403F-8D00-3FF2FEFCE3F5}">
  <sheetPr codeName="Sheet181">
    <tabColor rgb="FF0070C0"/>
  </sheetPr>
  <dimension ref="B1:AF21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1.5703125" customWidth="1"/>
    <col min="7" max="7" width="3.57031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6209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2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6210</v>
      </c>
      <c r="C6" s="24">
        <v>5</v>
      </c>
      <c r="D6" s="24">
        <v>7.5</v>
      </c>
      <c r="E6" s="23" t="s">
        <v>6204</v>
      </c>
      <c r="F6" s="65" t="s">
        <v>2438</v>
      </c>
      <c r="G6" s="60" t="str">
        <f t="shared" ref="G6:G14" si="0">IFERROR(IF(E6="Individual Unit",IF(VLOOKUP($F6,Products,26,FALSE)="","X",VLOOKUP($F6,Products,26,FALSE)),""),"")</f>
        <v/>
      </c>
      <c r="H6" s="23" t="str">
        <f t="shared" ref="H6:H14" si="1">_xlfn.IFNA(VLOOKUP($F6,Products,2,FALSE),"Not Found")</f>
        <v>RD Johns</v>
      </c>
      <c r="I6" s="24" t="str">
        <f t="shared" ref="I6:I14" si="2">_xlfn.IFNA(VLOOKUP($F6,Products,4,FALSE),"Not Found")</f>
        <v>3711</v>
      </c>
      <c r="J6" s="24" t="str">
        <f t="shared" ref="J6:J14" si="3">_xlfn.IFNA(VLOOKUP($F6,Products,5,FALSE),"Not Found")</f>
        <v>Tomato Paste/Puree</v>
      </c>
      <c r="L6" s="70">
        <f t="shared" ref="L6:L14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0.22499999999999998</v>
      </c>
      <c r="M6" s="70">
        <f t="shared" ref="M6:M14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0.85000000000000009</v>
      </c>
      <c r="N6" s="70">
        <f t="shared" ref="N6:N14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0.02</v>
      </c>
      <c r="O6" s="70">
        <f t="shared" ref="O6:O14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0.02</v>
      </c>
      <c r="P6" s="70">
        <f t="shared" ref="P6:P14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4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4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5.0000000000000001E-3</v>
      </c>
      <c r="S6" s="70">
        <f t="shared" ref="S6:S14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0.85000000000000009</v>
      </c>
      <c r="T6" s="70">
        <v>0</v>
      </c>
      <c r="U6" s="70">
        <f t="shared" ref="U6:U14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4.7560000000000002</v>
      </c>
      <c r="V6" s="80"/>
      <c r="W6" s="70">
        <f t="shared" ref="W6:W14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0.33749999999999997</v>
      </c>
      <c r="X6" s="70">
        <f t="shared" ref="X6:X14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1.2750000000000001</v>
      </c>
      <c r="Y6" s="70">
        <f t="shared" ref="Y6:Y14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0.03</v>
      </c>
      <c r="Z6" s="70">
        <f t="shared" ref="Z6:Z14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0.03</v>
      </c>
      <c r="AA6" s="70">
        <f t="shared" ref="AA6:AA14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4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4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7.4999999999999997E-3</v>
      </c>
      <c r="AD6" s="70">
        <f t="shared" ref="AD6:AD14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1.2750000000000001</v>
      </c>
      <c r="AE6" s="70">
        <v>0</v>
      </c>
      <c r="AF6" s="70">
        <f t="shared" ref="AF6:AF14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7.1340000000000003</v>
      </c>
    </row>
    <row r="7" spans="2:32" s="4" customFormat="1" ht="30" customHeight="1" x14ac:dyDescent="0.25">
      <c r="B7" s="23" t="s">
        <v>3081</v>
      </c>
      <c r="C7" s="24">
        <v>3</v>
      </c>
      <c r="D7" s="24">
        <v>3</v>
      </c>
      <c r="E7" s="23" t="s">
        <v>6204</v>
      </c>
      <c r="F7" s="65" t="s">
        <v>5506</v>
      </c>
      <c r="G7" s="60" t="str">
        <f t="shared" si="0"/>
        <v/>
      </c>
      <c r="H7" s="23" t="str">
        <f t="shared" si="1"/>
        <v>Bidfood</v>
      </c>
      <c r="I7" s="24" t="str">
        <f t="shared" si="2"/>
        <v>22216</v>
      </c>
      <c r="J7" s="24" t="str">
        <f t="shared" si="3"/>
        <v>Et Voila Garlic Puree</v>
      </c>
      <c r="L7" s="70">
        <f t="shared" si="4"/>
        <v>3.9000000000000007E-2</v>
      </c>
      <c r="M7" s="70">
        <f t="shared" si="5"/>
        <v>0.58499999999999996</v>
      </c>
      <c r="N7" s="70">
        <f t="shared" si="6"/>
        <v>1.4999999999999999E-2</v>
      </c>
      <c r="O7" s="70">
        <f t="shared" si="7"/>
        <v>1.2E-2</v>
      </c>
      <c r="P7" s="70">
        <f t="shared" si="8"/>
        <v>3.0000000000000001E-3</v>
      </c>
      <c r="Q7" s="70">
        <f t="shared" si="9"/>
        <v>0.10800000000000001</v>
      </c>
      <c r="R7" s="70">
        <f t="shared" si="10"/>
        <v>6.6E-3</v>
      </c>
      <c r="S7" s="70">
        <f t="shared" si="11"/>
        <v>4.8000000000000001E-2</v>
      </c>
      <c r="T7" s="70">
        <v>0</v>
      </c>
      <c r="U7" s="70">
        <f t="shared" si="12"/>
        <v>2.7389999999999999</v>
      </c>
      <c r="V7" s="80"/>
      <c r="W7" s="70">
        <f t="shared" si="13"/>
        <v>3.9000000000000007E-2</v>
      </c>
      <c r="X7" s="70">
        <f t="shared" si="14"/>
        <v>0.58499999999999996</v>
      </c>
      <c r="Y7" s="70">
        <f t="shared" si="15"/>
        <v>1.4999999999999999E-2</v>
      </c>
      <c r="Z7" s="70">
        <f t="shared" si="16"/>
        <v>1.2E-2</v>
      </c>
      <c r="AA7" s="70">
        <f t="shared" si="17"/>
        <v>3.0000000000000001E-3</v>
      </c>
      <c r="AB7" s="70">
        <f t="shared" si="18"/>
        <v>0.10800000000000001</v>
      </c>
      <c r="AC7" s="70">
        <f t="shared" si="19"/>
        <v>6.6E-3</v>
      </c>
      <c r="AD7" s="70">
        <f t="shared" si="20"/>
        <v>4.8000000000000001E-2</v>
      </c>
      <c r="AE7" s="70">
        <v>0</v>
      </c>
      <c r="AF7" s="70">
        <f t="shared" si="21"/>
        <v>2.7389999999999999</v>
      </c>
    </row>
    <row r="8" spans="2:32" s="4" customFormat="1" ht="30" customHeight="1" x14ac:dyDescent="0.25">
      <c r="B8" s="23" t="s">
        <v>2897</v>
      </c>
      <c r="C8" s="24">
        <v>3</v>
      </c>
      <c r="D8" s="24">
        <v>3</v>
      </c>
      <c r="E8" s="23" t="s">
        <v>6204</v>
      </c>
      <c r="F8" s="65" t="s">
        <v>5514</v>
      </c>
      <c r="G8" s="60" t="str">
        <f t="shared" si="0"/>
        <v/>
      </c>
      <c r="H8" s="23" t="str">
        <f t="shared" si="1"/>
        <v>Bidfood</v>
      </c>
      <c r="I8" s="24" t="str">
        <f t="shared" si="2"/>
        <v>30142</v>
      </c>
      <c r="J8" s="24" t="str">
        <f t="shared" si="3"/>
        <v>Everyday Favourites Dry Oregano</v>
      </c>
      <c r="L8" s="70">
        <f t="shared" si="4"/>
        <v>0.27</v>
      </c>
      <c r="M8" s="70">
        <f t="shared" si="5"/>
        <v>0.79259999999999997</v>
      </c>
      <c r="N8" s="70">
        <f t="shared" si="6"/>
        <v>0.12840000000000001</v>
      </c>
      <c r="O8" s="70">
        <f t="shared" si="7"/>
        <v>8.1900000000000014E-2</v>
      </c>
      <c r="P8" s="70">
        <f t="shared" si="8"/>
        <v>4.65E-2</v>
      </c>
      <c r="Q8" s="70">
        <f t="shared" si="9"/>
        <v>1.2749999999999999</v>
      </c>
      <c r="R8" s="70">
        <f t="shared" si="10"/>
        <v>1.8E-3</v>
      </c>
      <c r="S8" s="70">
        <f t="shared" si="11"/>
        <v>0.1227</v>
      </c>
      <c r="T8" s="70">
        <v>0</v>
      </c>
      <c r="U8" s="70">
        <f t="shared" si="12"/>
        <v>7.9499999999999993</v>
      </c>
      <c r="V8" s="80"/>
      <c r="W8" s="70">
        <f t="shared" si="13"/>
        <v>0.27</v>
      </c>
      <c r="X8" s="70">
        <f t="shared" si="14"/>
        <v>0.79259999999999997</v>
      </c>
      <c r="Y8" s="70">
        <f t="shared" si="15"/>
        <v>0.12840000000000001</v>
      </c>
      <c r="Z8" s="70">
        <f t="shared" si="16"/>
        <v>8.1900000000000014E-2</v>
      </c>
      <c r="AA8" s="70">
        <f t="shared" si="17"/>
        <v>4.65E-2</v>
      </c>
      <c r="AB8" s="70">
        <f t="shared" si="18"/>
        <v>1.2749999999999999</v>
      </c>
      <c r="AC8" s="70">
        <f t="shared" si="19"/>
        <v>1.8E-3</v>
      </c>
      <c r="AD8" s="70">
        <f t="shared" si="20"/>
        <v>0.1227</v>
      </c>
      <c r="AE8" s="70">
        <v>0</v>
      </c>
      <c r="AF8" s="70">
        <f t="shared" si="21"/>
        <v>7.9499999999999993</v>
      </c>
    </row>
    <row r="9" spans="2:32" s="4" customFormat="1" ht="30" customHeight="1" x14ac:dyDescent="0.25">
      <c r="B9" s="23" t="s">
        <v>5078</v>
      </c>
      <c r="C9" s="24">
        <v>10</v>
      </c>
      <c r="D9" s="24">
        <v>10</v>
      </c>
      <c r="E9" s="23" t="s">
        <v>6204</v>
      </c>
      <c r="F9" s="65" t="s">
        <v>3996</v>
      </c>
      <c r="G9" s="60" t="str">
        <f t="shared" si="0"/>
        <v/>
      </c>
      <c r="H9" s="23" t="str">
        <f t="shared" si="1"/>
        <v>Bidfood</v>
      </c>
      <c r="I9" s="24" t="str">
        <f t="shared" si="2"/>
        <v>1623</v>
      </c>
      <c r="J9" s="24" t="str">
        <f t="shared" si="3"/>
        <v>Diced Onions</v>
      </c>
      <c r="L9" s="70">
        <f t="shared" si="4"/>
        <v>0.15</v>
      </c>
      <c r="M9" s="70">
        <f t="shared" si="5"/>
        <v>0.15</v>
      </c>
      <c r="N9" s="70">
        <f t="shared" si="6"/>
        <v>0.05</v>
      </c>
      <c r="O9" s="70">
        <f t="shared" si="7"/>
        <v>0.04</v>
      </c>
      <c r="P9" s="70">
        <f t="shared" si="8"/>
        <v>0.01</v>
      </c>
      <c r="Q9" s="70">
        <f t="shared" si="9"/>
        <v>0.3</v>
      </c>
      <c r="R9" s="70">
        <f t="shared" si="10"/>
        <v>1E-3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0.13</v>
      </c>
      <c r="U9" s="70">
        <f t="shared" si="12"/>
        <v>1.7999999999999998</v>
      </c>
      <c r="V9" s="80"/>
      <c r="W9" s="70">
        <f t="shared" si="13"/>
        <v>0.15</v>
      </c>
      <c r="X9" s="70">
        <f t="shared" si="14"/>
        <v>0.15</v>
      </c>
      <c r="Y9" s="70">
        <f t="shared" si="15"/>
        <v>0.05</v>
      </c>
      <c r="Z9" s="70">
        <f t="shared" si="16"/>
        <v>0.04</v>
      </c>
      <c r="AA9" s="70">
        <f t="shared" si="17"/>
        <v>0.01</v>
      </c>
      <c r="AB9" s="70">
        <f t="shared" si="18"/>
        <v>0.3</v>
      </c>
      <c r="AC9" s="70">
        <f t="shared" si="19"/>
        <v>1E-3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0.13</v>
      </c>
      <c r="AF9" s="70">
        <f t="shared" si="21"/>
        <v>1.7999999999999998</v>
      </c>
    </row>
    <row r="10" spans="2:32" s="4" customFormat="1" ht="30" customHeight="1" x14ac:dyDescent="0.25">
      <c r="B10" s="23" t="s">
        <v>6211</v>
      </c>
      <c r="C10" s="24">
        <v>20</v>
      </c>
      <c r="D10" s="24">
        <v>30</v>
      </c>
      <c r="E10" s="23" t="s">
        <v>6204</v>
      </c>
      <c r="F10" s="65" t="s">
        <v>664</v>
      </c>
      <c r="G10" s="60" t="str">
        <f t="shared" si="0"/>
        <v/>
      </c>
      <c r="H10" s="23" t="str">
        <f t="shared" si="1"/>
        <v>Bidfood</v>
      </c>
      <c r="I10" s="24" t="str">
        <f t="shared" si="2"/>
        <v>17576</v>
      </c>
      <c r="J10" s="24" t="str">
        <f t="shared" si="3"/>
        <v>EF Chopped Tomatoes</v>
      </c>
      <c r="L10" s="70">
        <f t="shared" si="4"/>
        <v>0.2</v>
      </c>
      <c r="M10" s="70">
        <f t="shared" si="5"/>
        <v>0.7400000000000001</v>
      </c>
      <c r="N10" s="70">
        <f t="shared" si="6"/>
        <v>0.02</v>
      </c>
      <c r="O10" s="70">
        <f t="shared" si="7"/>
        <v>0.02</v>
      </c>
      <c r="P10" s="70">
        <f t="shared" si="8"/>
        <v>0</v>
      </c>
      <c r="Q10" s="70">
        <f t="shared" si="9"/>
        <v>0.13999999999999999</v>
      </c>
      <c r="R10" s="70">
        <f t="shared" si="10"/>
        <v>0.02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0.55999999999999994</v>
      </c>
      <c r="U10" s="70">
        <f t="shared" si="12"/>
        <v>4.2</v>
      </c>
      <c r="V10" s="80"/>
      <c r="W10" s="70">
        <f t="shared" si="13"/>
        <v>0.3</v>
      </c>
      <c r="X10" s="70">
        <f t="shared" si="14"/>
        <v>1.1100000000000001</v>
      </c>
      <c r="Y10" s="70">
        <f t="shared" si="15"/>
        <v>0.03</v>
      </c>
      <c r="Z10" s="70">
        <f t="shared" si="16"/>
        <v>0.03</v>
      </c>
      <c r="AA10" s="70">
        <f t="shared" si="17"/>
        <v>0</v>
      </c>
      <c r="AB10" s="70">
        <f t="shared" si="18"/>
        <v>0.20999999999999996</v>
      </c>
      <c r="AC10" s="70">
        <f t="shared" si="19"/>
        <v>0.03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0.83999999999999986</v>
      </c>
      <c r="AF10" s="70">
        <f t="shared" si="21"/>
        <v>6.3</v>
      </c>
    </row>
    <row r="11" spans="2:32" s="4" customFormat="1" ht="30" customHeight="1" x14ac:dyDescent="0.25">
      <c r="B11" s="23" t="s">
        <v>3934</v>
      </c>
      <c r="C11" s="24">
        <v>20</v>
      </c>
      <c r="D11" s="24">
        <v>30</v>
      </c>
      <c r="E11" s="23" t="s">
        <v>6204</v>
      </c>
      <c r="F11" s="65" t="s">
        <v>5890</v>
      </c>
      <c r="G11" s="60" t="str">
        <f t="shared" ref="G11" si="22">IFERROR(IF(E11="Individual Unit",IF(VLOOKUP($F11,Products,26,FALSE)="","X",VLOOKUP($F11,Products,26,FALSE)),""),"")</f>
        <v/>
      </c>
      <c r="H11" s="23" t="str">
        <f t="shared" si="1"/>
        <v>ESW</v>
      </c>
      <c r="I11" s="24" t="str">
        <f t="shared" si="2"/>
        <v>Onion_Gravy</v>
      </c>
      <c r="J11" s="24" t="str">
        <f t="shared" si="3"/>
        <v>Homemade Onion Gravy</v>
      </c>
      <c r="L11" s="70">
        <f t="shared" si="4"/>
        <v>0.71799999999999997</v>
      </c>
      <c r="M11" s="70">
        <f t="shared" si="5"/>
        <v>2.1960000000000002</v>
      </c>
      <c r="N11" s="70">
        <f t="shared" si="6"/>
        <v>1.8899999999999997</v>
      </c>
      <c r="O11" s="70">
        <f t="shared" si="7"/>
        <v>0.65399999999999991</v>
      </c>
      <c r="P11" s="70">
        <f t="shared" si="8"/>
        <v>1.2359999999999998</v>
      </c>
      <c r="Q11" s="70">
        <f t="shared" si="9"/>
        <v>0.82400000000000007</v>
      </c>
      <c r="R11" s="70">
        <f t="shared" si="10"/>
        <v>0.26600000000000001</v>
      </c>
      <c r="S11" s="70">
        <f t="shared" si="11"/>
        <v>0.49400000000000005</v>
      </c>
      <c r="T11" s="70">
        <v>0</v>
      </c>
      <c r="U11" s="70">
        <f t="shared" si="12"/>
        <v>28.775999999999996</v>
      </c>
      <c r="V11" s="80"/>
      <c r="W11" s="70">
        <f t="shared" si="13"/>
        <v>1.077</v>
      </c>
      <c r="X11" s="70">
        <f t="shared" si="14"/>
        <v>3.2940000000000005</v>
      </c>
      <c r="Y11" s="70">
        <f t="shared" si="15"/>
        <v>2.8349999999999995</v>
      </c>
      <c r="Z11" s="70">
        <f t="shared" si="16"/>
        <v>0.98099999999999976</v>
      </c>
      <c r="AA11" s="70">
        <f t="shared" si="17"/>
        <v>1.8539999999999999</v>
      </c>
      <c r="AB11" s="70">
        <f t="shared" si="18"/>
        <v>1.236</v>
      </c>
      <c r="AC11" s="70">
        <f t="shared" si="19"/>
        <v>0.39900000000000002</v>
      </c>
      <c r="AD11" s="70">
        <f t="shared" si="20"/>
        <v>0.7410000000000001</v>
      </c>
      <c r="AE11" s="70">
        <v>0</v>
      </c>
      <c r="AF11" s="70">
        <f t="shared" si="21"/>
        <v>43.163999999999994</v>
      </c>
    </row>
    <row r="12" spans="2:32" s="4" customFormat="1" ht="30" customHeight="1" x14ac:dyDescent="0.25">
      <c r="B12" s="23" t="s">
        <v>2174</v>
      </c>
      <c r="C12" s="24">
        <v>40</v>
      </c>
      <c r="D12" s="24">
        <v>60</v>
      </c>
      <c r="E12" s="23" t="s">
        <v>6204</v>
      </c>
      <c r="F12" s="65" t="s">
        <v>2173</v>
      </c>
      <c r="G12" s="60" t="str">
        <f t="shared" si="0"/>
        <v/>
      </c>
      <c r="H12" s="23" t="str">
        <f t="shared" si="1"/>
        <v>RD Johns</v>
      </c>
      <c r="I12" s="24" t="str">
        <f t="shared" si="2"/>
        <v>1971</v>
      </c>
      <c r="J12" s="24" t="str">
        <f t="shared" si="3"/>
        <v>85% Beef Mince</v>
      </c>
      <c r="L12" s="70">
        <f t="shared" si="4"/>
        <v>10.8</v>
      </c>
      <c r="M12" s="70">
        <f t="shared" si="5"/>
        <v>0.2</v>
      </c>
      <c r="N12" s="70">
        <f t="shared" si="6"/>
        <v>4.8</v>
      </c>
      <c r="O12" s="70">
        <f t="shared" si="7"/>
        <v>2.56</v>
      </c>
      <c r="P12" s="70">
        <f t="shared" si="8"/>
        <v>2.2399999999999998</v>
      </c>
      <c r="Q12" s="70">
        <f t="shared" si="9"/>
        <v>0.2</v>
      </c>
      <c r="R12" s="70">
        <f t="shared" si="10"/>
        <v>0.152</v>
      </c>
      <c r="S12" s="70">
        <f t="shared" si="11"/>
        <v>0.2</v>
      </c>
      <c r="T12" s="70">
        <v>0</v>
      </c>
      <c r="U12" s="70">
        <f t="shared" si="12"/>
        <v>88.800000000000011</v>
      </c>
      <c r="V12" s="80"/>
      <c r="W12" s="70">
        <f t="shared" si="13"/>
        <v>16.200000000000003</v>
      </c>
      <c r="X12" s="70">
        <f t="shared" si="14"/>
        <v>0.3</v>
      </c>
      <c r="Y12" s="70">
        <f t="shared" si="15"/>
        <v>7.1999999999999993</v>
      </c>
      <c r="Z12" s="70">
        <f t="shared" si="16"/>
        <v>3.84</v>
      </c>
      <c r="AA12" s="70">
        <f t="shared" si="17"/>
        <v>3.3599999999999994</v>
      </c>
      <c r="AB12" s="70">
        <f t="shared" si="18"/>
        <v>0.3</v>
      </c>
      <c r="AC12" s="70">
        <f t="shared" si="19"/>
        <v>0.22800000000000001</v>
      </c>
      <c r="AD12" s="70">
        <f t="shared" si="20"/>
        <v>0.3</v>
      </c>
      <c r="AE12" s="70">
        <v>0</v>
      </c>
      <c r="AF12" s="70">
        <f t="shared" si="21"/>
        <v>133.20000000000002</v>
      </c>
    </row>
    <row r="13" spans="2:32" s="4" customFormat="1" ht="30" customHeight="1" x14ac:dyDescent="0.25">
      <c r="B13" s="23" t="s">
        <v>2160</v>
      </c>
      <c r="C13" s="24">
        <v>45</v>
      </c>
      <c r="D13" s="24">
        <v>65</v>
      </c>
      <c r="E13" s="23" t="s">
        <v>6204</v>
      </c>
      <c r="F13" s="65" t="s">
        <v>5521</v>
      </c>
      <c r="G13" s="60" t="str">
        <f t="shared" si="0"/>
        <v/>
      </c>
      <c r="H13" s="23" t="str">
        <f t="shared" si="1"/>
        <v>Bidfood</v>
      </c>
      <c r="I13" s="24" t="str">
        <f t="shared" si="2"/>
        <v>29580</v>
      </c>
      <c r="J13" s="24" t="str">
        <f t="shared" si="3"/>
        <v>Everyday Favourites Whole Wheat Fusilli</v>
      </c>
      <c r="L13" s="70">
        <f t="shared" si="4"/>
        <v>5.3999999999999995</v>
      </c>
      <c r="M13" s="70">
        <f t="shared" si="5"/>
        <v>28.8</v>
      </c>
      <c r="N13" s="70">
        <f t="shared" si="6"/>
        <v>0.9</v>
      </c>
      <c r="O13" s="70">
        <f t="shared" si="7"/>
        <v>0.67499999999999993</v>
      </c>
      <c r="P13" s="70">
        <f t="shared" si="8"/>
        <v>0.22500000000000001</v>
      </c>
      <c r="Q13" s="70">
        <f t="shared" si="9"/>
        <v>2.9250000000000003</v>
      </c>
      <c r="R13" s="70">
        <f t="shared" si="10"/>
        <v>1.3499999999999998E-2</v>
      </c>
      <c r="S13" s="70">
        <f t="shared" si="11"/>
        <v>1.3499999999999999</v>
      </c>
      <c r="T13" s="70">
        <v>0</v>
      </c>
      <c r="U13" s="70">
        <f t="shared" si="12"/>
        <v>150.75</v>
      </c>
      <c r="V13" s="80"/>
      <c r="W13" s="70">
        <f t="shared" si="13"/>
        <v>7.8</v>
      </c>
      <c r="X13" s="70">
        <f t="shared" si="14"/>
        <v>41.6</v>
      </c>
      <c r="Y13" s="70">
        <f t="shared" si="15"/>
        <v>1.3</v>
      </c>
      <c r="Z13" s="70">
        <f t="shared" si="16"/>
        <v>0.97499999999999998</v>
      </c>
      <c r="AA13" s="70">
        <f t="shared" si="17"/>
        <v>0.32500000000000001</v>
      </c>
      <c r="AB13" s="70">
        <f t="shared" si="18"/>
        <v>4.2250000000000005</v>
      </c>
      <c r="AC13" s="70">
        <f t="shared" si="19"/>
        <v>1.95E-2</v>
      </c>
      <c r="AD13" s="70">
        <f t="shared" si="20"/>
        <v>1.95</v>
      </c>
      <c r="AE13" s="70">
        <v>0</v>
      </c>
      <c r="AF13" s="70">
        <f t="shared" si="21"/>
        <v>217.75</v>
      </c>
    </row>
    <row r="14" spans="2:32" s="4" customFormat="1" ht="30" customHeight="1" x14ac:dyDescent="0.25">
      <c r="B14" s="23" t="s">
        <v>5185</v>
      </c>
      <c r="C14" s="24">
        <v>20</v>
      </c>
      <c r="D14" s="24">
        <v>30</v>
      </c>
      <c r="E14" s="23" t="s">
        <v>6204</v>
      </c>
      <c r="F14" s="65" t="s">
        <v>5530</v>
      </c>
      <c r="G14" s="60" t="str">
        <f t="shared" si="0"/>
        <v/>
      </c>
      <c r="H14" s="23" t="str">
        <f t="shared" si="1"/>
        <v>RD Johns</v>
      </c>
      <c r="I14" s="24" t="str">
        <f t="shared" si="2"/>
        <v>1330</v>
      </c>
      <c r="J14" s="24" t="str">
        <f t="shared" si="3"/>
        <v>Red Split Lentils</v>
      </c>
      <c r="L14" s="70">
        <f t="shared" si="4"/>
        <v>5.12</v>
      </c>
      <c r="M14" s="70">
        <f t="shared" si="5"/>
        <v>10.24</v>
      </c>
      <c r="N14" s="70">
        <f t="shared" si="6"/>
        <v>0.36000000000000004</v>
      </c>
      <c r="O14" s="70">
        <f t="shared" si="7"/>
        <v>0.3</v>
      </c>
      <c r="P14" s="70">
        <f t="shared" si="8"/>
        <v>0.06</v>
      </c>
      <c r="Q14" s="70">
        <f t="shared" si="9"/>
        <v>0</v>
      </c>
      <c r="R14" s="70">
        <f t="shared" si="10"/>
        <v>2E-3</v>
      </c>
      <c r="S14" s="70">
        <f t="shared" si="11"/>
        <v>0.26</v>
      </c>
      <c r="T14" s="70">
        <v>0</v>
      </c>
      <c r="U14" s="70">
        <f t="shared" si="12"/>
        <v>63.146000000000001</v>
      </c>
      <c r="V14" s="80"/>
      <c r="W14" s="70">
        <f t="shared" si="13"/>
        <v>7.68</v>
      </c>
      <c r="X14" s="70">
        <f t="shared" si="14"/>
        <v>15.36</v>
      </c>
      <c r="Y14" s="70">
        <f t="shared" si="15"/>
        <v>0.54</v>
      </c>
      <c r="Z14" s="70">
        <f t="shared" si="16"/>
        <v>0.44999999999999996</v>
      </c>
      <c r="AA14" s="70">
        <f t="shared" si="17"/>
        <v>0.09</v>
      </c>
      <c r="AB14" s="70">
        <f t="shared" si="18"/>
        <v>0</v>
      </c>
      <c r="AC14" s="70">
        <f t="shared" si="19"/>
        <v>3.0000000000000001E-3</v>
      </c>
      <c r="AD14" s="70">
        <f t="shared" si="20"/>
        <v>0.39</v>
      </c>
      <c r="AE14" s="70">
        <v>0</v>
      </c>
      <c r="AF14" s="70">
        <f t="shared" si="21"/>
        <v>94.719000000000008</v>
      </c>
    </row>
    <row r="15" spans="2:32" ht="15.75" x14ac:dyDescent="0.25">
      <c r="B15" s="89" t="s">
        <v>6212</v>
      </c>
      <c r="C15" s="90"/>
      <c r="D15" s="90"/>
      <c r="E15" s="90"/>
      <c r="F15" s="90"/>
      <c r="G15" s="90"/>
      <c r="H15" s="90"/>
      <c r="I15" s="90"/>
      <c r="J15" s="91"/>
      <c r="K15" s="4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</row>
    <row r="16" spans="2:32" s="4" customFormat="1" ht="30" customHeight="1" x14ac:dyDescent="0.25">
      <c r="B16" s="38" t="s">
        <v>1447</v>
      </c>
      <c r="C16" s="39">
        <v>0.5</v>
      </c>
      <c r="D16" s="39">
        <v>0.5</v>
      </c>
      <c r="E16" s="23" t="s">
        <v>1216</v>
      </c>
      <c r="F16" s="65" t="s">
        <v>5538</v>
      </c>
      <c r="G16" s="60">
        <f>IFERROR(IF(E16="Individual Unit",IF(VLOOKUP($F16,Products,26,FALSE)="","X",VLOOKUP($F16,Products,26,FALSE)),""),"")</f>
        <v>167</v>
      </c>
      <c r="H16" s="23" t="str">
        <f>_xlfn.IFNA(VLOOKUP($F16,Products,2,FALSE),"Not Found")</f>
        <v>Tamar Fresh</v>
      </c>
      <c r="I16" s="24" t="str">
        <f>_xlfn.IFNA(VLOOKUP($F16,Products,4,FALSE),"Not Found")</f>
        <v>1040</v>
      </c>
      <c r="J16" s="24" t="str">
        <f>_xlfn.IFNA(VLOOKUP($F16,Products,5,FALSE),"Not Found")</f>
        <v>Granny Smith Apples</v>
      </c>
      <c r="L16" s="70">
        <f>IFERROR(IF($E16="Individual Unit",IF(VLOOKUP($F16,Products,18,FALSE)="","Missing",(SUM(SUM(_xlfn.IFNA(VLOOKUP($F16,Products,18,FALSE),"Not Found")/100)*$G16*$C16))),IF(VLOOKUP($F16,Products,18,FALSE)="","Missing",(SUM(SUM(_xlfn.IFNA(VLOOKUP($F16,Products,18,FALSE),"Not Found")/100)*$C16)))),"Err")</f>
        <v>0.41749999999999998</v>
      </c>
      <c r="M16" s="70">
        <f>IFERROR(IF($E16="Individual Unit",IF(VLOOKUP($F16,Products,19,FALSE)="","Missing",(SUM(SUM(_xlfn.IFNA(VLOOKUP($F16,Products,19,FALSE),"Not Found")/100)*$G16*$C16))),IF(VLOOKUP($F16,Products,19,FALSE)="","Missing",(SUM(SUM(_xlfn.IFNA(VLOOKUP($F16,Products,19,FALSE),"Not Found")/100)*$C16)))),"Err")</f>
        <v>8.35</v>
      </c>
      <c r="N16" s="70">
        <f>IFERROR(IF($E16="Individual Unit",IF(VLOOKUP($F16,Products,20,FALSE)="","Missing",(SUM(SUM(_xlfn.IFNA(VLOOKUP($F16,Products,20,FALSE),"Not Found")/100)*$G16*$C16))),IF(VLOOKUP($F16,Products,20,FALSE)="","Missing",(SUM(SUM(_xlfn.IFNA(VLOOKUP($F16,Products,20,FALSE),"Not Found")/100)*$C16)))),"Err")</f>
        <v>0.33400000000000002</v>
      </c>
      <c r="O16" s="70">
        <f>IFERROR(IF($E16="Individual Unit",IF(VLOOKUP($F16,Products,27,FALSE)="","Missing",(SUM(SUM(_xlfn.IFNA(VLOOKUP($F16,Products,27,FALSE),"Not Found")/100)*$G16*$C16))),IF(VLOOKUP($F16,Products,27,FALSE)="","Missing",(SUM(SUM(_xlfn.IFNA(VLOOKUP($F16,Products,27,FALSE),"Not Found")/100)*$C16)))),"Err")</f>
        <v>0.33400000000000002</v>
      </c>
      <c r="P16" s="70">
        <f>IFERROR(IF($E16="Individual Unit",IF(VLOOKUP($F16,Products,21,FALSE)="","Missing",(SUM(SUM(_xlfn.IFNA(VLOOKUP($F16,Products,21,FALSE),"Not Found")/100)*$G16*$C16))),IF(VLOOKUP($F16,Products,21,FALSE)="","Missing",(SUM(SUM(_xlfn.IFNA(VLOOKUP($F16,Products,21,FALSE),"Not Found")/100)*$C16)))),"Err")</f>
        <v>0</v>
      </c>
      <c r="Q16" s="70">
        <f>IFERROR(IF($E16="Individual Unit",IF(VLOOKUP($F16,Products,22,FALSE)="","Missing",(SUM(SUM(_xlfn.IFNA(VLOOKUP($F16,Products,22,FALSE),"Not Found")/100)*$G16*$C16))),IF(VLOOKUP($F16,Products,22,FALSE)="","Missing",(SUM(SUM(_xlfn.IFNA(VLOOKUP($F16,Products,22,FALSE),"Not Found")/100)*$C16)))),"Err")</f>
        <v>1.002</v>
      </c>
      <c r="R16" s="70">
        <f>IFERROR(IF($E16="Individual Unit",IF(VLOOKUP($F16,Products,23,FALSE)="","Missing",(SUM(SUM(_xlfn.IFNA(VLOOKUP($F16,Products,23,FALSE),"Not Found")/100)*$G16*$C16))),IF(VLOOKUP($F16,Products,23,FALSE)="","Missing",(SUM(SUM(_xlfn.IFNA(VLOOKUP($F16,Products,23,FALSE),"Not Found")/100)*$C16)))),"Err")</f>
        <v>8.3499999999999998E-3</v>
      </c>
      <c r="S16" s="70">
        <v>0</v>
      </c>
      <c r="T16" s="70">
        <f>IFERROR(IF($E16="Individual Unit",IF(VLOOKUP($F16,Products,24,FALSE)="","Missing",(SUM(SUM(_xlfn.IFNA(VLOOKUP($F16,Products,24,FALSE),"Not Found")/100)*$G16*$C16))),IF(VLOOKUP($F16,Products,24,FALSE)="","Missing",(SUM(SUM(_xlfn.IFNA(VLOOKUP($F16,Products,24,FALSE),"Not Found")/100)*$C16)))),"Err")</f>
        <v>8.35</v>
      </c>
      <c r="U16" s="70">
        <f>IFERROR(IF($E16="Individual Unit",IF(VLOOKUP($F16,Products,25,FALSE)="","Missing",(SUM(SUM(_xlfn.IFNA(VLOOKUP($F16,Products,25,FALSE),"Not Found")/100)*$G16*$C16))),IF(VLOOKUP($F16,Products,25,FALSE)="","Missing",(SUM(SUM(_xlfn.IFNA(VLOOKUP($F16,Products,25,FALSE),"Not Found")/100)*$C16)))),"Err")</f>
        <v>35.905000000000001</v>
      </c>
      <c r="V16" s="80"/>
      <c r="W16" s="70">
        <f>IFERROR(IF($E16="Individual Unit",IF(VLOOKUP($F16,Products,18,FALSE)="","Missing",(SUM(SUM(_xlfn.IFNA(VLOOKUP($F16,Products,18,FALSE),"Not Found")/100)*$G16*$D16))),IF(VLOOKUP($F16,Products,18,FALSE)="","Missing",(SUM(SUM(_xlfn.IFNA(VLOOKUP($F16,Products,18,FALSE),"Not Found")/100)*$D16)))),"Err")</f>
        <v>0.41749999999999998</v>
      </c>
      <c r="X16" s="70">
        <f>IFERROR(IF($E16="Individual Unit",IF(VLOOKUP($F16,Products,19,FALSE)="","Missing",(SUM(SUM(_xlfn.IFNA(VLOOKUP($F16,Products,19,FALSE),"Not Found")/100)*$G16*$D16))),IF(VLOOKUP($F16,Products,19,FALSE)="","Missing",(SUM(SUM(_xlfn.IFNA(VLOOKUP($F16,Products,19,FALSE),"Not Found")/100)*$D16)))),"Err")</f>
        <v>8.35</v>
      </c>
      <c r="Y16" s="70">
        <f>IFERROR(IF($E16="Individual Unit",IF(VLOOKUP($F16,Products,20,FALSE)="","Missing",(SUM(SUM(_xlfn.IFNA(VLOOKUP($F16,Products,20,FALSE),"Not Found")/100)*$G16*$D16))),IF(VLOOKUP($F16,Products,20,FALSE)="","Missing",(SUM(SUM(_xlfn.IFNA(VLOOKUP($F16,Products,20,FALSE),"Not Found")/100)*$D16)))),"Err")</f>
        <v>0.33400000000000002</v>
      </c>
      <c r="Z16" s="70">
        <f>IFERROR(IF($E16="Individual Unit",IF(VLOOKUP($F16,Products,27,FALSE)="","Missing",(SUM(SUM(_xlfn.IFNA(VLOOKUP($F16,Products,27,FALSE),"Not Found")/100)*$G16*$D16))),IF(VLOOKUP($F16,Products,27,FALSE)="","Missing",(SUM(SUM(_xlfn.IFNA(VLOOKUP($F16,Products,27,FALSE),"Not Found")/100)*$D16)))),"Err")</f>
        <v>0.33400000000000002</v>
      </c>
      <c r="AA16" s="70">
        <f>IFERROR(IF($E16="Individual Unit",IF(VLOOKUP($F16,Products,21,FALSE)="","Missing",(SUM(SUM(_xlfn.IFNA(VLOOKUP($F16,Products,21,FALSE),"Not Found")/100)*$G16*$D16))),IF(VLOOKUP($F16,Products,21,FALSE)="","Missing",(SUM(SUM(_xlfn.IFNA(VLOOKUP($F16,Products,21,FALSE),"Not Found")/100)*$D16)))),"Err")</f>
        <v>0</v>
      </c>
      <c r="AB16" s="70">
        <f>IFERROR(IF($E16="Individual Unit",IF(VLOOKUP($F16,Products,22,FALSE)="","Missing",(SUM(SUM(_xlfn.IFNA(VLOOKUP($F16,Products,22,FALSE),"Not Found")/100)*$G16*$D16))),IF(VLOOKUP($F16,Products,22,FALSE)="","Missing",(SUM(SUM(_xlfn.IFNA(VLOOKUP($F16,Products,22,FALSE),"Not Found")/100)*$D16)))),"Err")</f>
        <v>1.002</v>
      </c>
      <c r="AC16" s="70">
        <f>IFERROR(IF($E16="Individual Unit",IF(VLOOKUP($F16,Products,23,FALSE)="","Missing",(SUM(SUM(_xlfn.IFNA(VLOOKUP($F16,Products,23,FALSE),"Not Found")/100)*$G16*$D16))),IF(VLOOKUP($F16,Products,23,FALSE)="","Missing",(SUM(SUM(_xlfn.IFNA(VLOOKUP($F16,Products,23,FALSE),"Not Found")/100)*$D16)))),"Err")</f>
        <v>8.3499999999999998E-3</v>
      </c>
      <c r="AD16" s="70">
        <v>0</v>
      </c>
      <c r="AE16" s="70">
        <f>IFERROR(IF($E16="Individual Unit",IF(VLOOKUP($F16,Products,24,FALSE)="","Missing",(SUM(SUM(_xlfn.IFNA(VLOOKUP($F16,Products,24,FALSE),"Not Found")/100)*$G16*$D16))),IF(VLOOKUP($F16,Products,24,FALSE)="","Missing",(SUM(SUM(_xlfn.IFNA(VLOOKUP($F16,Products,24,FALSE),"Not Found")/100)*$D16)))),"Err")</f>
        <v>8.35</v>
      </c>
      <c r="AF16" s="70">
        <f>IFERROR(IF($E16="Individual Unit",IF(VLOOKUP($F16,Products,25,FALSE)="","Missing",(SUM(SUM(_xlfn.IFNA(VLOOKUP($F16,Products,25,FALSE),"Not Found")/100)*$G16*$D16))),IF(VLOOKUP($F16,Products,25,FALSE)="","Missing",(SUM(SUM(_xlfn.IFNA(VLOOKUP($F16,Products,25,FALSE),"Not Found")/100)*$D16)))),"Err")</f>
        <v>35.905000000000001</v>
      </c>
    </row>
    <row r="17" spans="2:32" s="4" customFormat="1" ht="30" customHeight="1" x14ac:dyDescent="0.25">
      <c r="B17" s="38" t="s">
        <v>6213</v>
      </c>
      <c r="C17" s="39">
        <v>25</v>
      </c>
      <c r="D17" s="39">
        <v>25</v>
      </c>
      <c r="E17" s="23" t="s">
        <v>6204</v>
      </c>
      <c r="F17" s="65" t="s">
        <v>5543</v>
      </c>
      <c r="G17" s="60" t="str">
        <f>IFERROR(IF(E17="Individual Unit",IF(VLOOKUP($F17,Products,26,FALSE)="","X",VLOOKUP($F17,Products,26,FALSE)),""),"")</f>
        <v/>
      </c>
      <c r="H17" s="23" t="str">
        <f>_xlfn.IFNA(VLOOKUP($F17,Products,2,FALSE),"Not Found")</f>
        <v>RD Johns</v>
      </c>
      <c r="I17" s="24" t="str">
        <f>_xlfn.IFNA(VLOOKUP($F17,Products,4,FALSE),"Not Found")</f>
        <v>44250</v>
      </c>
      <c r="J17" s="24" t="str">
        <f>_xlfn.IFNA(VLOOKUP($F17,Products,5,FALSE),"Not Found")</f>
        <v>Raisin's</v>
      </c>
      <c r="L17" s="70">
        <f>IFERROR(IF($E17="Individual Unit",IF(VLOOKUP($F17,Products,18,FALSE)="","Missing",(SUM(SUM(_xlfn.IFNA(VLOOKUP($F17,Products,18,FALSE),"Not Found")/100)*$G17*$C17))),IF(VLOOKUP($F17,Products,18,FALSE)="","Missing",(SUM(SUM(_xlfn.IFNA(VLOOKUP($F17,Products,18,FALSE),"Not Found")/100)*$C17)))),"Err")</f>
        <v>0.75</v>
      </c>
      <c r="M17" s="70">
        <f>IFERROR(IF($E17="Individual Unit",IF(VLOOKUP($F17,Products,19,FALSE)="","Missing",(SUM(SUM(_xlfn.IFNA(VLOOKUP($F17,Products,19,FALSE),"Not Found")/100)*$G17*$C17))),IF(VLOOKUP($F17,Products,19,FALSE)="","Missing",(SUM(SUM(_xlfn.IFNA(VLOOKUP($F17,Products,19,FALSE),"Not Found")/100)*$C17)))),"Err")</f>
        <v>15.65</v>
      </c>
      <c r="N17" s="70">
        <f>IFERROR(IF($E17="Individual Unit",IF(VLOOKUP($F17,Products,20,FALSE)="","Missing",(SUM(SUM(_xlfn.IFNA(VLOOKUP($F17,Products,20,FALSE),"Not Found")/100)*$G17*$C17))),IF(VLOOKUP($F17,Products,20,FALSE)="","Missing",(SUM(SUM(_xlfn.IFNA(VLOOKUP($F17,Products,20,FALSE),"Not Found")/100)*$C17)))),"Err")</f>
        <v>0.25</v>
      </c>
      <c r="O17" s="70">
        <f>IFERROR(IF($E17="Individual Unit",IF(VLOOKUP($F17,Products,27,FALSE)="","Missing",(SUM(SUM(_xlfn.IFNA(VLOOKUP($F17,Products,27,FALSE),"Not Found")/100)*$G17*$C17))),IF(VLOOKUP($F17,Products,27,FALSE)="","Missing",(SUM(SUM(_xlfn.IFNA(VLOOKUP($F17,Products,27,FALSE),"Not Found")/100)*$C17)))),"Err")</f>
        <v>0.2</v>
      </c>
      <c r="P17" s="70">
        <f>IFERROR(IF($E17="Individual Unit",IF(VLOOKUP($F17,Products,21,FALSE)="","Missing",(SUM(SUM(_xlfn.IFNA(VLOOKUP($F17,Products,21,FALSE),"Not Found")/100)*$G17*$C17))),IF(VLOOKUP($F17,Products,21,FALSE)="","Missing",(SUM(SUM(_xlfn.IFNA(VLOOKUP($F17,Products,21,FALSE),"Not Found")/100)*$C17)))),"Err")</f>
        <v>0.05</v>
      </c>
      <c r="Q17" s="70">
        <f>IFERROR(IF($E17="Individual Unit",IF(VLOOKUP($F17,Products,22,FALSE)="","Missing",(SUM(SUM(_xlfn.IFNA(VLOOKUP($F17,Products,22,FALSE),"Not Found")/100)*$G17*$C17))),IF(VLOOKUP($F17,Products,22,FALSE)="","Missing",(SUM(SUM(_xlfn.IFNA(VLOOKUP($F17,Products,22,FALSE),"Not Found")/100)*$C17)))),"Err")</f>
        <v>0.67500000000000004</v>
      </c>
      <c r="R17" s="70">
        <f>IFERROR(IF($E17="Individual Unit",IF(VLOOKUP($F17,Products,23,FALSE)="","Missing",(SUM(SUM(_xlfn.IFNA(VLOOKUP($F17,Products,23,FALSE),"Not Found")/100)*$G17*$C17))),IF(VLOOKUP($F17,Products,23,FALSE)="","Missing",(SUM(SUM(_xlfn.IFNA(VLOOKUP($F17,Products,23,FALSE),"Not Found")/100)*$C17)))),"Err")</f>
        <v>0.01</v>
      </c>
      <c r="S17" s="70">
        <v>0</v>
      </c>
      <c r="T17" s="70">
        <f>IFERROR(IF($E17="Individual Unit",IF(VLOOKUP($F17,Products,24,FALSE)="","Missing",(SUM(SUM(_xlfn.IFNA(VLOOKUP($F17,Products,24,FALSE),"Not Found")/100)*$G17*$C17))),IF(VLOOKUP($F17,Products,24,FALSE)="","Missing",(SUM(SUM(_xlfn.IFNA(VLOOKUP($F17,Products,24,FALSE),"Not Found")/100)*$C17)))),"Err")</f>
        <v>15.65</v>
      </c>
      <c r="U17" s="70">
        <f>IFERROR(IF($E17="Individual Unit",IF(VLOOKUP($F17,Products,25,FALSE)="","Missing",(SUM(SUM(_xlfn.IFNA(VLOOKUP($F17,Products,25,FALSE),"Not Found")/100)*$G17*$C17))),IF(VLOOKUP($F17,Products,25,FALSE)="","Missing",(SUM(SUM(_xlfn.IFNA(VLOOKUP($F17,Products,25,FALSE),"Not Found")/100)*$C17)))),"Err")</f>
        <v>65.13</v>
      </c>
      <c r="V17" s="80"/>
      <c r="W17" s="70">
        <f>IFERROR(IF($E17="Individual Unit",IF(VLOOKUP($F17,Products,18,FALSE)="","Missing",(SUM(SUM(_xlfn.IFNA(VLOOKUP($F17,Products,18,FALSE),"Not Found")/100)*$G17*$D17))),IF(VLOOKUP($F17,Products,18,FALSE)="","Missing",(SUM(SUM(_xlfn.IFNA(VLOOKUP($F17,Products,18,FALSE),"Not Found")/100)*$D17)))),"Err")</f>
        <v>0.75</v>
      </c>
      <c r="X17" s="70">
        <f>IFERROR(IF($E17="Individual Unit",IF(VLOOKUP($F17,Products,19,FALSE)="","Missing",(SUM(SUM(_xlfn.IFNA(VLOOKUP($F17,Products,19,FALSE),"Not Found")/100)*$G17*$D17))),IF(VLOOKUP($F17,Products,19,FALSE)="","Missing",(SUM(SUM(_xlfn.IFNA(VLOOKUP($F17,Products,19,FALSE),"Not Found")/100)*$D17)))),"Err")</f>
        <v>15.65</v>
      </c>
      <c r="Y17" s="70">
        <f>IFERROR(IF($E17="Individual Unit",IF(VLOOKUP($F17,Products,20,FALSE)="","Missing",(SUM(SUM(_xlfn.IFNA(VLOOKUP($F17,Products,20,FALSE),"Not Found")/100)*$G17*$D17))),IF(VLOOKUP($F17,Products,20,FALSE)="","Missing",(SUM(SUM(_xlfn.IFNA(VLOOKUP($F17,Products,20,FALSE),"Not Found")/100)*$D17)))),"Err")</f>
        <v>0.25</v>
      </c>
      <c r="Z17" s="70">
        <f>IFERROR(IF($E17="Individual Unit",IF(VLOOKUP($F17,Products,27,FALSE)="","Missing",(SUM(SUM(_xlfn.IFNA(VLOOKUP($F17,Products,27,FALSE),"Not Found")/100)*$G17*$D17))),IF(VLOOKUP($F17,Products,27,FALSE)="","Missing",(SUM(SUM(_xlfn.IFNA(VLOOKUP($F17,Products,27,FALSE),"Not Found")/100)*$D17)))),"Err")</f>
        <v>0.2</v>
      </c>
      <c r="AA17" s="70">
        <f>IFERROR(IF($E17="Individual Unit",IF(VLOOKUP($F17,Products,21,FALSE)="","Missing",(SUM(SUM(_xlfn.IFNA(VLOOKUP($F17,Products,21,FALSE),"Not Found")/100)*$G17*$D17))),IF(VLOOKUP($F17,Products,21,FALSE)="","Missing",(SUM(SUM(_xlfn.IFNA(VLOOKUP($F17,Products,21,FALSE),"Not Found")/100)*$D17)))),"Err")</f>
        <v>0.05</v>
      </c>
      <c r="AB17" s="70">
        <f>IFERROR(IF($E17="Individual Unit",IF(VLOOKUP($F17,Products,22,FALSE)="","Missing",(SUM(SUM(_xlfn.IFNA(VLOOKUP($F17,Products,22,FALSE),"Not Found")/100)*$G17*$D17))),IF(VLOOKUP($F17,Products,22,FALSE)="","Missing",(SUM(SUM(_xlfn.IFNA(VLOOKUP($F17,Products,22,FALSE),"Not Found")/100)*$D17)))),"Err")</f>
        <v>0.67500000000000004</v>
      </c>
      <c r="AC17" s="70">
        <f>IFERROR(IF($E17="Individual Unit",IF(VLOOKUP($F17,Products,23,FALSE)="","Missing",(SUM(SUM(_xlfn.IFNA(VLOOKUP($F17,Products,23,FALSE),"Not Found")/100)*$G17*$D17))),IF(VLOOKUP($F17,Products,23,FALSE)="","Missing",(SUM(SUM(_xlfn.IFNA(VLOOKUP($F17,Products,23,FALSE),"Not Found")/100)*$D17)))),"Err")</f>
        <v>0.01</v>
      </c>
      <c r="AD17" s="70">
        <v>0</v>
      </c>
      <c r="AE17" s="70">
        <f>IFERROR(IF($E17="Individual Unit",IF(VLOOKUP($F17,Products,24,FALSE)="","Missing",(SUM(SUM(_xlfn.IFNA(VLOOKUP($F17,Products,24,FALSE),"Not Found")/100)*$G17*$D17))),IF(VLOOKUP($F17,Products,24,FALSE)="","Missing",(SUM(SUM(_xlfn.IFNA(VLOOKUP($F17,Products,24,FALSE),"Not Found")/100)*$D17)))),"Err")</f>
        <v>15.65</v>
      </c>
      <c r="AF17" s="70">
        <f>IFERROR(IF($E17="Individual Unit",IF(VLOOKUP($F17,Products,25,FALSE)="","Missing",(SUM(SUM(_xlfn.IFNA(VLOOKUP($F17,Products,25,FALSE),"Not Found")/100)*$G17*$D17))),IF(VLOOKUP($F17,Products,25,FALSE)="","Missing",(SUM(SUM(_xlfn.IFNA(VLOOKUP($F17,Products,25,FALSE),"Not Found")/100)*$D17)))),"Err")</f>
        <v>65.13</v>
      </c>
    </row>
    <row r="18" spans="2:32" x14ac:dyDescent="0.25">
      <c r="L18" s="71">
        <f t="shared" ref="L18:U18" si="23">SUM(L6:L17)</f>
        <v>24.089500000000001</v>
      </c>
      <c r="M18" s="71">
        <f t="shared" si="23"/>
        <v>68.553600000000003</v>
      </c>
      <c r="N18" s="71">
        <f t="shared" si="23"/>
        <v>8.7673999999999985</v>
      </c>
      <c r="O18" s="71">
        <f t="shared" si="23"/>
        <v>4.8968999999999996</v>
      </c>
      <c r="P18" s="71">
        <f t="shared" si="23"/>
        <v>3.8704999999999998</v>
      </c>
      <c r="Q18" s="71">
        <f t="shared" si="23"/>
        <v>7.4489999999999998</v>
      </c>
      <c r="R18" s="71">
        <f t="shared" si="23"/>
        <v>0.48625000000000007</v>
      </c>
      <c r="S18" s="71">
        <f t="shared" si="23"/>
        <v>3.3247</v>
      </c>
      <c r="T18" s="71">
        <f>SUM(T6:T17)</f>
        <v>24.689999999999998</v>
      </c>
      <c r="U18" s="71">
        <f t="shared" si="23"/>
        <v>453.952</v>
      </c>
      <c r="V18" s="73" t="s">
        <v>6151</v>
      </c>
      <c r="W18" s="71">
        <f t="shared" ref="W18:AF18" si="24">SUM(W6:W17)</f>
        <v>35.021000000000001</v>
      </c>
      <c r="X18" s="71">
        <f t="shared" si="24"/>
        <v>88.4666</v>
      </c>
      <c r="Y18" s="71">
        <f t="shared" si="24"/>
        <v>12.712399999999999</v>
      </c>
      <c r="Z18" s="71">
        <f t="shared" si="24"/>
        <v>6.9738999999999995</v>
      </c>
      <c r="AA18" s="71">
        <f t="shared" si="24"/>
        <v>5.7384999999999993</v>
      </c>
      <c r="AB18" s="71">
        <f t="shared" si="24"/>
        <v>9.3310000000000013</v>
      </c>
      <c r="AC18" s="71">
        <f t="shared" si="24"/>
        <v>0.71475</v>
      </c>
      <c r="AD18" s="71">
        <f t="shared" si="24"/>
        <v>4.8266999999999998</v>
      </c>
      <c r="AE18" s="71">
        <f>SUM(AE6:AE17)</f>
        <v>24.97</v>
      </c>
      <c r="AF18" s="71">
        <f t="shared" si="24"/>
        <v>615.79100000000005</v>
      </c>
    </row>
    <row r="19" spans="2:32" ht="15" customHeight="1" x14ac:dyDescent="0.25">
      <c r="L19" s="59"/>
      <c r="M19" s="84" t="b">
        <v>1</v>
      </c>
      <c r="N19" s="59"/>
      <c r="O19" s="59"/>
      <c r="P19" s="59"/>
      <c r="Q19" s="84" t="b">
        <v>1</v>
      </c>
      <c r="R19" s="59"/>
      <c r="S19" s="59"/>
      <c r="T19" s="59"/>
      <c r="U19" s="59"/>
      <c r="V19" s="63" t="s">
        <v>6154</v>
      </c>
      <c r="W19" s="59"/>
      <c r="X19" s="84" t="b">
        <v>1</v>
      </c>
      <c r="Y19" s="59"/>
      <c r="Z19" s="59"/>
      <c r="AA19" s="59"/>
      <c r="AB19" s="84" t="b">
        <v>1</v>
      </c>
      <c r="AC19" s="59"/>
      <c r="AD19" s="59"/>
      <c r="AE19" s="59"/>
      <c r="AF19" s="59"/>
    </row>
    <row r="20" spans="2:32" ht="15" customHeight="1" x14ac:dyDescent="0.25">
      <c r="L20" s="84" t="b">
        <v>1</v>
      </c>
      <c r="M20" s="84" t="b">
        <v>1</v>
      </c>
      <c r="N20" s="59"/>
      <c r="O20" s="59"/>
      <c r="P20" s="59"/>
      <c r="Q20" s="84" t="b">
        <v>1</v>
      </c>
      <c r="R20" s="59"/>
      <c r="S20" s="59"/>
      <c r="T20" s="59"/>
      <c r="U20" s="59"/>
      <c r="V20" s="63" t="s">
        <v>6155</v>
      </c>
      <c r="W20" s="84" t="b">
        <v>1</v>
      </c>
      <c r="X20" s="84" t="b">
        <v>1</v>
      </c>
      <c r="Y20" s="59"/>
      <c r="Z20" s="59"/>
      <c r="AA20" s="59"/>
      <c r="AB20" s="84" t="b">
        <v>1</v>
      </c>
      <c r="AC20" s="59"/>
      <c r="AD20" s="59"/>
      <c r="AE20" s="59"/>
      <c r="AF20" s="59"/>
    </row>
    <row r="21" spans="2:32" x14ac:dyDescent="0.25">
      <c r="L21" s="59"/>
      <c r="M21" s="59"/>
      <c r="N21" s="59"/>
      <c r="O21" s="59"/>
      <c r="P21" s="59"/>
      <c r="Q21" s="84" t="b">
        <v>1</v>
      </c>
      <c r="R21" s="59"/>
      <c r="S21" s="59"/>
      <c r="T21" s="84" t="b">
        <v>1</v>
      </c>
      <c r="U21" s="59"/>
      <c r="V21" s="63" t="s">
        <v>6156</v>
      </c>
      <c r="W21" s="59"/>
      <c r="X21" s="59"/>
      <c r="Y21" s="59"/>
      <c r="Z21" s="59"/>
      <c r="AA21" s="59"/>
      <c r="AB21" s="84" t="b">
        <v>1</v>
      </c>
      <c r="AC21" s="59"/>
      <c r="AD21" s="59"/>
      <c r="AE21" s="84" t="b">
        <v>1</v>
      </c>
      <c r="AF21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5:J15"/>
    <mergeCell ref="I4:I5"/>
    <mergeCell ref="J4:J5"/>
    <mergeCell ref="L4:U4"/>
    <mergeCell ref="W4:AF4"/>
  </mergeCells>
  <hyperlinks>
    <hyperlink ref="L1" location="'HOME WEEK 1'!A1" display="'HOME WEEK 1'!A1" xr:uid="{4EF96B74-C698-40AD-97D8-70E7ACADC815}"/>
    <hyperlink ref="M1" location="'HOME WEEK 2'!A1" display="&lt; Week 2 Home" xr:uid="{F93B12CB-9383-4254-A6D8-8EFB8280E3D6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4725DC-0DA8-47E6-953B-A9740381CE86}">
          <x14:formula1>
            <xm:f>'Master Product List'!$B:$B</xm:f>
          </x14:formula1>
          <xm:sqref>F16:F17 F6:F14</xm:sqref>
        </x14:dataValidation>
      </x14:dataValidations>
    </ext>
  </extLst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57AD-059D-4999-BEE7-50737BD71D42}">
  <sheetPr>
    <tabColor theme="9" tint="-0.499984740745262"/>
  </sheetPr>
  <dimension ref="B1:AF24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E31" sqref="E31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6055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45" customHeight="1" x14ac:dyDescent="0.25">
      <c r="B6" s="23" t="s">
        <v>2322</v>
      </c>
      <c r="C6" s="24">
        <v>25</v>
      </c>
      <c r="D6" s="24">
        <v>30</v>
      </c>
      <c r="E6" s="23" t="s">
        <v>6204</v>
      </c>
      <c r="F6" s="65" t="s">
        <v>4847</v>
      </c>
      <c r="G6" s="60" t="str">
        <f t="shared" ref="G6:G16" si="0">IFERROR(IF(E6="Individual Unit",IF(VLOOKUP($F6,Products,26,FALSE)="","X",VLOOKUP($F6,Products,26,FALSE)),""),"")</f>
        <v/>
      </c>
      <c r="H6" s="23" t="str">
        <f t="shared" ref="H6:H16" si="1">_xlfn.IFNA(VLOOKUP($F6,Products,2,FALSE),"Not Found")</f>
        <v>Savona</v>
      </c>
      <c r="I6" s="24" t="str">
        <f t="shared" ref="I6:I16" si="2">_xlfn.IFNA(VLOOKUP($F6,Products,4,FALSE),"Not Found")</f>
        <v>269167</v>
      </c>
      <c r="J6" s="24" t="str">
        <f t="shared" ref="J6:J16" si="3">_xlfn.IFNA(VLOOKUP($F6,Products,5,FALSE),"Not Found")</f>
        <v>GRATED MATURE CHEDDAR CHEESE C/R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6.2249999999999996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0.45000000000000007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8.5500000000000007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3.225000000000001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5.3250000000000002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0.47499999999999998</v>
      </c>
      <c r="S6" s="70">
        <f t="shared" ref="S6:T1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2.5000000000000001E-2</v>
      </c>
      <c r="T6" s="70">
        <v>0</v>
      </c>
      <c r="U6" s="70">
        <f t="shared" ref="U6:U16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103.75000000000001</v>
      </c>
      <c r="V6" s="80"/>
      <c r="W6" s="70">
        <f t="shared" ref="W6:W1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7.47</v>
      </c>
      <c r="X6" s="70">
        <f t="shared" ref="X6:X1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0.54</v>
      </c>
      <c r="Y6" s="70">
        <f t="shared" ref="Y6:Y1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10.260000000000002</v>
      </c>
      <c r="Z6" s="70">
        <f t="shared" ref="Z6:Z1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3.870000000000001</v>
      </c>
      <c r="AA6" s="70">
        <f t="shared" ref="AA6:AA1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6.39</v>
      </c>
      <c r="AB6" s="70">
        <f t="shared" ref="AB6:AB1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0.56999999999999995</v>
      </c>
      <c r="AD6" s="70">
        <f t="shared" ref="AD6:AD1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0.03</v>
      </c>
      <c r="AE6" s="70">
        <v>0</v>
      </c>
      <c r="AF6" s="70">
        <f t="shared" ref="AF6:AF16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124.50000000000001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 t="shared" si="0"/>
        <v/>
      </c>
      <c r="H7" s="23" t="str">
        <f t="shared" si="1"/>
        <v>Bidfood</v>
      </c>
      <c r="I7" s="24" t="str">
        <f t="shared" si="2"/>
        <v>75603</v>
      </c>
      <c r="J7" s="24" t="str">
        <f t="shared" si="3"/>
        <v>Tomato</v>
      </c>
      <c r="L7" s="70">
        <f t="shared" si="4"/>
        <v>0.13999999999999999</v>
      </c>
      <c r="M7" s="70">
        <f t="shared" si="5"/>
        <v>0.62</v>
      </c>
      <c r="N7" s="70">
        <f t="shared" si="6"/>
        <v>0.06</v>
      </c>
      <c r="O7" s="70">
        <f t="shared" si="7"/>
        <v>0.04</v>
      </c>
      <c r="P7" s="70">
        <f t="shared" si="8"/>
        <v>0.02</v>
      </c>
      <c r="Q7" s="70">
        <f t="shared" si="9"/>
        <v>0.2</v>
      </c>
      <c r="R7" s="70">
        <f t="shared" si="10"/>
        <v>4.0000000000000001E-3</v>
      </c>
      <c r="S7" s="70">
        <v>0</v>
      </c>
      <c r="T7" s="70">
        <v>0</v>
      </c>
      <c r="U7" s="70">
        <f t="shared" si="12"/>
        <v>3.2</v>
      </c>
      <c r="V7" s="80"/>
      <c r="W7" s="70">
        <f t="shared" si="13"/>
        <v>0.20999999999999996</v>
      </c>
      <c r="X7" s="70">
        <f t="shared" si="14"/>
        <v>0.92999999999999994</v>
      </c>
      <c r="Y7" s="70">
        <f t="shared" si="15"/>
        <v>0.09</v>
      </c>
      <c r="Z7" s="70">
        <f t="shared" si="16"/>
        <v>0.06</v>
      </c>
      <c r="AA7" s="70">
        <f t="shared" si="17"/>
        <v>0.03</v>
      </c>
      <c r="AB7" s="70">
        <f t="shared" si="18"/>
        <v>0.3</v>
      </c>
      <c r="AC7" s="70">
        <f t="shared" si="19"/>
        <v>6.0000000000000001E-3</v>
      </c>
      <c r="AD7" s="70">
        <f t="shared" si="20"/>
        <v>0</v>
      </c>
      <c r="AE7" s="70">
        <f t="shared" ref="AE7" si="22"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AF7" s="70">
        <f t="shared" si="21"/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 t="shared" si="0"/>
        <v/>
      </c>
      <c r="H8" s="23" t="str">
        <f t="shared" si="1"/>
        <v>Tamar Fresh</v>
      </c>
      <c r="I8" s="24" t="str">
        <f t="shared" si="2"/>
        <v>5060</v>
      </c>
      <c r="J8" s="24" t="str">
        <f t="shared" si="3"/>
        <v>Cucumber 35-40mm</v>
      </c>
      <c r="L8" s="70">
        <f t="shared" si="4"/>
        <v>0.2</v>
      </c>
      <c r="M8" s="70">
        <f t="shared" si="5"/>
        <v>0.24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0.13999999999999999</v>
      </c>
      <c r="R8" s="70">
        <f t="shared" si="10"/>
        <v>0</v>
      </c>
      <c r="S8" s="70">
        <v>0</v>
      </c>
      <c r="T8" s="70">
        <v>0.24</v>
      </c>
      <c r="U8" s="70">
        <f t="shared" si="12"/>
        <v>2.8000000000000003</v>
      </c>
      <c r="V8" s="80"/>
      <c r="W8" s="70">
        <f t="shared" si="13"/>
        <v>0.3</v>
      </c>
      <c r="X8" s="70">
        <f t="shared" si="14"/>
        <v>0.36</v>
      </c>
      <c r="Y8" s="70">
        <f t="shared" si="15"/>
        <v>0.18</v>
      </c>
      <c r="Z8" s="70">
        <f t="shared" si="16"/>
        <v>0.18</v>
      </c>
      <c r="AA8" s="70">
        <f t="shared" si="17"/>
        <v>0</v>
      </c>
      <c r="AB8" s="70">
        <f t="shared" si="18"/>
        <v>0.20999999999999996</v>
      </c>
      <c r="AC8" s="70">
        <f t="shared" si="19"/>
        <v>0</v>
      </c>
      <c r="AD8" s="70">
        <v>0</v>
      </c>
      <c r="AE8" s="70">
        <v>0.24</v>
      </c>
      <c r="AF8" s="70">
        <f t="shared" si="21"/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 t="shared" si="0"/>
        <v/>
      </c>
      <c r="H9" s="23" t="str">
        <f t="shared" si="1"/>
        <v>Tamar Fresh</v>
      </c>
      <c r="I9" s="24" t="str">
        <f t="shared" si="2"/>
        <v>18010</v>
      </c>
      <c r="J9" s="24" t="str">
        <f t="shared" si="3"/>
        <v>Iceberg Lettuce</v>
      </c>
      <c r="L9" s="70">
        <f t="shared" si="4"/>
        <v>0.48</v>
      </c>
      <c r="M9" s="70">
        <f t="shared" si="5"/>
        <v>0.55999999999999994</v>
      </c>
      <c r="N9" s="70">
        <f t="shared" si="6"/>
        <v>0.04</v>
      </c>
      <c r="O9" s="70">
        <f t="shared" si="7"/>
        <v>0.04</v>
      </c>
      <c r="P9" s="70">
        <f t="shared" si="8"/>
        <v>0</v>
      </c>
      <c r="Q9" s="70">
        <f t="shared" si="9"/>
        <v>0.6</v>
      </c>
      <c r="R9" s="70">
        <f t="shared" si="10"/>
        <v>8.0000000000000002E-3</v>
      </c>
      <c r="S9" s="70">
        <f t="shared" si="11"/>
        <v>0</v>
      </c>
      <c r="T9" s="70">
        <f t="shared" si="11"/>
        <v>0</v>
      </c>
      <c r="U9" s="70">
        <f t="shared" si="12"/>
        <v>4.4000000000000004</v>
      </c>
      <c r="V9" s="80"/>
      <c r="W9" s="70">
        <f t="shared" si="13"/>
        <v>0.72</v>
      </c>
      <c r="X9" s="70">
        <f t="shared" si="14"/>
        <v>0.83999999999999986</v>
      </c>
      <c r="Y9" s="70">
        <f t="shared" si="15"/>
        <v>0.06</v>
      </c>
      <c r="Z9" s="70">
        <f t="shared" si="16"/>
        <v>0.06</v>
      </c>
      <c r="AA9" s="70">
        <f t="shared" si="17"/>
        <v>0</v>
      </c>
      <c r="AB9" s="70">
        <f t="shared" si="18"/>
        <v>0.89999999999999991</v>
      </c>
      <c r="AC9" s="70">
        <f t="shared" si="19"/>
        <v>1.2E-2</v>
      </c>
      <c r="AD9" s="70">
        <f t="shared" si="20"/>
        <v>0</v>
      </c>
      <c r="AE9" s="70">
        <f t="shared" ref="AE9" si="23"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AF9" s="70">
        <f t="shared" si="21"/>
        <v>6.6</v>
      </c>
    </row>
    <row r="10" spans="2:32" s="4" customFormat="1" ht="30" hidden="1" customHeight="1" x14ac:dyDescent="0.25">
      <c r="B10" s="23"/>
      <c r="C10" s="24"/>
      <c r="D10" s="24"/>
      <c r="E10" s="23"/>
      <c r="F10" s="65"/>
      <c r="G10" s="60" t="str">
        <f t="shared" si="0"/>
        <v/>
      </c>
      <c r="H10" s="23" t="str">
        <f t="shared" si="1"/>
        <v>Not Found</v>
      </c>
      <c r="I10" s="24" t="str">
        <f t="shared" si="2"/>
        <v>Not Found</v>
      </c>
      <c r="J10" s="24" t="str">
        <f t="shared" si="3"/>
        <v>Not Found</v>
      </c>
      <c r="L10" s="70" t="str">
        <f t="shared" si="4"/>
        <v>Err</v>
      </c>
      <c r="M10" s="70" t="str">
        <f t="shared" si="5"/>
        <v>Err</v>
      </c>
      <c r="N10" s="70" t="str">
        <f t="shared" si="6"/>
        <v>Err</v>
      </c>
      <c r="O10" s="70" t="str">
        <f t="shared" si="7"/>
        <v>Err</v>
      </c>
      <c r="P10" s="70" t="str">
        <f t="shared" si="8"/>
        <v>Err</v>
      </c>
      <c r="Q10" s="70" t="str">
        <f t="shared" si="9"/>
        <v>Err</v>
      </c>
      <c r="R10" s="70" t="str">
        <f t="shared" si="10"/>
        <v>Err</v>
      </c>
      <c r="S10" s="70" t="str">
        <f t="shared" si="11"/>
        <v>Err</v>
      </c>
      <c r="T10" s="70"/>
      <c r="U10" s="70" t="str">
        <f t="shared" si="12"/>
        <v>Err</v>
      </c>
      <c r="V10" s="80"/>
      <c r="W10" s="70" t="str">
        <f t="shared" si="13"/>
        <v>Err</v>
      </c>
      <c r="X10" s="70" t="str">
        <f t="shared" si="14"/>
        <v>Err</v>
      </c>
      <c r="Y10" s="70" t="str">
        <f t="shared" si="15"/>
        <v>Err</v>
      </c>
      <c r="Z10" s="70" t="str">
        <f t="shared" si="16"/>
        <v>Err</v>
      </c>
      <c r="AA10" s="70" t="str">
        <f t="shared" si="17"/>
        <v>Err</v>
      </c>
      <c r="AB10" s="70" t="str">
        <f t="shared" si="18"/>
        <v>Err</v>
      </c>
      <c r="AC10" s="70" t="str">
        <f t="shared" si="19"/>
        <v>Err</v>
      </c>
      <c r="AD10" s="70" t="str">
        <f t="shared" si="20"/>
        <v>Err</v>
      </c>
      <c r="AE10" s="70"/>
      <c r="AF10" s="70" t="str">
        <f t="shared" si="21"/>
        <v>Err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11"/>
        <v>Err</v>
      </c>
      <c r="T11" s="70"/>
      <c r="U11" s="70" t="str">
        <f t="shared" si="12"/>
        <v>Err</v>
      </c>
      <c r="V11" s="80"/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70" t="str">
        <f t="shared" si="16"/>
        <v>Err</v>
      </c>
      <c r="AA11" s="70" t="str">
        <f t="shared" si="17"/>
        <v>Err</v>
      </c>
      <c r="AB11" s="70" t="str">
        <f t="shared" si="18"/>
        <v>Err</v>
      </c>
      <c r="AC11" s="70" t="str">
        <f t="shared" si="19"/>
        <v>Err</v>
      </c>
      <c r="AD11" s="70" t="str">
        <f t="shared" si="20"/>
        <v>Err</v>
      </c>
      <c r="AE11" s="70"/>
      <c r="AF11" s="70" t="str">
        <f t="shared" si="21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ht="15.75" x14ac:dyDescent="0.25">
      <c r="B17" s="89" t="s">
        <v>6270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30" customHeight="1" x14ac:dyDescent="0.25">
      <c r="B18" s="23" t="s">
        <v>6079</v>
      </c>
      <c r="C18" s="24">
        <v>0.1</v>
      </c>
      <c r="D18" s="24">
        <v>0.1</v>
      </c>
      <c r="E18" s="23" t="s">
        <v>1216</v>
      </c>
      <c r="F18" s="65" t="s">
        <v>3258</v>
      </c>
      <c r="G18" s="60">
        <f>IFERROR(IF(E18="Individual Unit",IF(VLOOKUP($F18,Products,26,FALSE)="","X",VLOOKUP($F18,Products,26,FALSE)),""),"")</f>
        <v>3000</v>
      </c>
      <c r="H18" s="23" t="str">
        <f>_xlfn.IFNA(VLOOKUP($F18,Products,2,FALSE),"Not Found")</f>
        <v>Tamar Fresh</v>
      </c>
      <c r="I18" s="24" t="str">
        <f>_xlfn.IFNA(VLOOKUP($F18,Products,4,FALSE),"Not Found")</f>
        <v>23078</v>
      </c>
      <c r="J18" s="24" t="str">
        <f>_xlfn.IFNA(VLOOKUP($F18,Products,5,FALSE),"Not Found")</f>
        <v>Watermelon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0.9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12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0.60000000000000009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0.60000000000000009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0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0.30000000000000004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0</v>
      </c>
      <c r="S18" s="70">
        <v>0</v>
      </c>
      <c r="T18" s="70">
        <v>12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54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0.9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12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0.60000000000000009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0.60000000000000009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0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0.30000000000000004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0</v>
      </c>
      <c r="AD18" s="70">
        <v>0</v>
      </c>
      <c r="AE18" s="70">
        <v>12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54</v>
      </c>
    </row>
    <row r="19" spans="2:32" s="4" customFormat="1" ht="30" hidden="1" customHeight="1" x14ac:dyDescent="0.25">
      <c r="B19" s="38"/>
      <c r="C19" s="39"/>
      <c r="D19" s="39"/>
      <c r="E19" s="38"/>
      <c r="F19" s="65"/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Not Found</v>
      </c>
      <c r="I19" s="24" t="str">
        <f>_xlfn.IFNA(VLOOKUP($F19,Products,4,FALSE),"Not Found")</f>
        <v>Not Found</v>
      </c>
      <c r="J19" s="24" t="str">
        <f>_xlfn.IFNA(VLOOKUP($F19,Products,5,FALSE),"Not Found")</f>
        <v>Not Found</v>
      </c>
      <c r="L19" s="70" t="str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Err</v>
      </c>
      <c r="M19" s="70" t="str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Err</v>
      </c>
      <c r="N19" s="70" t="str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Err</v>
      </c>
      <c r="O19" s="70" t="str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Err</v>
      </c>
      <c r="P19" s="70" t="str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Err</v>
      </c>
      <c r="Q19" s="70" t="str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Err</v>
      </c>
      <c r="R19" s="70" t="str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Err</v>
      </c>
      <c r="S19" s="70" t="str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Err</v>
      </c>
      <c r="T19" s="70"/>
      <c r="U19" s="70" t="str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Err</v>
      </c>
      <c r="V19" s="80"/>
      <c r="W19" s="70" t="str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Err</v>
      </c>
      <c r="X19" s="70" t="str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Err</v>
      </c>
      <c r="Y19" s="70" t="str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Err</v>
      </c>
      <c r="Z19" s="70" t="str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Err</v>
      </c>
      <c r="AA19" s="70" t="str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Err</v>
      </c>
      <c r="AB19" s="70" t="str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Err</v>
      </c>
      <c r="AC19" s="70" t="str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Err</v>
      </c>
      <c r="AD19" s="70" t="str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Err</v>
      </c>
      <c r="AE19" s="70"/>
      <c r="AF19" s="70" t="str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Err</v>
      </c>
    </row>
    <row r="20" spans="2:32" s="4" customFormat="1" ht="30" hidden="1" customHeight="1" x14ac:dyDescent="0.25">
      <c r="B20" s="38"/>
      <c r="C20" s="39"/>
      <c r="D20" s="39"/>
      <c r="E20" s="38"/>
      <c r="F20" s="65"/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Not Found</v>
      </c>
      <c r="I20" s="24" t="str">
        <f>_xlfn.IFNA(VLOOKUP($F20,Products,4,FALSE),"Not Found")</f>
        <v>Not Found</v>
      </c>
      <c r="J20" s="24" t="str">
        <f>_xlfn.IFNA(VLOOKUP($F20,Products,5,FALSE),"Not Found")</f>
        <v>Not Found</v>
      </c>
      <c r="L20" s="70" t="str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Err</v>
      </c>
      <c r="M20" s="70" t="str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Err</v>
      </c>
      <c r="N20" s="70" t="str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Err</v>
      </c>
      <c r="O20" s="70" t="str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Err</v>
      </c>
      <c r="P20" s="70" t="str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Err</v>
      </c>
      <c r="Q20" s="70" t="str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Err</v>
      </c>
      <c r="R20" s="70" t="str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Err</v>
      </c>
      <c r="S20" s="70" t="str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Err</v>
      </c>
      <c r="T20" s="70"/>
      <c r="U20" s="70" t="str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Err</v>
      </c>
      <c r="V20" s="80"/>
      <c r="W20" s="70" t="str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Err</v>
      </c>
      <c r="X20" s="70" t="str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Err</v>
      </c>
      <c r="Y20" s="70" t="str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Err</v>
      </c>
      <c r="Z20" s="70" t="str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Err</v>
      </c>
      <c r="AA20" s="70" t="str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Err</v>
      </c>
      <c r="AB20" s="70" t="str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Err</v>
      </c>
      <c r="AC20" s="70" t="str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Err</v>
      </c>
      <c r="AD20" s="70" t="str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Err</v>
      </c>
      <c r="AE20" s="70"/>
      <c r="AF20" s="70" t="str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Err</v>
      </c>
    </row>
    <row r="21" spans="2:32" x14ac:dyDescent="0.25">
      <c r="L21" s="71">
        <f>SUM(L6:L20)</f>
        <v>7.9450000000000003</v>
      </c>
      <c r="M21" s="71">
        <f t="shared" ref="M21:U21" si="24">SUM(M6:M20)</f>
        <v>13.870000000000001</v>
      </c>
      <c r="N21" s="71">
        <f t="shared" si="24"/>
        <v>9.3699999999999992</v>
      </c>
      <c r="O21" s="71">
        <f t="shared" si="24"/>
        <v>4.0250000000000012</v>
      </c>
      <c r="P21" s="71">
        <f t="shared" si="24"/>
        <v>5.3449999999999998</v>
      </c>
      <c r="Q21" s="71">
        <f t="shared" si="24"/>
        <v>1.24</v>
      </c>
      <c r="R21" s="71">
        <f t="shared" si="24"/>
        <v>0.48699999999999999</v>
      </c>
      <c r="S21" s="71">
        <f t="shared" si="24"/>
        <v>2.5000000000000001E-2</v>
      </c>
      <c r="T21" s="71">
        <f t="shared" si="24"/>
        <v>12.24</v>
      </c>
      <c r="U21" s="71">
        <f t="shared" si="24"/>
        <v>168.15000000000003</v>
      </c>
      <c r="V21" s="73" t="s">
        <v>6151</v>
      </c>
      <c r="W21" s="71">
        <f t="shared" ref="W21:AF21" si="25">SUM(W6:W20)</f>
        <v>9.6</v>
      </c>
      <c r="X21" s="71">
        <f t="shared" si="25"/>
        <v>14.67</v>
      </c>
      <c r="Y21" s="71">
        <f t="shared" si="25"/>
        <v>11.190000000000001</v>
      </c>
      <c r="Z21" s="71">
        <f t="shared" si="25"/>
        <v>4.7700000000000014</v>
      </c>
      <c r="AA21" s="71">
        <f t="shared" si="25"/>
        <v>6.42</v>
      </c>
      <c r="AB21" s="71">
        <f t="shared" si="25"/>
        <v>1.71</v>
      </c>
      <c r="AC21" s="71">
        <f t="shared" si="25"/>
        <v>0.58799999999999997</v>
      </c>
      <c r="AD21" s="71">
        <f t="shared" si="25"/>
        <v>0.03</v>
      </c>
      <c r="AE21" s="71">
        <f t="shared" si="25"/>
        <v>12.24</v>
      </c>
      <c r="AF21" s="71">
        <f t="shared" si="25"/>
        <v>194.1</v>
      </c>
    </row>
    <row r="22" spans="2:32" x14ac:dyDescent="0.25">
      <c r="L22" s="59"/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6154</v>
      </c>
      <c r="W22" s="59"/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ht="14.25" customHeight="1" x14ac:dyDescent="0.25">
      <c r="L23" s="84" t="b">
        <v>1</v>
      </c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6155</v>
      </c>
      <c r="W23" s="84" t="b">
        <v>1</v>
      </c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59"/>
      <c r="M24" s="59"/>
      <c r="N24" s="59"/>
      <c r="O24" s="59"/>
      <c r="P24" s="59"/>
      <c r="Q24" s="84" t="b">
        <v>1</v>
      </c>
      <c r="R24" s="59"/>
      <c r="S24" s="59"/>
      <c r="T24" s="84" t="b">
        <v>1</v>
      </c>
      <c r="U24" s="59"/>
      <c r="V24" s="63" t="s">
        <v>6156</v>
      </c>
      <c r="W24" s="59"/>
      <c r="X24" s="59"/>
      <c r="Y24" s="59"/>
      <c r="Z24" s="59"/>
      <c r="AA24" s="59"/>
      <c r="AB24" s="84" t="b">
        <v>1</v>
      </c>
      <c r="AC24" s="59"/>
      <c r="AD24" s="59"/>
      <c r="AE24" s="84" t="b">
        <v>1</v>
      </c>
      <c r="AF24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7:J17"/>
    <mergeCell ref="I4:I5"/>
    <mergeCell ref="J4:J5"/>
    <mergeCell ref="L4:U4"/>
    <mergeCell ref="W4:AF4"/>
  </mergeCells>
  <hyperlinks>
    <hyperlink ref="L1" location="'HOME WEEK 1'!A1" display="'HOME WEEK 1'!A1" xr:uid="{CBD9A46A-3130-49E8-B3BC-3981140549A0}"/>
    <hyperlink ref="M1" location="'HOME WEEK 2'!A1" display="&lt; Week 2 Home" xr:uid="{6DD2F156-A6AE-4FA6-81B7-999EDAD17E02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B6F95C-C18C-47F8-B2AD-A30122E070F1}">
          <x14:formula1>
            <xm:f>'Master Product List'!$B:$B</xm:f>
          </x14:formula1>
          <xm:sqref>F6:F16 F18:F20</xm:sqref>
        </x14:dataValidation>
      </x14:dataValidations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39BF-F6D6-4EE4-A810-4759442CBC4E}">
  <sheetPr>
    <tabColor theme="9" tint="-0.499984740745262"/>
  </sheetPr>
  <dimension ref="B1:AF24"/>
  <sheetViews>
    <sheetView showGridLines="0" zoomScaleNormal="100" workbookViewId="0">
      <pane xSplit="2" ySplit="5" topLeftCell="D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6279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6278</v>
      </c>
      <c r="C6" s="24">
        <v>45</v>
      </c>
      <c r="D6" s="24">
        <v>65</v>
      </c>
      <c r="E6" s="23" t="s">
        <v>6204</v>
      </c>
      <c r="F6" s="65" t="s">
        <v>5561</v>
      </c>
      <c r="G6" s="60" t="str">
        <f t="shared" ref="G6:G16" si="0">IFERROR(IF(E6="Individual Unit",IF(VLOOKUP($F6,Products,26,FALSE)="","X",VLOOKUP($F6,Products,26,FALSE)),""),"")</f>
        <v/>
      </c>
      <c r="H6" s="23" t="str">
        <f t="shared" ref="H6:H16" si="1">_xlfn.IFNA(VLOOKUP($F6,Products,2,FALSE),"Not Found")</f>
        <v>RD Johns</v>
      </c>
      <c r="I6" s="24" t="str">
        <f t="shared" ref="I6:I16" si="2">_xlfn.IFNA(VLOOKUP($F6,Products,4,FALSE),"Not Found")</f>
        <v>58361</v>
      </c>
      <c r="J6" s="24" t="str">
        <f t="shared" ref="J6:J16" si="3">_xlfn.IFNA(VLOOKUP($F6,Products,5,FALSE),"Not Found")</f>
        <v>Doves GF Penne Pasta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3.3300000000000005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35.1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0.58500000000000008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0.40500000000000003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0.18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0.62999999999999989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1.3499999999999998E-2</v>
      </c>
      <c r="S6" s="70">
        <f t="shared" ref="S6:S1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0.09</v>
      </c>
      <c r="T6" s="70">
        <v>0</v>
      </c>
      <c r="U6" s="70">
        <f t="shared" ref="U6:U16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163.04849999999999</v>
      </c>
      <c r="V6" s="80"/>
      <c r="W6" s="70">
        <f t="shared" ref="W6:W1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4.8100000000000005</v>
      </c>
      <c r="X6" s="70">
        <f t="shared" ref="X6:X1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50.7</v>
      </c>
      <c r="Y6" s="70">
        <f t="shared" ref="Y6:Y1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0.84500000000000008</v>
      </c>
      <c r="Z6" s="70">
        <f t="shared" ref="Z6:Z1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0.58500000000000008</v>
      </c>
      <c r="AA6" s="70">
        <f t="shared" ref="AA6:AA1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0.26</v>
      </c>
      <c r="AB6" s="70">
        <f t="shared" ref="AB6:AB1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0.90999999999999992</v>
      </c>
      <c r="AC6" s="70">
        <f t="shared" ref="AC6:AC1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1.95E-2</v>
      </c>
      <c r="AD6" s="70">
        <f t="shared" ref="AD6:AD1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0.13</v>
      </c>
      <c r="AE6" s="70">
        <v>0</v>
      </c>
      <c r="AF6" s="70">
        <f t="shared" ref="AF6:AF16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235.5145</v>
      </c>
    </row>
    <row r="7" spans="2:32" s="4" customFormat="1" ht="30" customHeight="1" x14ac:dyDescent="0.25">
      <c r="B7" s="23" t="s">
        <v>5569</v>
      </c>
      <c r="C7" s="24">
        <v>20</v>
      </c>
      <c r="D7" s="24">
        <v>30</v>
      </c>
      <c r="E7" s="23" t="s">
        <v>6204</v>
      </c>
      <c r="F7" s="65" t="s">
        <v>5568</v>
      </c>
      <c r="G7" s="60" t="str">
        <f t="shared" si="0"/>
        <v/>
      </c>
      <c r="H7" s="23" t="str">
        <f t="shared" si="1"/>
        <v>RD Johns</v>
      </c>
      <c r="I7" s="24" t="str">
        <f t="shared" si="2"/>
        <v>36878</v>
      </c>
      <c r="J7" s="24" t="str">
        <f t="shared" si="3"/>
        <v>Cream Cheese</v>
      </c>
      <c r="L7" s="70">
        <f t="shared" si="4"/>
        <v>1.1199999999999999</v>
      </c>
      <c r="M7" s="70">
        <f t="shared" si="5"/>
        <v>0.91999999999999993</v>
      </c>
      <c r="N7" s="70">
        <f t="shared" si="6"/>
        <v>4.0600000000000005</v>
      </c>
      <c r="O7" s="70">
        <f t="shared" si="7"/>
        <v>1.5200000000000002</v>
      </c>
      <c r="P7" s="70">
        <f t="shared" si="8"/>
        <v>2.54</v>
      </c>
      <c r="Q7" s="70">
        <f t="shared" si="9"/>
        <v>0.1</v>
      </c>
      <c r="R7" s="70">
        <f t="shared" si="10"/>
        <v>0.122</v>
      </c>
      <c r="S7" s="70">
        <f t="shared" si="11"/>
        <v>0.91999999999999993</v>
      </c>
      <c r="T7" s="70">
        <v>0</v>
      </c>
      <c r="U7" s="70">
        <f t="shared" si="12"/>
        <v>44.216000000000008</v>
      </c>
      <c r="V7" s="80"/>
      <c r="W7" s="70">
        <f t="shared" si="13"/>
        <v>1.6799999999999997</v>
      </c>
      <c r="X7" s="70">
        <f t="shared" si="14"/>
        <v>1.38</v>
      </c>
      <c r="Y7" s="70">
        <f t="shared" si="15"/>
        <v>6.0900000000000007</v>
      </c>
      <c r="Z7" s="70">
        <f t="shared" si="16"/>
        <v>2.2800000000000002</v>
      </c>
      <c r="AA7" s="70">
        <f t="shared" si="17"/>
        <v>3.81</v>
      </c>
      <c r="AB7" s="70">
        <f t="shared" si="18"/>
        <v>0.15</v>
      </c>
      <c r="AC7" s="70">
        <f t="shared" si="19"/>
        <v>0.183</v>
      </c>
      <c r="AD7" s="70">
        <f t="shared" si="20"/>
        <v>1.38</v>
      </c>
      <c r="AE7" s="70">
        <v>0</v>
      </c>
      <c r="AF7" s="70">
        <f t="shared" si="21"/>
        <v>66.324000000000012</v>
      </c>
    </row>
    <row r="8" spans="2:32" s="4" customFormat="1" ht="30" customHeight="1" x14ac:dyDescent="0.25">
      <c r="B8" s="23" t="s">
        <v>2322</v>
      </c>
      <c r="C8" s="24">
        <v>30</v>
      </c>
      <c r="D8" s="24">
        <v>40</v>
      </c>
      <c r="E8" s="23" t="s">
        <v>6204</v>
      </c>
      <c r="F8" s="65" t="s">
        <v>4847</v>
      </c>
      <c r="G8" s="60" t="str">
        <f t="shared" si="0"/>
        <v/>
      </c>
      <c r="H8" s="23" t="str">
        <f t="shared" si="1"/>
        <v>Savona</v>
      </c>
      <c r="I8" s="24" t="str">
        <f t="shared" si="2"/>
        <v>269167</v>
      </c>
      <c r="J8" s="24" t="str">
        <f t="shared" si="3"/>
        <v>GRATED MATURE CHEDDAR CHEESE C/R</v>
      </c>
      <c r="L8" s="70">
        <f t="shared" si="4"/>
        <v>7.47</v>
      </c>
      <c r="M8" s="70">
        <f t="shared" si="5"/>
        <v>0.54</v>
      </c>
      <c r="N8" s="70">
        <f t="shared" si="6"/>
        <v>10.260000000000002</v>
      </c>
      <c r="O8" s="70">
        <f t="shared" si="7"/>
        <v>3.870000000000001</v>
      </c>
      <c r="P8" s="70">
        <f t="shared" si="8"/>
        <v>6.39</v>
      </c>
      <c r="Q8" s="70">
        <f t="shared" si="9"/>
        <v>0</v>
      </c>
      <c r="R8" s="70">
        <f t="shared" si="10"/>
        <v>0.56999999999999995</v>
      </c>
      <c r="S8" s="70">
        <f t="shared" si="11"/>
        <v>0.03</v>
      </c>
      <c r="T8" s="70">
        <v>0</v>
      </c>
      <c r="U8" s="70">
        <f t="shared" si="12"/>
        <v>124.50000000000001</v>
      </c>
      <c r="V8" s="80"/>
      <c r="W8" s="70">
        <f t="shared" si="13"/>
        <v>9.9600000000000009</v>
      </c>
      <c r="X8" s="70">
        <f t="shared" si="14"/>
        <v>0.72000000000000008</v>
      </c>
      <c r="Y8" s="70">
        <f t="shared" si="15"/>
        <v>13.680000000000001</v>
      </c>
      <c r="Z8" s="70">
        <f t="shared" si="16"/>
        <v>5.160000000000001</v>
      </c>
      <c r="AA8" s="70">
        <f t="shared" si="17"/>
        <v>8.52</v>
      </c>
      <c r="AB8" s="70">
        <f t="shared" si="18"/>
        <v>0</v>
      </c>
      <c r="AC8" s="70">
        <f t="shared" si="19"/>
        <v>0.76</v>
      </c>
      <c r="AD8" s="70">
        <f t="shared" si="20"/>
        <v>0.04</v>
      </c>
      <c r="AE8" s="70">
        <v>0</v>
      </c>
      <c r="AF8" s="70">
        <f t="shared" si="21"/>
        <v>166</v>
      </c>
    </row>
    <row r="9" spans="2:32" s="4" customFormat="1" ht="30" hidden="1" customHeight="1" x14ac:dyDescent="0.25">
      <c r="B9" s="23"/>
      <c r="C9" s="24"/>
      <c r="D9" s="24"/>
      <c r="E9" s="23"/>
      <c r="F9" s="65"/>
      <c r="G9" s="60" t="str">
        <f t="shared" si="0"/>
        <v/>
      </c>
      <c r="H9" s="23" t="str">
        <f t="shared" si="1"/>
        <v>Not Found</v>
      </c>
      <c r="I9" s="24" t="str">
        <f t="shared" si="2"/>
        <v>Not Found</v>
      </c>
      <c r="J9" s="24" t="str">
        <f t="shared" si="3"/>
        <v>Not Found</v>
      </c>
      <c r="L9" s="70" t="str">
        <f t="shared" si="4"/>
        <v>Err</v>
      </c>
      <c r="M9" s="70" t="str">
        <f t="shared" si="5"/>
        <v>Err</v>
      </c>
      <c r="N9" s="70" t="str">
        <f t="shared" si="6"/>
        <v>Err</v>
      </c>
      <c r="O9" s="70" t="str">
        <f t="shared" si="7"/>
        <v>Err</v>
      </c>
      <c r="P9" s="70" t="str">
        <f t="shared" si="8"/>
        <v>Err</v>
      </c>
      <c r="Q9" s="70" t="str">
        <f t="shared" si="9"/>
        <v>Err</v>
      </c>
      <c r="R9" s="70" t="str">
        <f t="shared" si="10"/>
        <v>Err</v>
      </c>
      <c r="S9" s="70" t="str">
        <f t="shared" si="11"/>
        <v>Err</v>
      </c>
      <c r="T9" s="70"/>
      <c r="U9" s="70" t="str">
        <f t="shared" si="12"/>
        <v>Err</v>
      </c>
      <c r="V9" s="80"/>
      <c r="W9" s="70" t="str">
        <f t="shared" si="13"/>
        <v>Err</v>
      </c>
      <c r="X9" s="70" t="str">
        <f t="shared" si="14"/>
        <v>Err</v>
      </c>
      <c r="Y9" s="70" t="str">
        <f t="shared" si="15"/>
        <v>Err</v>
      </c>
      <c r="Z9" s="70" t="str">
        <f t="shared" si="16"/>
        <v>Err</v>
      </c>
      <c r="AA9" s="70" t="str">
        <f t="shared" si="17"/>
        <v>Err</v>
      </c>
      <c r="AB9" s="70" t="str">
        <f t="shared" si="18"/>
        <v>Err</v>
      </c>
      <c r="AC9" s="70" t="str">
        <f t="shared" si="19"/>
        <v>Err</v>
      </c>
      <c r="AD9" s="70" t="str">
        <f t="shared" si="20"/>
        <v>Err</v>
      </c>
      <c r="AE9" s="70"/>
      <c r="AF9" s="70" t="str">
        <f t="shared" si="21"/>
        <v>Err</v>
      </c>
    </row>
    <row r="10" spans="2:32" s="4" customFormat="1" ht="30" hidden="1" customHeight="1" x14ac:dyDescent="0.25">
      <c r="B10" s="23"/>
      <c r="C10" s="24"/>
      <c r="D10" s="24"/>
      <c r="E10" s="23"/>
      <c r="F10" s="65"/>
      <c r="G10" s="60" t="str">
        <f t="shared" si="0"/>
        <v/>
      </c>
      <c r="H10" s="23" t="str">
        <f t="shared" si="1"/>
        <v>Not Found</v>
      </c>
      <c r="I10" s="24" t="str">
        <f t="shared" si="2"/>
        <v>Not Found</v>
      </c>
      <c r="J10" s="24" t="str">
        <f t="shared" si="3"/>
        <v>Not Found</v>
      </c>
      <c r="L10" s="70" t="str">
        <f t="shared" si="4"/>
        <v>Err</v>
      </c>
      <c r="M10" s="70" t="str">
        <f t="shared" si="5"/>
        <v>Err</v>
      </c>
      <c r="N10" s="70" t="str">
        <f t="shared" si="6"/>
        <v>Err</v>
      </c>
      <c r="O10" s="70" t="str">
        <f t="shared" si="7"/>
        <v>Err</v>
      </c>
      <c r="P10" s="70" t="str">
        <f t="shared" si="8"/>
        <v>Err</v>
      </c>
      <c r="Q10" s="70" t="str">
        <f t="shared" si="9"/>
        <v>Err</v>
      </c>
      <c r="R10" s="70" t="str">
        <f t="shared" si="10"/>
        <v>Err</v>
      </c>
      <c r="S10" s="70" t="str">
        <f t="shared" si="11"/>
        <v>Err</v>
      </c>
      <c r="T10" s="70"/>
      <c r="U10" s="70" t="str">
        <f t="shared" si="12"/>
        <v>Err</v>
      </c>
      <c r="V10" s="80"/>
      <c r="W10" s="70" t="str">
        <f t="shared" si="13"/>
        <v>Err</v>
      </c>
      <c r="X10" s="70" t="str">
        <f t="shared" si="14"/>
        <v>Err</v>
      </c>
      <c r="Y10" s="70" t="str">
        <f t="shared" si="15"/>
        <v>Err</v>
      </c>
      <c r="Z10" s="70" t="str">
        <f t="shared" si="16"/>
        <v>Err</v>
      </c>
      <c r="AA10" s="70" t="str">
        <f t="shared" si="17"/>
        <v>Err</v>
      </c>
      <c r="AB10" s="70" t="str">
        <f t="shared" si="18"/>
        <v>Err</v>
      </c>
      <c r="AC10" s="70" t="str">
        <f t="shared" si="19"/>
        <v>Err</v>
      </c>
      <c r="AD10" s="70" t="str">
        <f t="shared" si="20"/>
        <v>Err</v>
      </c>
      <c r="AE10" s="70"/>
      <c r="AF10" s="70" t="str">
        <f t="shared" si="21"/>
        <v>Err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11"/>
        <v>Err</v>
      </c>
      <c r="T11" s="70"/>
      <c r="U11" s="70" t="str">
        <f t="shared" si="12"/>
        <v>Err</v>
      </c>
      <c r="V11" s="80"/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70" t="str">
        <f t="shared" si="16"/>
        <v>Err</v>
      </c>
      <c r="AA11" s="70" t="str">
        <f t="shared" si="17"/>
        <v>Err</v>
      </c>
      <c r="AB11" s="70" t="str">
        <f t="shared" si="18"/>
        <v>Err</v>
      </c>
      <c r="AC11" s="70" t="str">
        <f t="shared" si="19"/>
        <v>Err</v>
      </c>
      <c r="AD11" s="70" t="str">
        <f t="shared" si="20"/>
        <v>Err</v>
      </c>
      <c r="AE11" s="70"/>
      <c r="AF11" s="70" t="str">
        <f t="shared" si="21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ht="15.75" x14ac:dyDescent="0.25">
      <c r="B17" s="89" t="s">
        <v>6270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30" customHeight="1" x14ac:dyDescent="0.25">
      <c r="B18" s="23" t="s">
        <v>6079</v>
      </c>
      <c r="C18" s="24">
        <v>0.1</v>
      </c>
      <c r="D18" s="24">
        <v>0.1</v>
      </c>
      <c r="E18" s="23" t="s">
        <v>1216</v>
      </c>
      <c r="F18" s="65" t="s">
        <v>3258</v>
      </c>
      <c r="G18" s="60">
        <f>IFERROR(IF(E18="Individual Unit",IF(VLOOKUP($F18,Products,26,FALSE)="","X",VLOOKUP($F18,Products,26,FALSE)),""),"")</f>
        <v>3000</v>
      </c>
      <c r="H18" s="23" t="str">
        <f>_xlfn.IFNA(VLOOKUP($F18,Products,2,FALSE),"Not Found")</f>
        <v>Tamar Fresh</v>
      </c>
      <c r="I18" s="24" t="str">
        <f>_xlfn.IFNA(VLOOKUP($F18,Products,4,FALSE),"Not Found")</f>
        <v>23078</v>
      </c>
      <c r="J18" s="24" t="str">
        <f>_xlfn.IFNA(VLOOKUP($F18,Products,5,FALSE),"Not Found")</f>
        <v>Watermelon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0.9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12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0.60000000000000009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0.60000000000000009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0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0.30000000000000004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0</v>
      </c>
      <c r="S18" s="70">
        <v>0</v>
      </c>
      <c r="T18" s="70">
        <v>12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54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0.9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12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0.60000000000000009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0.60000000000000009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0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0.30000000000000004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0</v>
      </c>
      <c r="AD18" s="70">
        <v>0</v>
      </c>
      <c r="AE18" s="70">
        <v>12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54</v>
      </c>
    </row>
    <row r="19" spans="2:32" s="4" customFormat="1" ht="30" hidden="1" customHeight="1" x14ac:dyDescent="0.25">
      <c r="B19" s="38"/>
      <c r="C19" s="39"/>
      <c r="D19" s="39"/>
      <c r="E19" s="38"/>
      <c r="F19" s="65"/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Not Found</v>
      </c>
      <c r="I19" s="24" t="str">
        <f>_xlfn.IFNA(VLOOKUP($F19,Products,4,FALSE),"Not Found")</f>
        <v>Not Found</v>
      </c>
      <c r="J19" s="24" t="str">
        <f>_xlfn.IFNA(VLOOKUP($F19,Products,5,FALSE),"Not Found")</f>
        <v>Not Found</v>
      </c>
      <c r="L19" s="70" t="str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Err</v>
      </c>
      <c r="M19" s="70" t="str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Err</v>
      </c>
      <c r="N19" s="70" t="str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Err</v>
      </c>
      <c r="O19" s="70" t="str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Err</v>
      </c>
      <c r="P19" s="70" t="str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Err</v>
      </c>
      <c r="Q19" s="70" t="str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Err</v>
      </c>
      <c r="R19" s="70" t="str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Err</v>
      </c>
      <c r="S19" s="70" t="str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Err</v>
      </c>
      <c r="T19" s="70"/>
      <c r="U19" s="70" t="str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Err</v>
      </c>
      <c r="V19" s="80"/>
      <c r="W19" s="70" t="str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Err</v>
      </c>
      <c r="X19" s="70" t="str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Err</v>
      </c>
      <c r="Y19" s="70" t="str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Err</v>
      </c>
      <c r="Z19" s="70" t="str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Err</v>
      </c>
      <c r="AA19" s="70" t="str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Err</v>
      </c>
      <c r="AB19" s="70" t="str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Err</v>
      </c>
      <c r="AC19" s="70" t="str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Err</v>
      </c>
      <c r="AD19" s="70" t="str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Err</v>
      </c>
      <c r="AE19" s="70"/>
      <c r="AF19" s="70" t="str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Err</v>
      </c>
    </row>
    <row r="20" spans="2:32" s="4" customFormat="1" ht="30" hidden="1" customHeight="1" x14ac:dyDescent="0.25">
      <c r="B20" s="38"/>
      <c r="C20" s="39"/>
      <c r="D20" s="39"/>
      <c r="E20" s="38"/>
      <c r="F20" s="65"/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Not Found</v>
      </c>
      <c r="I20" s="24" t="str">
        <f>_xlfn.IFNA(VLOOKUP($F20,Products,4,FALSE),"Not Found")</f>
        <v>Not Found</v>
      </c>
      <c r="J20" s="24" t="str">
        <f>_xlfn.IFNA(VLOOKUP($F20,Products,5,FALSE),"Not Found")</f>
        <v>Not Found</v>
      </c>
      <c r="L20" s="70" t="str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Err</v>
      </c>
      <c r="M20" s="70" t="str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Err</v>
      </c>
      <c r="N20" s="70" t="str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Err</v>
      </c>
      <c r="O20" s="70" t="str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Err</v>
      </c>
      <c r="P20" s="70" t="str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Err</v>
      </c>
      <c r="Q20" s="70" t="str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Err</v>
      </c>
      <c r="R20" s="70" t="str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Err</v>
      </c>
      <c r="S20" s="70" t="str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Err</v>
      </c>
      <c r="T20" s="70"/>
      <c r="U20" s="70" t="str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Err</v>
      </c>
      <c r="V20" s="80"/>
      <c r="W20" s="70" t="str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Err</v>
      </c>
      <c r="X20" s="70" t="str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Err</v>
      </c>
      <c r="Y20" s="70" t="str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Err</v>
      </c>
      <c r="Z20" s="70" t="str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Err</v>
      </c>
      <c r="AA20" s="70" t="str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Err</v>
      </c>
      <c r="AB20" s="70" t="str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Err</v>
      </c>
      <c r="AC20" s="70" t="str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Err</v>
      </c>
      <c r="AD20" s="70" t="str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Err</v>
      </c>
      <c r="AE20" s="70"/>
      <c r="AF20" s="70" t="str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Err</v>
      </c>
    </row>
    <row r="21" spans="2:32" x14ac:dyDescent="0.25">
      <c r="L21" s="71">
        <f>SUM(L6:L20)</f>
        <v>12.82</v>
      </c>
      <c r="M21" s="71">
        <f t="shared" ref="M21:U21" si="22">SUM(M6:M20)</f>
        <v>48.56</v>
      </c>
      <c r="N21" s="71">
        <f t="shared" si="22"/>
        <v>15.505000000000001</v>
      </c>
      <c r="O21" s="71">
        <f t="shared" si="22"/>
        <v>6.3950000000000014</v>
      </c>
      <c r="P21" s="71">
        <f t="shared" si="22"/>
        <v>9.11</v>
      </c>
      <c r="Q21" s="71">
        <f t="shared" si="22"/>
        <v>1.0299999999999998</v>
      </c>
      <c r="R21" s="71">
        <f t="shared" si="22"/>
        <v>0.70550000000000002</v>
      </c>
      <c r="S21" s="71">
        <f t="shared" si="22"/>
        <v>1.04</v>
      </c>
      <c r="T21" s="71">
        <f t="shared" si="22"/>
        <v>12</v>
      </c>
      <c r="U21" s="71">
        <f t="shared" si="22"/>
        <v>385.7645</v>
      </c>
      <c r="V21" s="73" t="s">
        <v>6151</v>
      </c>
      <c r="W21" s="71">
        <f t="shared" ref="W21:AF21" si="23">SUM(W6:W20)</f>
        <v>17.350000000000001</v>
      </c>
      <c r="X21" s="71">
        <f t="shared" si="23"/>
        <v>64.800000000000011</v>
      </c>
      <c r="Y21" s="71">
        <f t="shared" si="23"/>
        <v>21.215000000000003</v>
      </c>
      <c r="Z21" s="71">
        <f t="shared" si="23"/>
        <v>8.6250000000000018</v>
      </c>
      <c r="AA21" s="71">
        <f t="shared" si="23"/>
        <v>12.59</v>
      </c>
      <c r="AB21" s="71">
        <f t="shared" si="23"/>
        <v>1.3599999999999999</v>
      </c>
      <c r="AC21" s="71">
        <f>SUM(AC6:AC20)</f>
        <v>0.96250000000000002</v>
      </c>
      <c r="AD21" s="71">
        <f t="shared" si="23"/>
        <v>1.5499999999999998</v>
      </c>
      <c r="AE21" s="71">
        <f t="shared" si="23"/>
        <v>12</v>
      </c>
      <c r="AF21" s="71">
        <f t="shared" si="23"/>
        <v>521.83850000000007</v>
      </c>
    </row>
    <row r="22" spans="2:32" x14ac:dyDescent="0.25">
      <c r="L22" s="59"/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6154</v>
      </c>
      <c r="W22" s="59"/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ht="14.25" customHeight="1" x14ac:dyDescent="0.25">
      <c r="L23" s="84" t="b">
        <v>1</v>
      </c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6155</v>
      </c>
      <c r="W23" s="84" t="b">
        <v>1</v>
      </c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59"/>
      <c r="M24" s="59"/>
      <c r="N24" s="59"/>
      <c r="O24" s="59"/>
      <c r="P24" s="59"/>
      <c r="Q24" s="84" t="b">
        <v>1</v>
      </c>
      <c r="R24" s="59"/>
      <c r="S24" s="59"/>
      <c r="T24" s="84" t="b">
        <v>1</v>
      </c>
      <c r="U24" s="59"/>
      <c r="V24" s="63" t="s">
        <v>6156</v>
      </c>
      <c r="W24" s="59"/>
      <c r="X24" s="59"/>
      <c r="Y24" s="59"/>
      <c r="Z24" s="59"/>
      <c r="AA24" s="59"/>
      <c r="AB24" s="84" t="b">
        <v>1</v>
      </c>
      <c r="AC24" s="59"/>
      <c r="AD24" s="59"/>
      <c r="AE24" s="84" t="b">
        <v>1</v>
      </c>
      <c r="AF24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7:J17"/>
    <mergeCell ref="I4:I5"/>
    <mergeCell ref="J4:J5"/>
    <mergeCell ref="L4:U4"/>
    <mergeCell ref="W4:AF4"/>
  </mergeCells>
  <hyperlinks>
    <hyperlink ref="L1" location="'HOME WEEK 1'!A1" display="'HOME WEEK 1'!A1" xr:uid="{8A7DCD20-D80D-4993-8D49-59EDB7813359}"/>
    <hyperlink ref="M1" location="'HOME WEEK 2'!A1" display="&lt; Week 2 Home" xr:uid="{EA01C4FC-0A3F-4C03-94BB-279B21C9548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A9F152-45F7-4190-A725-033D8AE96950}">
          <x14:formula1>
            <xm:f>'Master Product List'!$B:$B</xm:f>
          </x14:formula1>
          <xm:sqref>F6:F16 F18:F20</xm:sqref>
        </x14:dataValidation>
      </x14:dataValidations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650A-DA78-4B25-AF1E-4A4E9E646065}">
  <sheetPr>
    <tabColor theme="9" tint="-0.499984740745262"/>
  </sheetPr>
  <dimension ref="B1:AF2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6056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696</v>
      </c>
      <c r="C6" s="24">
        <v>1</v>
      </c>
      <c r="D6" s="24">
        <v>0</v>
      </c>
      <c r="E6" s="23" t="s">
        <v>1216</v>
      </c>
      <c r="F6" s="65" t="s">
        <v>5146</v>
      </c>
      <c r="G6" s="60">
        <f t="shared" ref="G6:G17" si="0">IFERROR(IF(E6="Individual Unit",IF(VLOOKUP($F6,Products,26,FALSE)="","X",VLOOKUP($F6,Products,26,FALSE)),""),"")</f>
        <v>65</v>
      </c>
      <c r="H6" s="23" t="str">
        <f t="shared" ref="H6:H17" si="1">_xlfn.IFNA(VLOOKUP($F6,Products,2,FALSE),"Not Found")</f>
        <v>Bidfood</v>
      </c>
      <c r="I6" s="24" t="str">
        <f t="shared" ref="I6:I17" si="2">_xlfn.IFNA(VLOOKUP($F6,Products,4,FALSE),"Not Found")</f>
        <v>77046</v>
      </c>
      <c r="J6" s="24" t="str">
        <f t="shared" ref="J6:J17" si="3">_xlfn.IFNA(VLOOKUP($F6,Products,5,FALSE),"Not Found")</f>
        <v>Dr Schär Gluten Free White Roll</v>
      </c>
      <c r="L6" s="70">
        <f t="shared" ref="L6:L17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1.2349999999999999</v>
      </c>
      <c r="M6" s="70">
        <f t="shared" ref="M6:M17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32.5</v>
      </c>
      <c r="N6" s="70">
        <f t="shared" ref="N6:N17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4.6149999999999993</v>
      </c>
      <c r="O6" s="70">
        <f t="shared" ref="O6:O17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4.2250000000000005</v>
      </c>
      <c r="P6" s="70">
        <f t="shared" ref="P6:P17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0.39</v>
      </c>
      <c r="Q6" s="70">
        <f t="shared" ref="Q6:Q17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2.6649999999999996</v>
      </c>
      <c r="R6" s="70">
        <f t="shared" ref="R6:R17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0.58500000000000008</v>
      </c>
      <c r="S6" s="70">
        <f t="shared" ref="S6:S17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0.84500000000000008</v>
      </c>
      <c r="T6" s="70">
        <v>0</v>
      </c>
      <c r="U6" s="70">
        <f t="shared" ref="U6:U17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181.35</v>
      </c>
      <c r="V6" s="80"/>
      <c r="W6" s="70">
        <f t="shared" ref="W6:W17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7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7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7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7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7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7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17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7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696</v>
      </c>
      <c r="C7" s="24">
        <v>0</v>
      </c>
      <c r="D7" s="24">
        <v>1</v>
      </c>
      <c r="E7" s="23" t="s">
        <v>1216</v>
      </c>
      <c r="F7" s="65" t="s">
        <v>695</v>
      </c>
      <c r="G7" s="60">
        <f t="shared" ref="G7" si="22">IFERROR(IF(E7="Individual Unit",IF(VLOOKUP($F7,Products,26,FALSE)="","X",VLOOKUP($F7,Products,26,FALSE)),""),"")</f>
        <v>80</v>
      </c>
      <c r="H7" s="23" t="str">
        <f t="shared" si="1"/>
        <v>Bidfood</v>
      </c>
      <c r="I7" s="24" t="str">
        <f t="shared" si="2"/>
        <v>19695</v>
      </c>
      <c r="J7" s="24" t="str">
        <f t="shared" si="3"/>
        <v>Gluten Free Brioche Style burger bun</v>
      </c>
      <c r="L7" s="70">
        <f t="shared" si="4"/>
        <v>0</v>
      </c>
      <c r="M7" s="70">
        <f t="shared" si="5"/>
        <v>0</v>
      </c>
      <c r="N7" s="70">
        <f t="shared" si="6"/>
        <v>0</v>
      </c>
      <c r="O7" s="70">
        <f t="shared" si="7"/>
        <v>0</v>
      </c>
      <c r="P7" s="70">
        <f t="shared" si="8"/>
        <v>0</v>
      </c>
      <c r="Q7" s="70">
        <f t="shared" si="9"/>
        <v>0</v>
      </c>
      <c r="R7" s="70">
        <f t="shared" si="10"/>
        <v>0</v>
      </c>
      <c r="S7" s="70">
        <f t="shared" si="11"/>
        <v>0</v>
      </c>
      <c r="T7" s="70">
        <v>0</v>
      </c>
      <c r="U7" s="70">
        <f t="shared" si="12"/>
        <v>0</v>
      </c>
      <c r="V7" s="80"/>
      <c r="W7" s="70">
        <f t="shared" si="13"/>
        <v>1.6800000000000002</v>
      </c>
      <c r="X7" s="70">
        <f t="shared" si="14"/>
        <v>40.56</v>
      </c>
      <c r="Y7" s="70">
        <f t="shared" si="15"/>
        <v>5.5200000000000005</v>
      </c>
      <c r="Z7" s="70">
        <f t="shared" si="16"/>
        <v>5.12</v>
      </c>
      <c r="AA7" s="70">
        <f t="shared" si="17"/>
        <v>0.4</v>
      </c>
      <c r="AB7" s="70">
        <f t="shared" si="18"/>
        <v>4.32</v>
      </c>
      <c r="AC7" s="70">
        <f t="shared" si="19"/>
        <v>0.54400000000000004</v>
      </c>
      <c r="AD7" s="70">
        <f t="shared" si="20"/>
        <v>6</v>
      </c>
      <c r="AE7" s="70">
        <v>0</v>
      </c>
      <c r="AF7" s="70">
        <f t="shared" si="21"/>
        <v>228</v>
      </c>
    </row>
    <row r="8" spans="2:32" s="4" customFormat="1" ht="45" x14ac:dyDescent="0.25">
      <c r="B8" s="23" t="s">
        <v>2116</v>
      </c>
      <c r="C8" s="24">
        <v>5</v>
      </c>
      <c r="D8" s="24">
        <v>7.5</v>
      </c>
      <c r="E8" s="23" t="s">
        <v>6204</v>
      </c>
      <c r="F8" s="65" t="s">
        <v>3948</v>
      </c>
      <c r="G8" s="60" t="str">
        <f t="shared" si="0"/>
        <v/>
      </c>
      <c r="H8" s="23" t="str">
        <f t="shared" si="1"/>
        <v>Bidfood</v>
      </c>
      <c r="I8" s="24" t="str">
        <f t="shared" si="2"/>
        <v>37897</v>
      </c>
      <c r="J8" s="24" t="str">
        <f t="shared" si="3"/>
        <v>Everyday Favourites Great Value Mayonnaise - 5 Litre</v>
      </c>
      <c r="L8" s="70">
        <f t="shared" si="4"/>
        <v>5.0000000000000001E-3</v>
      </c>
      <c r="M8" s="70">
        <f t="shared" si="5"/>
        <v>0.38500000000000001</v>
      </c>
      <c r="N8" s="70">
        <f t="shared" si="6"/>
        <v>0.71500000000000008</v>
      </c>
      <c r="O8" s="70">
        <f t="shared" si="7"/>
        <v>0.60799999999999998</v>
      </c>
      <c r="P8" s="70">
        <f t="shared" si="8"/>
        <v>0.10700000000000001</v>
      </c>
      <c r="Q8" s="70">
        <f t="shared" si="9"/>
        <v>2.5000000000000001E-2</v>
      </c>
      <c r="R8" s="70">
        <f t="shared" si="10"/>
        <v>7.0999999999999994E-2</v>
      </c>
      <c r="S8" s="70">
        <f t="shared" si="11"/>
        <v>0.08</v>
      </c>
      <c r="T8" s="70">
        <v>0</v>
      </c>
      <c r="U8" s="70">
        <f t="shared" si="12"/>
        <v>8</v>
      </c>
      <c r="V8" s="80"/>
      <c r="W8" s="70">
        <f t="shared" si="13"/>
        <v>7.4999999999999997E-3</v>
      </c>
      <c r="X8" s="70">
        <f t="shared" si="14"/>
        <v>0.57750000000000001</v>
      </c>
      <c r="Y8" s="70">
        <f t="shared" si="15"/>
        <v>1.0725000000000002</v>
      </c>
      <c r="Z8" s="70">
        <f t="shared" si="16"/>
        <v>0.91200000000000003</v>
      </c>
      <c r="AA8" s="70">
        <f t="shared" si="17"/>
        <v>0.16050000000000003</v>
      </c>
      <c r="AB8" s="70">
        <f t="shared" si="18"/>
        <v>3.7499999999999999E-2</v>
      </c>
      <c r="AC8" s="70">
        <f t="shared" si="19"/>
        <v>0.1065</v>
      </c>
      <c r="AD8" s="70">
        <f t="shared" si="20"/>
        <v>0.12</v>
      </c>
      <c r="AE8" s="70">
        <v>0</v>
      </c>
      <c r="AF8" s="70">
        <f t="shared" si="21"/>
        <v>12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 t="shared" si="3"/>
        <v>Summer County Soft Spread</v>
      </c>
      <c r="L9" s="70">
        <f t="shared" si="4"/>
        <v>0</v>
      </c>
      <c r="M9" s="70">
        <f t="shared" si="5"/>
        <v>0</v>
      </c>
      <c r="N9" s="70">
        <f t="shared" si="6"/>
        <v>2.75</v>
      </c>
      <c r="O9" s="70">
        <f t="shared" si="7"/>
        <v>2</v>
      </c>
      <c r="P9" s="70">
        <f t="shared" si="8"/>
        <v>0.75</v>
      </c>
      <c r="Q9" s="70">
        <f t="shared" si="9"/>
        <v>0</v>
      </c>
      <c r="R9" s="70">
        <f t="shared" si="10"/>
        <v>6.9999999999999993E-2</v>
      </c>
      <c r="S9" s="70">
        <f t="shared" si="11"/>
        <v>0</v>
      </c>
      <c r="T9" s="70">
        <v>0</v>
      </c>
      <c r="U9" s="70">
        <f t="shared" si="12"/>
        <v>24.75</v>
      </c>
      <c r="V9" s="80"/>
      <c r="W9" s="70">
        <f t="shared" si="13"/>
        <v>0</v>
      </c>
      <c r="X9" s="70">
        <f t="shared" si="14"/>
        <v>0</v>
      </c>
      <c r="Y9" s="70">
        <f t="shared" si="15"/>
        <v>4.125</v>
      </c>
      <c r="Z9" s="70">
        <f t="shared" si="16"/>
        <v>3</v>
      </c>
      <c r="AA9" s="70">
        <f t="shared" si="17"/>
        <v>1.125</v>
      </c>
      <c r="AB9" s="70">
        <f t="shared" si="18"/>
        <v>0</v>
      </c>
      <c r="AC9" s="70">
        <f t="shared" si="19"/>
        <v>0.10499999999999998</v>
      </c>
      <c r="AD9" s="70">
        <f t="shared" si="20"/>
        <v>0</v>
      </c>
      <c r="AE9" s="70">
        <v>0</v>
      </c>
      <c r="AF9" s="70">
        <f t="shared" si="21"/>
        <v>37.125</v>
      </c>
    </row>
    <row r="10" spans="2:32" s="4" customFormat="1" ht="30" customHeight="1" x14ac:dyDescent="0.25">
      <c r="B10" s="23" t="s">
        <v>6225</v>
      </c>
      <c r="C10" s="24">
        <v>75</v>
      </c>
      <c r="D10" s="24">
        <v>90</v>
      </c>
      <c r="E10" s="23" t="s">
        <v>6204</v>
      </c>
      <c r="F10" s="65" t="s">
        <v>2466</v>
      </c>
      <c r="G10" s="60" t="str">
        <f t="shared" si="0"/>
        <v/>
      </c>
      <c r="H10" s="23" t="str">
        <f t="shared" si="1"/>
        <v>RD Johns</v>
      </c>
      <c r="I10" s="24" t="str">
        <f t="shared" si="2"/>
        <v>37486</v>
      </c>
      <c r="J10" s="24" t="str">
        <f t="shared" si="3"/>
        <v>12mm Diced Chicken</v>
      </c>
      <c r="L10" s="70">
        <f t="shared" si="4"/>
        <v>21.75</v>
      </c>
      <c r="M10" s="70">
        <f t="shared" si="5"/>
        <v>0.82500000000000007</v>
      </c>
      <c r="N10" s="70">
        <f t="shared" si="6"/>
        <v>0.52499999999999991</v>
      </c>
      <c r="O10" s="70">
        <f t="shared" si="7"/>
        <v>0.37499999999999994</v>
      </c>
      <c r="P10" s="70">
        <f t="shared" si="8"/>
        <v>0.15</v>
      </c>
      <c r="Q10" s="70">
        <f t="shared" si="9"/>
        <v>0</v>
      </c>
      <c r="R10" s="70">
        <f t="shared" si="10"/>
        <v>0.32250000000000001</v>
      </c>
      <c r="S10" s="70">
        <f t="shared" si="11"/>
        <v>0.375</v>
      </c>
      <c r="T10" s="70">
        <v>0</v>
      </c>
      <c r="U10" s="70">
        <f t="shared" si="12"/>
        <v>96.08250000000001</v>
      </c>
      <c r="V10" s="80"/>
      <c r="W10" s="70">
        <f t="shared" si="13"/>
        <v>26.099999999999998</v>
      </c>
      <c r="X10" s="70">
        <f t="shared" si="14"/>
        <v>0.9900000000000001</v>
      </c>
      <c r="Y10" s="70">
        <f t="shared" si="15"/>
        <v>0.62999999999999989</v>
      </c>
      <c r="Z10" s="70">
        <f t="shared" si="16"/>
        <v>0.44999999999999996</v>
      </c>
      <c r="AA10" s="70">
        <f t="shared" si="17"/>
        <v>0.18</v>
      </c>
      <c r="AB10" s="70">
        <f t="shared" si="18"/>
        <v>0</v>
      </c>
      <c r="AC10" s="70">
        <f t="shared" si="19"/>
        <v>0.38700000000000001</v>
      </c>
      <c r="AD10" s="70">
        <f t="shared" si="20"/>
        <v>0.45</v>
      </c>
      <c r="AE10" s="70">
        <v>0</v>
      </c>
      <c r="AF10" s="70">
        <f t="shared" si="21"/>
        <v>115.29900000000001</v>
      </c>
    </row>
    <row r="11" spans="2:32" s="4" customFormat="1" ht="30" customHeight="1" x14ac:dyDescent="0.25">
      <c r="B11" s="23" t="s">
        <v>1256</v>
      </c>
      <c r="C11" s="24">
        <v>6</v>
      </c>
      <c r="D11" s="24">
        <v>10</v>
      </c>
      <c r="E11" s="23" t="s">
        <v>6204</v>
      </c>
      <c r="F11" s="65" t="s">
        <v>5600</v>
      </c>
      <c r="G11" s="60" t="str">
        <f t="shared" si="0"/>
        <v/>
      </c>
      <c r="H11" s="23" t="str">
        <f t="shared" si="1"/>
        <v>Tamar Fresh</v>
      </c>
      <c r="I11" s="24" t="str">
        <f t="shared" si="2"/>
        <v>26018</v>
      </c>
      <c r="J11" s="24" t="str">
        <f t="shared" si="3"/>
        <v>Red ONions</v>
      </c>
      <c r="L11" s="70">
        <f t="shared" si="4"/>
        <v>0.06</v>
      </c>
      <c r="M11" s="70">
        <f t="shared" si="5"/>
        <v>0.48</v>
      </c>
      <c r="N11" s="70">
        <f t="shared" si="6"/>
        <v>6.0000000000000001E-3</v>
      </c>
      <c r="O11" s="70">
        <f t="shared" si="7"/>
        <v>3.6000000000000003E-3</v>
      </c>
      <c r="P11" s="70">
        <f t="shared" si="8"/>
        <v>2.4000000000000002E-3</v>
      </c>
      <c r="Q11" s="70">
        <f t="shared" si="9"/>
        <v>6.6000000000000003E-2</v>
      </c>
      <c r="R11" s="70">
        <f t="shared" si="10"/>
        <v>0</v>
      </c>
      <c r="S11" s="70">
        <v>0</v>
      </c>
      <c r="T11" s="70">
        <v>0.31</v>
      </c>
      <c r="U11" s="70">
        <f t="shared" si="12"/>
        <v>2.0999999999999996</v>
      </c>
      <c r="V11" s="80"/>
      <c r="W11" s="70">
        <f t="shared" si="13"/>
        <v>0.1</v>
      </c>
      <c r="X11" s="70">
        <f t="shared" si="14"/>
        <v>0.8</v>
      </c>
      <c r="Y11" s="70">
        <f t="shared" si="15"/>
        <v>0.01</v>
      </c>
      <c r="Z11" s="70">
        <f t="shared" si="16"/>
        <v>6.0000000000000001E-3</v>
      </c>
      <c r="AA11" s="70">
        <f t="shared" si="17"/>
        <v>4.0000000000000001E-3</v>
      </c>
      <c r="AB11" s="70">
        <f t="shared" si="18"/>
        <v>0.11000000000000001</v>
      </c>
      <c r="AC11" s="70">
        <f t="shared" si="19"/>
        <v>0</v>
      </c>
      <c r="AD11" s="70">
        <v>0</v>
      </c>
      <c r="AE11" s="70">
        <v>0.372</v>
      </c>
      <c r="AF11" s="70">
        <f t="shared" si="21"/>
        <v>3.5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11"/>
        <v>Err</v>
      </c>
      <c r="T17" s="70"/>
      <c r="U17" s="70" t="str">
        <f t="shared" si="12"/>
        <v>Err</v>
      </c>
      <c r="V17" s="80"/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70" t="str">
        <f t="shared" si="16"/>
        <v>Err</v>
      </c>
      <c r="AA17" s="70" t="str">
        <f t="shared" si="17"/>
        <v>Err</v>
      </c>
      <c r="AB17" s="70" t="str">
        <f t="shared" si="18"/>
        <v>Err</v>
      </c>
      <c r="AC17" s="70" t="str">
        <f t="shared" si="19"/>
        <v>Err</v>
      </c>
      <c r="AD17" s="70" t="str">
        <f t="shared" si="20"/>
        <v>Err</v>
      </c>
      <c r="AE17" s="70"/>
      <c r="AF17" s="70" t="str">
        <f t="shared" si="21"/>
        <v>Err</v>
      </c>
    </row>
    <row r="18" spans="2:32" ht="15.75" x14ac:dyDescent="0.25">
      <c r="B18" s="89" t="s">
        <v>6217</v>
      </c>
      <c r="C18" s="90"/>
      <c r="D18" s="90"/>
      <c r="E18" s="90"/>
      <c r="F18" s="90"/>
      <c r="G18" s="90"/>
      <c r="H18" s="90"/>
      <c r="I18" s="90"/>
      <c r="J18" s="91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4" customFormat="1" ht="30" customHeight="1" x14ac:dyDescent="0.25">
      <c r="B19" s="38" t="s">
        <v>1447</v>
      </c>
      <c r="C19" s="39">
        <v>0.5</v>
      </c>
      <c r="D19" s="39">
        <v>0.5</v>
      </c>
      <c r="E19" s="38" t="s">
        <v>1216</v>
      </c>
      <c r="F19" s="65" t="s">
        <v>5538</v>
      </c>
      <c r="G19" s="60">
        <f>IFERROR(IF(E19="Individual Unit",IF(VLOOKUP($F19,Products,26,FALSE)="","X",VLOOKUP($F19,Products,26,FALSE)),""),"")</f>
        <v>167</v>
      </c>
      <c r="H19" s="23" t="str">
        <f>_xlfn.IFNA(VLOOKUP($F19,Products,2,FALSE),"Not Found")</f>
        <v>Tamar Fresh</v>
      </c>
      <c r="I19" s="24" t="str">
        <f>_xlfn.IFNA(VLOOKUP($F19,Products,4,FALSE),"Not Found")</f>
        <v>1040</v>
      </c>
      <c r="J19" s="24" t="str">
        <f>_xlfn.IFNA(VLOOKUP($F19,Products,5,FALSE),"Not Found")</f>
        <v>Granny Smith Apples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0.41749999999999998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8.35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0.33400000000000002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0.33400000000000002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1.002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8.3499999999999998E-3</v>
      </c>
      <c r="S19" s="70">
        <v>0</v>
      </c>
      <c r="T19" s="70">
        <v>8.35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35.905000000000001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0.41749999999999998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8.35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0.33400000000000002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0.33400000000000002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1.002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8.3499999999999998E-3</v>
      </c>
      <c r="AD19" s="70">
        <v>0</v>
      </c>
      <c r="AE19" s="70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8.35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35.905000000000001</v>
      </c>
    </row>
    <row r="20" spans="2:32" s="4" customFormat="1" ht="30" customHeight="1" x14ac:dyDescent="0.25">
      <c r="B20" s="38" t="s">
        <v>6213</v>
      </c>
      <c r="C20" s="39">
        <v>25</v>
      </c>
      <c r="D20" s="39">
        <v>25</v>
      </c>
      <c r="E20" s="38" t="s">
        <v>6204</v>
      </c>
      <c r="F20" s="65" t="s">
        <v>5543</v>
      </c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RD Johns</v>
      </c>
      <c r="I20" s="24" t="str">
        <f>_xlfn.IFNA(VLOOKUP($F20,Products,4,FALSE),"Not Found")</f>
        <v>44250</v>
      </c>
      <c r="J20" s="24" t="str">
        <f>_xlfn.IFNA(VLOOKUP($F20,Products,5,FALSE),"Not Found")</f>
        <v>Raisin's</v>
      </c>
      <c r="L20" s="70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0.75</v>
      </c>
      <c r="M20" s="70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15.65</v>
      </c>
      <c r="N20" s="70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0.25</v>
      </c>
      <c r="O20" s="70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0.2</v>
      </c>
      <c r="P20" s="70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0.05</v>
      </c>
      <c r="Q20" s="70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0.67500000000000004</v>
      </c>
      <c r="R20" s="70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0.01</v>
      </c>
      <c r="S20" s="70">
        <v>0</v>
      </c>
      <c r="T20" s="70">
        <v>15.65</v>
      </c>
      <c r="U20" s="70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65.13</v>
      </c>
      <c r="V20" s="80"/>
      <c r="W20" s="70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0.75</v>
      </c>
      <c r="X20" s="70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15.65</v>
      </c>
      <c r="Y20" s="70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0.25</v>
      </c>
      <c r="Z20" s="70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0.2</v>
      </c>
      <c r="AA20" s="70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0.05</v>
      </c>
      <c r="AB20" s="70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0.67500000000000004</v>
      </c>
      <c r="AC20" s="70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0.01</v>
      </c>
      <c r="AD20" s="70">
        <v>0</v>
      </c>
      <c r="AE20" s="70">
        <v>15.65</v>
      </c>
      <c r="AF20" s="70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65.13</v>
      </c>
    </row>
    <row r="21" spans="2:32" s="4" customFormat="1" ht="30" hidden="1" customHeight="1" x14ac:dyDescent="0.25">
      <c r="B21" s="38"/>
      <c r="C21" s="39"/>
      <c r="D21" s="39"/>
      <c r="E21" s="38"/>
      <c r="F21" s="65"/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Not Found</v>
      </c>
      <c r="I21" s="24" t="str">
        <f>_xlfn.IFNA(VLOOKUP($F21,Products,4,FALSE),"Not Found")</f>
        <v>Not Found</v>
      </c>
      <c r="J21" s="24" t="str">
        <f>_xlfn.IFNA(VLOOKUP($F21,Products,5,FALSE),"Not Found")</f>
        <v>Not Found</v>
      </c>
      <c r="L21" s="70" t="str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Err</v>
      </c>
      <c r="M21" s="70" t="str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Err</v>
      </c>
      <c r="N21" s="70" t="str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Err</v>
      </c>
      <c r="O21" s="70" t="str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Err</v>
      </c>
      <c r="P21" s="70" t="str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Err</v>
      </c>
      <c r="Q21" s="70" t="str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Err</v>
      </c>
      <c r="R21" s="70" t="str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Err</v>
      </c>
      <c r="S21" s="70" t="str">
        <f>IFERROR(IF($E21="Individual Unit",IF(VLOOKUP($F21,Products,24,FALSE)="","Missing",(SUM(SUM(_xlfn.IFNA(VLOOKUP($F21,Products,24,FALSE),"Not Found")/100)*$G21*$C21))),IF(VLOOKUP($F21,Products,24,FALSE)="","Missing",(SUM(SUM(_xlfn.IFNA(VLOOKUP($F21,Products,24,FALSE),"Not Found")/100)*$C21)))),"Err")</f>
        <v>Err</v>
      </c>
      <c r="T21" s="70"/>
      <c r="U21" s="70" t="str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Err</v>
      </c>
      <c r="V21" s="80"/>
      <c r="W21" s="70" t="str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Err</v>
      </c>
      <c r="X21" s="70" t="str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Err</v>
      </c>
      <c r="Y21" s="70" t="str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Err</v>
      </c>
      <c r="Z21" s="70" t="str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Err</v>
      </c>
      <c r="AA21" s="70" t="str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Err</v>
      </c>
      <c r="AB21" s="70" t="str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Err</v>
      </c>
      <c r="AC21" s="70" t="str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Err</v>
      </c>
      <c r="AD21" s="70" t="str">
        <f>IFERROR(IF($E21="Individual Unit",IF(VLOOKUP($F21,Products,24,FALSE)="","Missing",(SUM(SUM(_xlfn.IFNA(VLOOKUP($F21,Products,24,FALSE),"Not Found")/100)*$G21*$D21))),IF(VLOOKUP($F21,Products,24,FALSE)="","Missing",(SUM(SUM(_xlfn.IFNA(VLOOKUP($F21,Products,24,FALSE),"Not Found")/100)*$D21)))),"Err")</f>
        <v>Err</v>
      </c>
      <c r="AE21" s="70"/>
      <c r="AF21" s="70" t="str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Err</v>
      </c>
    </row>
    <row r="22" spans="2:32" x14ac:dyDescent="0.25">
      <c r="L22" s="71">
        <f>SUM(L6:L21)</f>
        <v>24.217499999999998</v>
      </c>
      <c r="M22" s="71">
        <f t="shared" ref="M22:U22" si="23">SUM(M6:M21)</f>
        <v>58.19</v>
      </c>
      <c r="N22" s="71">
        <f t="shared" si="23"/>
        <v>9.1949999999999985</v>
      </c>
      <c r="O22" s="71">
        <f t="shared" si="23"/>
        <v>7.7455999999999996</v>
      </c>
      <c r="P22" s="71">
        <f t="shared" si="23"/>
        <v>1.4493999999999998</v>
      </c>
      <c r="Q22" s="71">
        <f t="shared" si="23"/>
        <v>4.4329999999999989</v>
      </c>
      <c r="R22" s="71">
        <f t="shared" si="23"/>
        <v>1.0668500000000001</v>
      </c>
      <c r="S22" s="71">
        <f t="shared" si="23"/>
        <v>1.3</v>
      </c>
      <c r="T22" s="71">
        <f>SUM(T6:T21)</f>
        <v>24.310000000000002</v>
      </c>
      <c r="U22" s="71">
        <f t="shared" si="23"/>
        <v>413.3175</v>
      </c>
      <c r="V22" s="73" t="s">
        <v>6151</v>
      </c>
      <c r="W22" s="71">
        <f t="shared" ref="W22:AF22" si="24">SUM(W6:W21)</f>
        <v>29.055</v>
      </c>
      <c r="X22" s="71">
        <f t="shared" si="24"/>
        <v>66.927500000000009</v>
      </c>
      <c r="Y22" s="71">
        <f t="shared" si="24"/>
        <v>11.9415</v>
      </c>
      <c r="Z22" s="71">
        <f t="shared" si="24"/>
        <v>10.021999999999998</v>
      </c>
      <c r="AA22" s="71">
        <f t="shared" si="24"/>
        <v>1.9195</v>
      </c>
      <c r="AB22" s="71">
        <f t="shared" si="24"/>
        <v>6.1444999999999999</v>
      </c>
      <c r="AC22" s="71">
        <f t="shared" si="24"/>
        <v>1.1608500000000002</v>
      </c>
      <c r="AD22" s="71">
        <f t="shared" si="24"/>
        <v>6.57</v>
      </c>
      <c r="AE22" s="71">
        <f>SUM(AE6:AE21)</f>
        <v>24.372</v>
      </c>
      <c r="AF22" s="71">
        <f t="shared" si="24"/>
        <v>496.95899999999995</v>
      </c>
    </row>
    <row r="23" spans="2:32" ht="15" customHeight="1" x14ac:dyDescent="0.25">
      <c r="L23" s="59"/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6154</v>
      </c>
      <c r="W23" s="59"/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84" t="b">
        <v>1</v>
      </c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6155</v>
      </c>
      <c r="W24" s="84" t="b">
        <v>1</v>
      </c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ht="15" customHeight="1" x14ac:dyDescent="0.25">
      <c r="L25" s="59"/>
      <c r="M25" s="59"/>
      <c r="N25" s="59"/>
      <c r="O25" s="59"/>
      <c r="P25" s="59"/>
      <c r="Q25" s="84" t="b">
        <v>1</v>
      </c>
      <c r="R25" s="59"/>
      <c r="S25" s="59"/>
      <c r="T25" s="84" t="b">
        <v>1</v>
      </c>
      <c r="U25" s="59"/>
      <c r="V25" s="63" t="s">
        <v>6156</v>
      </c>
      <c r="W25" s="59"/>
      <c r="X25" s="59"/>
      <c r="Y25" s="59"/>
      <c r="Z25" s="59"/>
      <c r="AA25" s="59"/>
      <c r="AB25" s="84" t="b">
        <v>1</v>
      </c>
      <c r="AC25" s="59"/>
      <c r="AD25" s="59"/>
      <c r="AE25" s="84" t="b">
        <v>1</v>
      </c>
      <c r="AF2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8:J18"/>
    <mergeCell ref="I4:I5"/>
    <mergeCell ref="J4:J5"/>
    <mergeCell ref="L4:U4"/>
    <mergeCell ref="W4:AF4"/>
  </mergeCells>
  <hyperlinks>
    <hyperlink ref="L1" location="'HOME WEEK 1'!A1" display="'HOME WEEK 1'!A1" xr:uid="{A5FD893B-F260-41B8-93B6-3F39ADA8D535}"/>
    <hyperlink ref="M1" location="'HOME WEEK 2'!A1" display="&lt; Week 2 Home" xr:uid="{74294933-D4A0-404B-A6C4-38CB4ABFC96C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1ADA77-3D6D-48DC-A6E8-A898CFB11027}">
          <x14:formula1>
            <xm:f>'Master Product List'!$B:$B</xm:f>
          </x14:formula1>
          <xm:sqref>F19:F21 F6:F17</xm:sqref>
        </x14:dataValidation>
      </x14:dataValidations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39B04-3A3B-401D-BEA0-543C3347E9BC}">
  <sheetPr>
    <tabColor theme="9" tint="-0.499984740745262"/>
  </sheetPr>
  <dimension ref="B1:AF2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D25" sqref="D25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1.2851562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6056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696</v>
      </c>
      <c r="C6" s="24">
        <v>1</v>
      </c>
      <c r="D6" s="24">
        <v>0</v>
      </c>
      <c r="E6" s="23" t="s">
        <v>1216</v>
      </c>
      <c r="F6" s="65" t="s">
        <v>5146</v>
      </c>
      <c r="G6" s="60">
        <f t="shared" ref="G6:G17" si="0">IFERROR(IF(E6="Individual Unit",IF(VLOOKUP($F6,Products,26,FALSE)="","X",VLOOKUP($F6,Products,26,FALSE)),""),"")</f>
        <v>65</v>
      </c>
      <c r="H6" s="23" t="str">
        <f t="shared" ref="H6:H17" si="1">_xlfn.IFNA(VLOOKUP($F6,Products,2,FALSE),"Not Found")</f>
        <v>Bidfood</v>
      </c>
      <c r="I6" s="24" t="str">
        <f t="shared" ref="I6:I17" si="2">_xlfn.IFNA(VLOOKUP($F6,Products,4,FALSE),"Not Found")</f>
        <v>77046</v>
      </c>
      <c r="J6" s="24" t="str">
        <f t="shared" ref="J6:J17" si="3">_xlfn.IFNA(VLOOKUP($F6,Products,5,FALSE),"Not Found")</f>
        <v>Dr Schär Gluten Free White Roll</v>
      </c>
      <c r="L6" s="70">
        <f t="shared" ref="L6:L17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1.2349999999999999</v>
      </c>
      <c r="M6" s="70">
        <f t="shared" ref="M6:M17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32.5</v>
      </c>
      <c r="N6" s="70">
        <f t="shared" ref="N6:N17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4.6149999999999993</v>
      </c>
      <c r="O6" s="70">
        <f t="shared" ref="O6:O17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4.2250000000000005</v>
      </c>
      <c r="P6" s="70">
        <f t="shared" ref="P6:P17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0.39</v>
      </c>
      <c r="Q6" s="70">
        <f t="shared" ref="Q6:Q17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2.6649999999999996</v>
      </c>
      <c r="R6" s="70">
        <f t="shared" ref="R6:R17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0.58500000000000008</v>
      </c>
      <c r="S6" s="70">
        <f t="shared" ref="S6:S17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0.84500000000000008</v>
      </c>
      <c r="T6" s="70">
        <v>0</v>
      </c>
      <c r="U6" s="70">
        <f t="shared" ref="U6:U17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181.35</v>
      </c>
      <c r="V6" s="80"/>
      <c r="W6" s="70">
        <f t="shared" ref="W6:W17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7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7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7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7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7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7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17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7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696</v>
      </c>
      <c r="C7" s="24">
        <v>0</v>
      </c>
      <c r="D7" s="24">
        <v>1</v>
      </c>
      <c r="E7" s="23" t="s">
        <v>1216</v>
      </c>
      <c r="F7" s="65" t="s">
        <v>695</v>
      </c>
      <c r="G7" s="60">
        <f>IFERROR(IF(E7="Individual Unit",IF(VLOOKUP($F7,Products,26,FALSE)="","X",VLOOKUP($F7,Products,26,FALSE)),""),"")</f>
        <v>80</v>
      </c>
      <c r="H7" s="23" t="str">
        <f>_xlfn.IFNA(VLOOKUP($F7,Products,2,FALSE),"Not Found")</f>
        <v>Bidfood</v>
      </c>
      <c r="I7" s="24" t="str">
        <f>_xlfn.IFNA(VLOOKUP($F7,Products,4,FALSE),"Not Found")</f>
        <v>19695</v>
      </c>
      <c r="J7" s="24" t="str">
        <f>_xlfn.IFNA(VLOOKUP($F7,Products,5,FALSE),"Not Found")</f>
        <v>Gluten Free Brioche Style burger bun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0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1.6800000000000002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40.56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5.5200000000000005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5.12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0.4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4.32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0.54400000000000004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6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228</v>
      </c>
    </row>
    <row r="8" spans="2:32" s="4" customFormat="1" ht="45" x14ac:dyDescent="0.25">
      <c r="B8" s="23" t="s">
        <v>2116</v>
      </c>
      <c r="C8" s="24">
        <v>5</v>
      </c>
      <c r="D8" s="24">
        <v>7.5</v>
      </c>
      <c r="E8" s="23" t="s">
        <v>6204</v>
      </c>
      <c r="F8" s="65" t="s">
        <v>3948</v>
      </c>
      <c r="G8" s="60" t="str">
        <f t="shared" si="0"/>
        <v/>
      </c>
      <c r="H8" s="23" t="str">
        <f t="shared" si="1"/>
        <v>Bidfood</v>
      </c>
      <c r="I8" s="24" t="str">
        <f t="shared" si="2"/>
        <v>37897</v>
      </c>
      <c r="J8" s="24" t="str">
        <f t="shared" si="3"/>
        <v>Everyday Favourites Great Value Mayonnaise - 5 Litre</v>
      </c>
      <c r="L8" s="70">
        <f t="shared" si="4"/>
        <v>5.0000000000000001E-3</v>
      </c>
      <c r="M8" s="70">
        <f t="shared" si="5"/>
        <v>0.38500000000000001</v>
      </c>
      <c r="N8" s="70">
        <f t="shared" si="6"/>
        <v>0.71500000000000008</v>
      </c>
      <c r="O8" s="70">
        <f t="shared" si="7"/>
        <v>0.60799999999999998</v>
      </c>
      <c r="P8" s="70">
        <f t="shared" si="8"/>
        <v>0.10700000000000001</v>
      </c>
      <c r="Q8" s="70">
        <f t="shared" si="9"/>
        <v>2.5000000000000001E-2</v>
      </c>
      <c r="R8" s="70">
        <f t="shared" si="10"/>
        <v>7.0999999999999994E-2</v>
      </c>
      <c r="S8" s="70">
        <f t="shared" si="11"/>
        <v>0.08</v>
      </c>
      <c r="T8" s="70">
        <v>0</v>
      </c>
      <c r="U8" s="70">
        <f t="shared" si="12"/>
        <v>8</v>
      </c>
      <c r="V8" s="80"/>
      <c r="W8" s="70">
        <f t="shared" si="13"/>
        <v>7.4999999999999997E-3</v>
      </c>
      <c r="X8" s="70">
        <f t="shared" si="14"/>
        <v>0.57750000000000001</v>
      </c>
      <c r="Y8" s="70">
        <f t="shared" si="15"/>
        <v>1.0725000000000002</v>
      </c>
      <c r="Z8" s="70">
        <f t="shared" si="16"/>
        <v>0.91200000000000003</v>
      </c>
      <c r="AA8" s="70">
        <f t="shared" si="17"/>
        <v>0.16050000000000003</v>
      </c>
      <c r="AB8" s="70">
        <f t="shared" si="18"/>
        <v>3.7499999999999999E-2</v>
      </c>
      <c r="AC8" s="70">
        <f t="shared" si="19"/>
        <v>0.1065</v>
      </c>
      <c r="AD8" s="70">
        <f t="shared" si="20"/>
        <v>0.12</v>
      </c>
      <c r="AE8" s="70">
        <v>0</v>
      </c>
      <c r="AF8" s="70">
        <f t="shared" si="21"/>
        <v>12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 t="shared" si="3"/>
        <v>Summer County Soft Spread</v>
      </c>
      <c r="L9" s="70">
        <f t="shared" si="4"/>
        <v>0</v>
      </c>
      <c r="M9" s="70">
        <f t="shared" si="5"/>
        <v>0</v>
      </c>
      <c r="N9" s="70">
        <f t="shared" si="6"/>
        <v>2.75</v>
      </c>
      <c r="O9" s="70">
        <f t="shared" si="7"/>
        <v>2</v>
      </c>
      <c r="P9" s="70">
        <f t="shared" si="8"/>
        <v>0.75</v>
      </c>
      <c r="Q9" s="70">
        <f t="shared" si="9"/>
        <v>0</v>
      </c>
      <c r="R9" s="70">
        <f t="shared" si="10"/>
        <v>6.9999999999999993E-2</v>
      </c>
      <c r="S9" s="70">
        <f t="shared" si="11"/>
        <v>0</v>
      </c>
      <c r="T9" s="70">
        <v>0</v>
      </c>
      <c r="U9" s="70">
        <f t="shared" si="12"/>
        <v>24.75</v>
      </c>
      <c r="V9" s="80"/>
      <c r="W9" s="70">
        <f t="shared" si="13"/>
        <v>0</v>
      </c>
      <c r="X9" s="70">
        <f t="shared" si="14"/>
        <v>0</v>
      </c>
      <c r="Y9" s="70">
        <f t="shared" si="15"/>
        <v>4.125</v>
      </c>
      <c r="Z9" s="70">
        <f t="shared" si="16"/>
        <v>3</v>
      </c>
      <c r="AA9" s="70">
        <f t="shared" si="17"/>
        <v>1.125</v>
      </c>
      <c r="AB9" s="70">
        <f t="shared" si="18"/>
        <v>0</v>
      </c>
      <c r="AC9" s="70">
        <f t="shared" si="19"/>
        <v>0.10499999999999998</v>
      </c>
      <c r="AD9" s="70">
        <f t="shared" si="20"/>
        <v>0</v>
      </c>
      <c r="AE9" s="70">
        <v>0</v>
      </c>
      <c r="AF9" s="70">
        <f t="shared" si="21"/>
        <v>37.125</v>
      </c>
    </row>
    <row r="10" spans="2:32" s="4" customFormat="1" ht="30" customHeight="1" x14ac:dyDescent="0.25">
      <c r="B10" s="23" t="s">
        <v>6225</v>
      </c>
      <c r="C10" s="24">
        <v>75</v>
      </c>
      <c r="D10" s="24">
        <v>95</v>
      </c>
      <c r="E10" s="23" t="s">
        <v>6204</v>
      </c>
      <c r="F10" s="65" t="s">
        <v>2466</v>
      </c>
      <c r="G10" s="60" t="str">
        <f t="shared" si="0"/>
        <v/>
      </c>
      <c r="H10" s="23" t="str">
        <f t="shared" si="1"/>
        <v>RD Johns</v>
      </c>
      <c r="I10" s="24" t="str">
        <f t="shared" si="2"/>
        <v>37486</v>
      </c>
      <c r="J10" s="24" t="str">
        <f t="shared" si="3"/>
        <v>12mm Diced Chicken</v>
      </c>
      <c r="L10" s="70">
        <f t="shared" si="4"/>
        <v>21.75</v>
      </c>
      <c r="M10" s="70">
        <f t="shared" si="5"/>
        <v>0.82500000000000007</v>
      </c>
      <c r="N10" s="70">
        <f t="shared" si="6"/>
        <v>0.52499999999999991</v>
      </c>
      <c r="O10" s="70">
        <f t="shared" si="7"/>
        <v>0.37499999999999994</v>
      </c>
      <c r="P10" s="70">
        <f t="shared" si="8"/>
        <v>0.15</v>
      </c>
      <c r="Q10" s="70">
        <f t="shared" si="9"/>
        <v>0</v>
      </c>
      <c r="R10" s="70">
        <f t="shared" si="10"/>
        <v>0.32250000000000001</v>
      </c>
      <c r="S10" s="70">
        <f t="shared" si="11"/>
        <v>0.375</v>
      </c>
      <c r="T10" s="70">
        <v>0</v>
      </c>
      <c r="U10" s="70">
        <f t="shared" si="12"/>
        <v>96.08250000000001</v>
      </c>
      <c r="V10" s="80"/>
      <c r="W10" s="70">
        <f t="shared" si="13"/>
        <v>27.549999999999997</v>
      </c>
      <c r="X10" s="70">
        <f t="shared" si="14"/>
        <v>1.0450000000000002</v>
      </c>
      <c r="Y10" s="70">
        <f t="shared" si="15"/>
        <v>0.66499999999999992</v>
      </c>
      <c r="Z10" s="70">
        <f t="shared" si="16"/>
        <v>0.47499999999999992</v>
      </c>
      <c r="AA10" s="70">
        <f t="shared" si="17"/>
        <v>0.19</v>
      </c>
      <c r="AB10" s="70">
        <f t="shared" si="18"/>
        <v>0</v>
      </c>
      <c r="AC10" s="70">
        <f t="shared" si="19"/>
        <v>0.40849999999999997</v>
      </c>
      <c r="AD10" s="70">
        <f t="shared" si="20"/>
        <v>0.47500000000000003</v>
      </c>
      <c r="AE10" s="70">
        <v>0</v>
      </c>
      <c r="AF10" s="70">
        <f t="shared" si="21"/>
        <v>121.70450000000001</v>
      </c>
    </row>
    <row r="11" spans="2:32" s="4" customFormat="1" ht="30" customHeight="1" x14ac:dyDescent="0.25">
      <c r="B11" s="23" t="s">
        <v>1256</v>
      </c>
      <c r="C11" s="24">
        <v>6</v>
      </c>
      <c r="D11" s="24">
        <v>10</v>
      </c>
      <c r="E11" s="23" t="s">
        <v>6204</v>
      </c>
      <c r="F11" s="65" t="s">
        <v>5600</v>
      </c>
      <c r="G11" s="60" t="str">
        <f t="shared" si="0"/>
        <v/>
      </c>
      <c r="H11" s="23" t="str">
        <f t="shared" si="1"/>
        <v>Tamar Fresh</v>
      </c>
      <c r="I11" s="24" t="str">
        <f t="shared" si="2"/>
        <v>26018</v>
      </c>
      <c r="J11" s="24" t="str">
        <f t="shared" si="3"/>
        <v>Red ONions</v>
      </c>
      <c r="L11" s="70">
        <f t="shared" si="4"/>
        <v>0.06</v>
      </c>
      <c r="M11" s="70">
        <f t="shared" si="5"/>
        <v>0.48</v>
      </c>
      <c r="N11" s="70">
        <f t="shared" si="6"/>
        <v>6.0000000000000001E-3</v>
      </c>
      <c r="O11" s="70">
        <f t="shared" si="7"/>
        <v>3.6000000000000003E-3</v>
      </c>
      <c r="P11" s="70">
        <f t="shared" si="8"/>
        <v>2.4000000000000002E-3</v>
      </c>
      <c r="Q11" s="70">
        <f t="shared" si="9"/>
        <v>6.6000000000000003E-2</v>
      </c>
      <c r="R11" s="70">
        <f t="shared" si="10"/>
        <v>0</v>
      </c>
      <c r="S11" s="70">
        <v>0</v>
      </c>
      <c r="T11" s="70">
        <v>0.31</v>
      </c>
      <c r="U11" s="70">
        <f t="shared" si="12"/>
        <v>2.0999999999999996</v>
      </c>
      <c r="V11" s="80"/>
      <c r="W11" s="70">
        <f t="shared" si="13"/>
        <v>0.1</v>
      </c>
      <c r="X11" s="70">
        <f t="shared" si="14"/>
        <v>0.8</v>
      </c>
      <c r="Y11" s="70">
        <f t="shared" si="15"/>
        <v>0.01</v>
      </c>
      <c r="Z11" s="70">
        <f t="shared" si="16"/>
        <v>6.0000000000000001E-3</v>
      </c>
      <c r="AA11" s="70">
        <f t="shared" si="17"/>
        <v>4.0000000000000001E-3</v>
      </c>
      <c r="AB11" s="70">
        <f t="shared" si="18"/>
        <v>0.11000000000000001</v>
      </c>
      <c r="AC11" s="70">
        <f t="shared" si="19"/>
        <v>0</v>
      </c>
      <c r="AD11" s="70">
        <v>0</v>
      </c>
      <c r="AE11" s="70">
        <v>0.372</v>
      </c>
      <c r="AF11" s="70">
        <f t="shared" si="21"/>
        <v>3.5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11"/>
        <v>Err</v>
      </c>
      <c r="T17" s="70"/>
      <c r="U17" s="70" t="str">
        <f t="shared" si="12"/>
        <v>Err</v>
      </c>
      <c r="V17" s="80"/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70" t="str">
        <f t="shared" si="16"/>
        <v>Err</v>
      </c>
      <c r="AA17" s="70" t="str">
        <f t="shared" si="17"/>
        <v>Err</v>
      </c>
      <c r="AB17" s="70" t="str">
        <f t="shared" si="18"/>
        <v>Err</v>
      </c>
      <c r="AC17" s="70" t="str">
        <f t="shared" si="19"/>
        <v>Err</v>
      </c>
      <c r="AD17" s="70" t="str">
        <f t="shared" si="20"/>
        <v>Err</v>
      </c>
      <c r="AE17" s="70"/>
      <c r="AF17" s="70" t="str">
        <f t="shared" si="21"/>
        <v>Err</v>
      </c>
    </row>
    <row r="18" spans="2:32" ht="21" customHeight="1" x14ac:dyDescent="0.25">
      <c r="B18" s="89" t="s">
        <v>6228</v>
      </c>
      <c r="C18" s="90"/>
      <c r="D18" s="90"/>
      <c r="E18" s="90"/>
      <c r="F18" s="90"/>
      <c r="G18" s="90"/>
      <c r="H18" s="90"/>
      <c r="I18" s="90"/>
      <c r="J18" s="91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4" customFormat="1" ht="45" x14ac:dyDescent="0.25">
      <c r="B19" s="58" t="s">
        <v>5993</v>
      </c>
      <c r="C19" s="39">
        <v>1</v>
      </c>
      <c r="D19" s="39">
        <v>1</v>
      </c>
      <c r="E19" s="39" t="s">
        <v>419</v>
      </c>
      <c r="F19" s="23" t="s">
        <v>6000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4346</v>
      </c>
      <c r="J19" s="24" t="str">
        <f>_xlfn.IFNA(VLOOKUP($F19,Products,5,FALSE),"Not Found")</f>
        <v>Golden Acre Plain Yoghurts (fat free)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4.2999999999999997E-2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5.5E-2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5.0000000000000001E-3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2E-3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3.0000000000000001E-3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5.0000000000000001E-3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1E-3</v>
      </c>
      <c r="S19" s="70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5.5E-2</v>
      </c>
      <c r="T19" s="70">
        <v>0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0.45169999999999999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4.2999999999999997E-2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5.5E-2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5.0000000000000001E-3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2E-3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3.0000000000000001E-3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5.0000000000000001E-3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1E-3</v>
      </c>
      <c r="AD19" s="70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5.5E-2</v>
      </c>
      <c r="AE19" s="70">
        <v>0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0.45169999999999999</v>
      </c>
    </row>
    <row r="20" spans="2:32" s="4" customFormat="1" ht="30" customHeight="1" x14ac:dyDescent="0.25">
      <c r="B20" s="38" t="s">
        <v>6208</v>
      </c>
      <c r="C20" s="39">
        <v>10</v>
      </c>
      <c r="D20" s="39">
        <v>10</v>
      </c>
      <c r="E20" s="38" t="s">
        <v>6204</v>
      </c>
      <c r="F20" s="65" t="s">
        <v>5410</v>
      </c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RD Johns</v>
      </c>
      <c r="I20" s="24" t="str">
        <f>_xlfn.IFNA(VLOOKUP($F20,Products,4,FALSE),"Not Found")</f>
        <v>1674</v>
      </c>
      <c r="J20" s="24" t="str">
        <f>_xlfn.IFNA(VLOOKUP($F20,Products,5,FALSE),"Not Found")</f>
        <v>Greens Summer Berries</v>
      </c>
      <c r="L20" s="70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0.11000000000000001</v>
      </c>
      <c r="M20" s="70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0.59000000000000008</v>
      </c>
      <c r="N20" s="70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0.01</v>
      </c>
      <c r="O20" s="70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0.01</v>
      </c>
      <c r="P20" s="70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0</v>
      </c>
      <c r="Q20" s="70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0.65</v>
      </c>
      <c r="R20" s="70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0</v>
      </c>
      <c r="S20" s="70">
        <v>0</v>
      </c>
      <c r="T20" s="70">
        <v>0.53</v>
      </c>
      <c r="U20" s="70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4.1590000000000007</v>
      </c>
      <c r="V20" s="80"/>
      <c r="W20" s="70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0.11000000000000001</v>
      </c>
      <c r="X20" s="70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0.59000000000000008</v>
      </c>
      <c r="Y20" s="70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0.01</v>
      </c>
      <c r="Z20" s="70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0.01</v>
      </c>
      <c r="AA20" s="70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0</v>
      </c>
      <c r="AB20" s="70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0.65</v>
      </c>
      <c r="AC20" s="70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0</v>
      </c>
      <c r="AD20" s="70">
        <v>0</v>
      </c>
      <c r="AE20" s="70">
        <v>0.53</v>
      </c>
      <c r="AF20" s="70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4.1590000000000007</v>
      </c>
    </row>
    <row r="21" spans="2:32" s="4" customFormat="1" ht="30" hidden="1" customHeight="1" x14ac:dyDescent="0.25">
      <c r="B21" s="38"/>
      <c r="C21" s="39"/>
      <c r="D21" s="39"/>
      <c r="E21" s="38"/>
      <c r="F21" s="65"/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Not Found</v>
      </c>
      <c r="I21" s="24" t="str">
        <f>_xlfn.IFNA(VLOOKUP($F21,Products,4,FALSE),"Not Found")</f>
        <v>Not Found</v>
      </c>
      <c r="J21" s="24" t="str">
        <f>_xlfn.IFNA(VLOOKUP($F21,Products,5,FALSE),"Not Found")</f>
        <v>Not Found</v>
      </c>
      <c r="L21" s="70" t="str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Err</v>
      </c>
      <c r="M21" s="70" t="str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Err</v>
      </c>
      <c r="N21" s="70" t="str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Err</v>
      </c>
      <c r="O21" s="70" t="str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Err</v>
      </c>
      <c r="P21" s="70" t="str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Err</v>
      </c>
      <c r="Q21" s="70" t="str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Err</v>
      </c>
      <c r="R21" s="70" t="str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Err</v>
      </c>
      <c r="S21" s="70" t="str">
        <f>IFERROR(IF($E21="Individual Unit",IF(VLOOKUP($F21,Products,24,FALSE)="","Missing",(SUM(SUM(_xlfn.IFNA(VLOOKUP($F21,Products,24,FALSE),"Not Found")/100)*$G21*$C21))),IF(VLOOKUP($F21,Products,24,FALSE)="","Missing",(SUM(SUM(_xlfn.IFNA(VLOOKUP($F21,Products,24,FALSE),"Not Found")/100)*$C21)))),"Err")</f>
        <v>Err</v>
      </c>
      <c r="T21" s="70"/>
      <c r="U21" s="70" t="str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Err</v>
      </c>
      <c r="V21" s="80"/>
      <c r="W21" s="70" t="str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Err</v>
      </c>
      <c r="X21" s="70" t="str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Err</v>
      </c>
      <c r="Y21" s="70" t="str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Err</v>
      </c>
      <c r="Z21" s="70" t="str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Err</v>
      </c>
      <c r="AA21" s="70" t="str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Err</v>
      </c>
      <c r="AB21" s="70" t="str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Err</v>
      </c>
      <c r="AC21" s="70" t="str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Err</v>
      </c>
      <c r="AD21" s="70" t="str">
        <f>IFERROR(IF($E21="Individual Unit",IF(VLOOKUP($F21,Products,24,FALSE)="","Missing",(SUM(SUM(_xlfn.IFNA(VLOOKUP($F21,Products,24,FALSE),"Not Found")/100)*$G21*$D21))),IF(VLOOKUP($F21,Products,24,FALSE)="","Missing",(SUM(SUM(_xlfn.IFNA(VLOOKUP($F21,Products,24,FALSE),"Not Found")/100)*$D21)))),"Err")</f>
        <v>Err</v>
      </c>
      <c r="AE21" s="70"/>
      <c r="AF21" s="70" t="str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Err</v>
      </c>
    </row>
    <row r="22" spans="2:32" x14ac:dyDescent="0.25">
      <c r="L22" s="71">
        <f>SUM(L6:L21)</f>
        <v>23.202999999999996</v>
      </c>
      <c r="M22" s="71">
        <f t="shared" ref="M22:U22" si="22">SUM(M6:M21)</f>
        <v>34.835000000000001</v>
      </c>
      <c r="N22" s="71">
        <f t="shared" si="22"/>
        <v>8.6259999999999994</v>
      </c>
      <c r="O22" s="71">
        <f t="shared" si="22"/>
        <v>7.2235999999999994</v>
      </c>
      <c r="P22" s="71">
        <f t="shared" si="22"/>
        <v>1.4023999999999996</v>
      </c>
      <c r="Q22" s="71">
        <f t="shared" si="22"/>
        <v>3.4109999999999991</v>
      </c>
      <c r="R22" s="71">
        <f t="shared" si="22"/>
        <v>1.0494999999999999</v>
      </c>
      <c r="S22" s="71">
        <f t="shared" si="22"/>
        <v>1.355</v>
      </c>
      <c r="T22" s="71">
        <f>SUM(T6:T21)</f>
        <v>0.84000000000000008</v>
      </c>
      <c r="U22" s="71">
        <f t="shared" si="22"/>
        <v>316.89320000000004</v>
      </c>
      <c r="V22" s="73" t="s">
        <v>6151</v>
      </c>
      <c r="W22" s="71">
        <f t="shared" ref="W22:AF22" si="23">SUM(W6:W21)</f>
        <v>29.490499999999997</v>
      </c>
      <c r="X22" s="71">
        <f t="shared" si="23"/>
        <v>43.627500000000005</v>
      </c>
      <c r="Y22" s="71">
        <f t="shared" si="23"/>
        <v>11.407500000000001</v>
      </c>
      <c r="Z22" s="71">
        <f t="shared" si="23"/>
        <v>9.5250000000000004</v>
      </c>
      <c r="AA22" s="71">
        <f t="shared" si="23"/>
        <v>1.8824999999999998</v>
      </c>
      <c r="AB22" s="71">
        <f t="shared" si="23"/>
        <v>5.1225000000000005</v>
      </c>
      <c r="AC22" s="71">
        <f t="shared" si="23"/>
        <v>1.165</v>
      </c>
      <c r="AD22" s="71">
        <f t="shared" si="23"/>
        <v>6.6499999999999995</v>
      </c>
      <c r="AE22" s="71">
        <f>SUM(AE6:AE21)</f>
        <v>0.90200000000000002</v>
      </c>
      <c r="AF22" s="71">
        <f t="shared" si="23"/>
        <v>406.9402</v>
      </c>
    </row>
    <row r="23" spans="2:32" ht="15" customHeight="1" x14ac:dyDescent="0.25">
      <c r="L23" s="59"/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6154</v>
      </c>
      <c r="W23" s="59"/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84" t="b">
        <v>1</v>
      </c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6155</v>
      </c>
      <c r="W24" s="84" t="b">
        <v>1</v>
      </c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ht="15" customHeight="1" x14ac:dyDescent="0.25">
      <c r="L25" s="59"/>
      <c r="M25" s="59"/>
      <c r="N25" s="59"/>
      <c r="O25" s="59"/>
      <c r="P25" s="59"/>
      <c r="Q25" s="84" t="b">
        <v>1</v>
      </c>
      <c r="R25" s="59"/>
      <c r="S25" s="59"/>
      <c r="T25" s="84" t="b">
        <v>1</v>
      </c>
      <c r="U25" s="59"/>
      <c r="V25" s="63" t="s">
        <v>6156</v>
      </c>
      <c r="W25" s="59"/>
      <c r="X25" s="59"/>
      <c r="Y25" s="59"/>
      <c r="Z25" s="59"/>
      <c r="AA25" s="59"/>
      <c r="AB25" s="84" t="b">
        <v>1</v>
      </c>
      <c r="AC25" s="59"/>
      <c r="AD25" s="59"/>
      <c r="AE25" s="84" t="b">
        <v>1</v>
      </c>
      <c r="AF2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8:J18"/>
    <mergeCell ref="I4:I5"/>
    <mergeCell ref="J4:J5"/>
    <mergeCell ref="L4:U4"/>
    <mergeCell ref="W4:AF4"/>
  </mergeCells>
  <hyperlinks>
    <hyperlink ref="L1" location="'HOME WEEK 1'!A1" display="'HOME WEEK 1'!A1" xr:uid="{32B054C4-D57C-446C-ADC4-3DEAA80120A6}"/>
    <hyperlink ref="M1" location="'HOME WEEK 2'!A1" display="&lt; Week 2 Home" xr:uid="{CBBE6743-FF85-4ED5-A951-EE18FE0BB14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78CD9C-019D-4B3D-BA3D-AD8810AAC993}">
          <x14:formula1>
            <xm:f>'Master Product List'!$B:$B</xm:f>
          </x14:formula1>
          <xm:sqref>F6:F17 F19:F21</xm:sqref>
        </x14:dataValidation>
      </x14:dataValidations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8B162-B63F-485B-9138-85F302E4D50E}">
  <sheetPr>
    <tabColor theme="9" tint="-0.499984740745262"/>
  </sheetPr>
  <dimension ref="B1:AF24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B18" sqref="B18:F18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6057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6225</v>
      </c>
      <c r="C6" s="24">
        <v>75</v>
      </c>
      <c r="D6" s="24">
        <v>90</v>
      </c>
      <c r="E6" s="23" t="s">
        <v>6204</v>
      </c>
      <c r="F6" s="65" t="s">
        <v>2466</v>
      </c>
      <c r="G6" s="60" t="str">
        <f t="shared" ref="G6:G16" si="0">IFERROR(IF(E6="Individual Unit",IF(VLOOKUP($F6,Products,26,FALSE)="","X",VLOOKUP($F6,Products,26,FALSE)),""),"")</f>
        <v/>
      </c>
      <c r="H6" s="23" t="str">
        <f t="shared" ref="H6:H16" si="1">_xlfn.IFNA(VLOOKUP($F6,Products,2,FALSE),"Not Found")</f>
        <v>RD Johns</v>
      </c>
      <c r="I6" s="24" t="str">
        <f t="shared" ref="I6:I16" si="2">_xlfn.IFNA(VLOOKUP($F6,Products,4,FALSE),"Not Found")</f>
        <v>37486</v>
      </c>
      <c r="J6" s="24" t="str">
        <f t="shared" ref="J6:J16" si="3">_xlfn.IFNA(VLOOKUP($F6,Products,5,FALSE),"Not Found")</f>
        <v>12mm Diced Chicken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21.75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0.82500000000000007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0.52499999999999991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0.37499999999999994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0.15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0.32250000000000001</v>
      </c>
      <c r="S6" s="70">
        <f t="shared" ref="S6:S1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T6" s="70">
        <v>0</v>
      </c>
      <c r="U6" s="70">
        <f t="shared" ref="U6:U16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96.08250000000001</v>
      </c>
      <c r="V6" s="80"/>
      <c r="W6" s="70">
        <f t="shared" ref="W6:W1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26.099999999999998</v>
      </c>
      <c r="X6" s="70">
        <f t="shared" ref="X6:X1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0.9900000000000001</v>
      </c>
      <c r="Y6" s="70">
        <f t="shared" ref="Y6:Y1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0.62999999999999989</v>
      </c>
      <c r="Z6" s="70">
        <f t="shared" ref="Z6:Z1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0.44999999999999996</v>
      </c>
      <c r="AA6" s="70">
        <f t="shared" ref="AA6:AA1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0.18</v>
      </c>
      <c r="AB6" s="70">
        <f t="shared" ref="AB6:AB1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0.38700000000000001</v>
      </c>
      <c r="AD6" s="70">
        <f t="shared" ref="AD6:AD1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0.45</v>
      </c>
      <c r="AE6" s="70">
        <v>0</v>
      </c>
      <c r="AF6" s="70">
        <f t="shared" ref="AF6:AF16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115.29900000000001</v>
      </c>
    </row>
    <row r="7" spans="2:32" s="4" customFormat="1" ht="30" customHeight="1" x14ac:dyDescent="0.25">
      <c r="B7" s="23" t="s">
        <v>3934</v>
      </c>
      <c r="C7" s="24">
        <v>20</v>
      </c>
      <c r="D7" s="24">
        <v>30</v>
      </c>
      <c r="E7" s="23" t="s">
        <v>6204</v>
      </c>
      <c r="F7" s="65" t="s">
        <v>5894</v>
      </c>
      <c r="G7" s="60" t="str">
        <f t="shared" si="0"/>
        <v/>
      </c>
      <c r="H7" s="23" t="str">
        <f t="shared" si="1"/>
        <v>ESW</v>
      </c>
      <c r="I7" s="24" t="str">
        <f t="shared" si="2"/>
        <v>Onion_Gravy_GF</v>
      </c>
      <c r="J7" s="24" t="str">
        <f t="shared" si="3"/>
        <v>GF Homemade Onion Gravy</v>
      </c>
      <c r="L7" s="70">
        <f t="shared" si="4"/>
        <v>0.61399999999999999</v>
      </c>
      <c r="M7" s="70">
        <f t="shared" si="5"/>
        <v>2.266</v>
      </c>
      <c r="N7" s="70">
        <f t="shared" si="6"/>
        <v>1.948</v>
      </c>
      <c r="O7" s="70">
        <f t="shared" si="7"/>
        <v>0.77400000000000002</v>
      </c>
      <c r="P7" s="70">
        <f t="shared" si="8"/>
        <v>1.1739999999999999</v>
      </c>
      <c r="Q7" s="70">
        <f t="shared" si="9"/>
        <v>0.64800000000000013</v>
      </c>
      <c r="R7" s="70">
        <f t="shared" si="10"/>
        <v>0.27600000000000002</v>
      </c>
      <c r="S7" s="70">
        <f t="shared" si="11"/>
        <v>0.45599999999999996</v>
      </c>
      <c r="T7" s="70">
        <v>0</v>
      </c>
      <c r="U7" s="70">
        <f t="shared" si="12"/>
        <v>28.554000000000002</v>
      </c>
      <c r="V7" s="80"/>
      <c r="W7" s="70">
        <f t="shared" si="13"/>
        <v>0.92099999999999993</v>
      </c>
      <c r="X7" s="70">
        <f t="shared" si="14"/>
        <v>3.399</v>
      </c>
      <c r="Y7" s="70">
        <f t="shared" si="15"/>
        <v>2.9220000000000002</v>
      </c>
      <c r="Z7" s="70">
        <f t="shared" si="16"/>
        <v>1.161</v>
      </c>
      <c r="AA7" s="70">
        <f t="shared" si="17"/>
        <v>1.7610000000000001</v>
      </c>
      <c r="AB7" s="70">
        <f t="shared" si="18"/>
        <v>0.9720000000000002</v>
      </c>
      <c r="AC7" s="70">
        <f t="shared" si="19"/>
        <v>0.41399999999999998</v>
      </c>
      <c r="AD7" s="70">
        <f t="shared" si="20"/>
        <v>0.68399999999999994</v>
      </c>
      <c r="AE7" s="70">
        <v>0</v>
      </c>
      <c r="AF7" s="70">
        <f t="shared" si="21"/>
        <v>42.831000000000003</v>
      </c>
    </row>
    <row r="8" spans="2:32" s="4" customFormat="1" ht="30" customHeight="1" x14ac:dyDescent="0.25">
      <c r="B8" s="23" t="s">
        <v>3997</v>
      </c>
      <c r="C8" s="24">
        <v>10</v>
      </c>
      <c r="D8" s="24">
        <v>15</v>
      </c>
      <c r="E8" s="23" t="s">
        <v>6204</v>
      </c>
      <c r="F8" s="65" t="s">
        <v>2651</v>
      </c>
      <c r="G8" s="60" t="str">
        <f t="shared" si="0"/>
        <v/>
      </c>
      <c r="H8" s="23" t="str">
        <f t="shared" si="1"/>
        <v>RD Johns</v>
      </c>
      <c r="I8" s="24" t="str">
        <f t="shared" si="2"/>
        <v>4702</v>
      </c>
      <c r="J8" s="24" t="str">
        <f t="shared" si="3"/>
        <v>Onions (diced) Large Bag</v>
      </c>
      <c r="L8" s="70">
        <f t="shared" si="4"/>
        <v>0.15</v>
      </c>
      <c r="M8" s="70">
        <f t="shared" si="5"/>
        <v>0.15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0.3</v>
      </c>
      <c r="R8" s="70">
        <f t="shared" si="10"/>
        <v>1E-3</v>
      </c>
      <c r="S8" s="70">
        <v>0</v>
      </c>
      <c r="T8" s="70">
        <v>0.13</v>
      </c>
      <c r="U8" s="70">
        <f t="shared" si="12"/>
        <v>1.7929999999999999</v>
      </c>
      <c r="V8" s="80"/>
      <c r="W8" s="70">
        <f t="shared" si="13"/>
        <v>0.22499999999999998</v>
      </c>
      <c r="X8" s="70">
        <f t="shared" si="14"/>
        <v>0.22499999999999998</v>
      </c>
      <c r="Y8" s="70">
        <f t="shared" si="15"/>
        <v>0</v>
      </c>
      <c r="Z8" s="70">
        <f t="shared" si="16"/>
        <v>0</v>
      </c>
      <c r="AA8" s="70">
        <f t="shared" si="17"/>
        <v>0</v>
      </c>
      <c r="AB8" s="70">
        <f t="shared" si="18"/>
        <v>0.44999999999999996</v>
      </c>
      <c r="AC8" s="70">
        <f t="shared" si="19"/>
        <v>1.5E-3</v>
      </c>
      <c r="AD8" s="70">
        <v>0</v>
      </c>
      <c r="AE8" s="70">
        <v>0.19500000000000001</v>
      </c>
      <c r="AF8" s="70">
        <f t="shared" si="21"/>
        <v>2.6894999999999998</v>
      </c>
    </row>
    <row r="9" spans="2:32" s="4" customFormat="1" ht="30" customHeight="1" x14ac:dyDescent="0.25">
      <c r="B9" s="23" t="s">
        <v>5575</v>
      </c>
      <c r="C9" s="24">
        <v>20</v>
      </c>
      <c r="D9" s="24">
        <v>30</v>
      </c>
      <c r="E9" s="23" t="s">
        <v>6204</v>
      </c>
      <c r="F9" s="65" t="s">
        <v>5574</v>
      </c>
      <c r="G9" s="60" t="str">
        <f t="shared" si="0"/>
        <v/>
      </c>
      <c r="H9" s="23" t="str">
        <f t="shared" si="1"/>
        <v>RD Johns</v>
      </c>
      <c r="I9" s="24" t="str">
        <f t="shared" si="2"/>
        <v>8681</v>
      </c>
      <c r="J9" s="24" t="str">
        <f t="shared" si="3"/>
        <v>Greens Diced Carrots</v>
      </c>
      <c r="L9" s="70">
        <f t="shared" si="4"/>
        <v>0.08</v>
      </c>
      <c r="M9" s="70">
        <f t="shared" si="5"/>
        <v>1.34</v>
      </c>
      <c r="N9" s="70">
        <f t="shared" si="6"/>
        <v>0</v>
      </c>
      <c r="O9" s="70">
        <f t="shared" si="7"/>
        <v>0</v>
      </c>
      <c r="P9" s="70">
        <f t="shared" si="8"/>
        <v>0</v>
      </c>
      <c r="Q9" s="70">
        <f t="shared" si="9"/>
        <v>0.64</v>
      </c>
      <c r="R9" s="70">
        <f t="shared" si="10"/>
        <v>0.02</v>
      </c>
      <c r="S9" s="70">
        <v>0</v>
      </c>
      <c r="T9" s="70">
        <v>1.3</v>
      </c>
      <c r="U9" s="70">
        <f t="shared" si="12"/>
        <v>6.9779999999999998</v>
      </c>
      <c r="V9" s="80"/>
      <c r="W9" s="70">
        <f t="shared" si="13"/>
        <v>0.12</v>
      </c>
      <c r="X9" s="70">
        <f t="shared" si="14"/>
        <v>2.0100000000000002</v>
      </c>
      <c r="Y9" s="70">
        <f t="shared" si="15"/>
        <v>0</v>
      </c>
      <c r="Z9" s="70">
        <f t="shared" si="16"/>
        <v>0</v>
      </c>
      <c r="AA9" s="70">
        <f t="shared" si="17"/>
        <v>0</v>
      </c>
      <c r="AB9" s="70">
        <f t="shared" si="18"/>
        <v>0.96</v>
      </c>
      <c r="AC9" s="70">
        <f t="shared" si="19"/>
        <v>0.03</v>
      </c>
      <c r="AD9" s="70">
        <v>0</v>
      </c>
      <c r="AE9" s="70">
        <v>1.625</v>
      </c>
      <c r="AF9" s="70">
        <f t="shared" si="21"/>
        <v>10.466999999999999</v>
      </c>
    </row>
    <row r="10" spans="2:32" s="4" customFormat="1" ht="30" customHeight="1" x14ac:dyDescent="0.25">
      <c r="B10" s="23" t="s">
        <v>4953</v>
      </c>
      <c r="C10" s="24">
        <v>75</v>
      </c>
      <c r="D10" s="24">
        <v>100</v>
      </c>
      <c r="E10" s="23" t="s">
        <v>6204</v>
      </c>
      <c r="F10" s="65" t="s">
        <v>5580</v>
      </c>
      <c r="G10" s="60" t="str">
        <f t="shared" si="0"/>
        <v/>
      </c>
      <c r="H10" s="23" t="str">
        <f t="shared" si="1"/>
        <v>Bidfood</v>
      </c>
      <c r="I10" s="24" t="str">
        <f t="shared" si="2"/>
        <v>1485</v>
      </c>
      <c r="J10" s="24" t="str">
        <f t="shared" si="3"/>
        <v>Everyday Favourites Mashed Potato</v>
      </c>
      <c r="L10" s="70">
        <f t="shared" si="4"/>
        <v>1.2750000000000001</v>
      </c>
      <c r="M10" s="70">
        <f t="shared" si="5"/>
        <v>12.600000000000001</v>
      </c>
      <c r="N10" s="70">
        <f t="shared" si="6"/>
        <v>1.6500000000000001</v>
      </c>
      <c r="O10" s="70">
        <f t="shared" si="7"/>
        <v>0.75000000000000011</v>
      </c>
      <c r="P10" s="70">
        <f t="shared" si="8"/>
        <v>0.9</v>
      </c>
      <c r="Q10" s="70">
        <f t="shared" si="9"/>
        <v>1.875</v>
      </c>
      <c r="R10" s="70">
        <f t="shared" si="10"/>
        <v>0.32250000000000001</v>
      </c>
      <c r="S10" s="70">
        <f t="shared" si="11"/>
        <v>0.375</v>
      </c>
      <c r="T10" s="70">
        <v>0</v>
      </c>
      <c r="U10" s="70">
        <f t="shared" si="12"/>
        <v>74.25</v>
      </c>
      <c r="V10" s="80"/>
      <c r="W10" s="70">
        <f t="shared" si="13"/>
        <v>1.7000000000000002</v>
      </c>
      <c r="X10" s="70">
        <f t="shared" si="14"/>
        <v>16.8</v>
      </c>
      <c r="Y10" s="70">
        <f t="shared" si="15"/>
        <v>2.2000000000000002</v>
      </c>
      <c r="Z10" s="70">
        <f t="shared" si="16"/>
        <v>1.0000000000000002</v>
      </c>
      <c r="AA10" s="70">
        <f t="shared" si="17"/>
        <v>1.2</v>
      </c>
      <c r="AB10" s="70">
        <f t="shared" si="18"/>
        <v>2.5</v>
      </c>
      <c r="AC10" s="70">
        <f t="shared" si="19"/>
        <v>0.43</v>
      </c>
      <c r="AD10" s="70">
        <f t="shared" si="20"/>
        <v>0.5</v>
      </c>
      <c r="AE10" s="70">
        <v>0</v>
      </c>
      <c r="AF10" s="70">
        <f t="shared" si="21"/>
        <v>99</v>
      </c>
    </row>
    <row r="11" spans="2:32" s="4" customFormat="1" ht="30" customHeight="1" x14ac:dyDescent="0.25">
      <c r="B11" s="23" t="s">
        <v>2745</v>
      </c>
      <c r="C11" s="24">
        <v>20</v>
      </c>
      <c r="D11" s="24">
        <v>30</v>
      </c>
      <c r="E11" s="23" t="s">
        <v>6204</v>
      </c>
      <c r="F11" s="65" t="s">
        <v>2744</v>
      </c>
      <c r="G11" s="60" t="str">
        <f t="shared" si="0"/>
        <v/>
      </c>
      <c r="H11" s="23" t="str">
        <f t="shared" si="1"/>
        <v>Rd Johns</v>
      </c>
      <c r="I11" s="24" t="str">
        <f t="shared" si="2"/>
        <v>55838</v>
      </c>
      <c r="J11" s="24" t="str">
        <f t="shared" si="3"/>
        <v xml:space="preserve">Peas </v>
      </c>
      <c r="L11" s="70">
        <f t="shared" si="4"/>
        <v>1.04</v>
      </c>
      <c r="M11" s="70">
        <f t="shared" si="5"/>
        <v>1.7999999999999998</v>
      </c>
      <c r="N11" s="70">
        <f t="shared" si="6"/>
        <v>0.06</v>
      </c>
      <c r="O11" s="70">
        <f t="shared" si="7"/>
        <v>0.04</v>
      </c>
      <c r="P11" s="70">
        <f t="shared" si="8"/>
        <v>0.02</v>
      </c>
      <c r="Q11" s="70">
        <f t="shared" si="9"/>
        <v>0.91999999999999993</v>
      </c>
      <c r="R11" s="70">
        <f t="shared" si="10"/>
        <v>1.6E-2</v>
      </c>
      <c r="S11" s="70">
        <v>0</v>
      </c>
      <c r="T11" s="70">
        <v>0.62</v>
      </c>
      <c r="U11" s="70">
        <f t="shared" si="12"/>
        <v>13.814</v>
      </c>
      <c r="V11" s="80"/>
      <c r="W11" s="70">
        <f t="shared" si="13"/>
        <v>1.56</v>
      </c>
      <c r="X11" s="70">
        <f t="shared" si="14"/>
        <v>2.6999999999999997</v>
      </c>
      <c r="Y11" s="70">
        <f t="shared" si="15"/>
        <v>0.09</v>
      </c>
      <c r="Z11" s="70">
        <f t="shared" si="16"/>
        <v>0.06</v>
      </c>
      <c r="AA11" s="70">
        <f t="shared" si="17"/>
        <v>0.03</v>
      </c>
      <c r="AB11" s="70">
        <f t="shared" si="18"/>
        <v>1.38</v>
      </c>
      <c r="AC11" s="70">
        <f t="shared" si="19"/>
        <v>2.4E-2</v>
      </c>
      <c r="AD11" s="70">
        <v>0</v>
      </c>
      <c r="AE11" s="70">
        <v>0.77500000000000002</v>
      </c>
      <c r="AF11" s="70">
        <f t="shared" si="21"/>
        <v>20.721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ht="21" customHeight="1" x14ac:dyDescent="0.25">
      <c r="B17" s="89" t="s">
        <v>6228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45" x14ac:dyDescent="0.25">
      <c r="B18" s="58" t="s">
        <v>5993</v>
      </c>
      <c r="C18" s="39">
        <v>1</v>
      </c>
      <c r="D18" s="39">
        <v>1</v>
      </c>
      <c r="E18" s="39" t="s">
        <v>419</v>
      </c>
      <c r="F18" s="23" t="s">
        <v>6000</v>
      </c>
      <c r="G18" s="60" t="str">
        <f>IFERROR(IF(E18="Individual Unit",IF(VLOOKUP($F18,Products,26,FALSE)="","X",VLOOKUP($F18,Products,26,FALSE)),""),"")</f>
        <v/>
      </c>
      <c r="H18" s="23" t="str">
        <f>_xlfn.IFNA(VLOOKUP($F18,Products,2,FALSE),"Not Found")</f>
        <v>RD Johns</v>
      </c>
      <c r="I18" s="24" t="str">
        <f>_xlfn.IFNA(VLOOKUP($F18,Products,4,FALSE),"Not Found")</f>
        <v>4346</v>
      </c>
      <c r="J18" s="24" t="str">
        <f>_xlfn.IFNA(VLOOKUP($F18,Products,5,FALSE),"Not Found")</f>
        <v>Golden Acre Plain Yoghurts (fat free)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4.2999999999999997E-2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5.5E-2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5.0000000000000001E-3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2E-3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3.0000000000000001E-3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5.0000000000000001E-3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1E-3</v>
      </c>
      <c r="S18" s="70">
        <f>IFERROR(IF($E18="Individual Unit",IF(VLOOKUP($F18,Products,24,FALSE)="","Missing",(SUM(SUM(_xlfn.IFNA(VLOOKUP($F18,Products,24,FALSE),"Not Found")/100)*$G18*$C18))),IF(VLOOKUP($F18,Products,24,FALSE)="","Missing",(SUM(SUM(_xlfn.IFNA(VLOOKUP($F18,Products,24,FALSE),"Not Found")/100)*$C18)))),"Err")</f>
        <v>5.5E-2</v>
      </c>
      <c r="T18" s="70">
        <v>0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0.45169999999999999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4.2999999999999997E-2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5.5E-2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5.0000000000000001E-3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2E-3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3.0000000000000001E-3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5.0000000000000001E-3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1E-3</v>
      </c>
      <c r="AD18" s="70">
        <f>IFERROR(IF($E18="Individual Unit",IF(VLOOKUP($F18,Products,24,FALSE)="","Missing",(SUM(SUM(_xlfn.IFNA(VLOOKUP($F18,Products,24,FALSE),"Not Found")/100)*$G18*$D18))),IF(VLOOKUP($F18,Products,24,FALSE)="","Missing",(SUM(SUM(_xlfn.IFNA(VLOOKUP($F18,Products,24,FALSE),"Not Found")/100)*$D18)))),"Err")</f>
        <v>5.5E-2</v>
      </c>
      <c r="AE18" s="70">
        <v>0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0.45169999999999999</v>
      </c>
    </row>
    <row r="19" spans="2:32" s="4" customFormat="1" ht="30" customHeight="1" x14ac:dyDescent="0.25">
      <c r="B19" s="38" t="s">
        <v>6208</v>
      </c>
      <c r="C19" s="39">
        <v>10</v>
      </c>
      <c r="D19" s="39">
        <v>10</v>
      </c>
      <c r="E19" s="38" t="s">
        <v>6204</v>
      </c>
      <c r="F19" s="65" t="s">
        <v>5410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1674</v>
      </c>
      <c r="J19" s="24" t="str">
        <f>_xlfn.IFNA(VLOOKUP($F19,Products,5,FALSE),"Not Found")</f>
        <v>Greens Summer Berries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0.11000000000000001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0.59000000000000008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0.01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0.01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0.65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</v>
      </c>
      <c r="S19" s="70">
        <v>0</v>
      </c>
      <c r="T19" s="70">
        <v>0.53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4.1590000000000007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0.11000000000000001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0.59000000000000008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0.01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0.01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0.65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</v>
      </c>
      <c r="AD19" s="70">
        <v>0</v>
      </c>
      <c r="AE19" s="70">
        <v>0.53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4.1590000000000007</v>
      </c>
    </row>
    <row r="20" spans="2:32" s="4" customFormat="1" ht="30" hidden="1" customHeight="1" x14ac:dyDescent="0.25">
      <c r="B20" s="38"/>
      <c r="C20" s="39"/>
      <c r="D20" s="39"/>
      <c r="E20" s="38"/>
      <c r="F20" s="65"/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Not Found</v>
      </c>
      <c r="I20" s="24" t="str">
        <f>_xlfn.IFNA(VLOOKUP($F20,Products,4,FALSE),"Not Found")</f>
        <v>Not Found</v>
      </c>
      <c r="J20" s="24" t="str">
        <f>_xlfn.IFNA(VLOOKUP($F20,Products,5,FALSE),"Not Found")</f>
        <v>Not Found</v>
      </c>
      <c r="L20" s="70" t="str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Err</v>
      </c>
      <c r="M20" s="70" t="str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Err</v>
      </c>
      <c r="N20" s="70" t="str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Err</v>
      </c>
      <c r="O20" s="70" t="str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Err</v>
      </c>
      <c r="P20" s="70" t="str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Err</v>
      </c>
      <c r="Q20" s="70" t="str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Err</v>
      </c>
      <c r="R20" s="70" t="str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Err</v>
      </c>
      <c r="S20" s="70" t="str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Err</v>
      </c>
      <c r="T20" s="70"/>
      <c r="U20" s="70" t="str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Err</v>
      </c>
      <c r="V20" s="80"/>
      <c r="W20" s="70" t="str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Err</v>
      </c>
      <c r="X20" s="70" t="str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Err</v>
      </c>
      <c r="Y20" s="70" t="str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Err</v>
      </c>
      <c r="Z20" s="70" t="str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Err</v>
      </c>
      <c r="AA20" s="70" t="str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Err</v>
      </c>
      <c r="AB20" s="70" t="str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Err</v>
      </c>
      <c r="AC20" s="70" t="str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Err</v>
      </c>
      <c r="AD20" s="70" t="str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Err</v>
      </c>
      <c r="AE20" s="70"/>
      <c r="AF20" s="70" t="str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Err</v>
      </c>
    </row>
    <row r="21" spans="2:32" x14ac:dyDescent="0.25">
      <c r="L21" s="71">
        <f>SUM(L6:L20)</f>
        <v>25.061999999999994</v>
      </c>
      <c r="M21" s="71">
        <f t="shared" ref="M21:U21" si="22">SUM(M6:M20)</f>
        <v>19.626000000000001</v>
      </c>
      <c r="N21" s="71">
        <f t="shared" si="22"/>
        <v>4.1979999999999995</v>
      </c>
      <c r="O21" s="71">
        <f t="shared" si="22"/>
        <v>1.9510000000000001</v>
      </c>
      <c r="P21" s="71">
        <f t="shared" si="22"/>
        <v>2.2469999999999999</v>
      </c>
      <c r="Q21" s="71">
        <f t="shared" si="22"/>
        <v>5.0380000000000003</v>
      </c>
      <c r="R21" s="71">
        <f t="shared" si="22"/>
        <v>0.95900000000000007</v>
      </c>
      <c r="S21" s="71">
        <f t="shared" si="22"/>
        <v>1.2609999999999999</v>
      </c>
      <c r="T21" s="71">
        <f>SUM(T6:T20)</f>
        <v>2.58</v>
      </c>
      <c r="U21" s="71">
        <f t="shared" si="22"/>
        <v>226.0822</v>
      </c>
      <c r="V21" s="73" t="s">
        <v>6151</v>
      </c>
      <c r="W21" s="71">
        <f t="shared" ref="W21:AF21" si="23">SUM(W6:W20)</f>
        <v>30.778999999999996</v>
      </c>
      <c r="X21" s="71">
        <f t="shared" si="23"/>
        <v>26.768999999999998</v>
      </c>
      <c r="Y21" s="71">
        <f t="shared" si="23"/>
        <v>5.8570000000000002</v>
      </c>
      <c r="Z21" s="71">
        <f t="shared" si="23"/>
        <v>2.6829999999999998</v>
      </c>
      <c r="AA21" s="71">
        <f t="shared" si="23"/>
        <v>3.1739999999999999</v>
      </c>
      <c r="AB21" s="71">
        <f t="shared" si="23"/>
        <v>6.9169999999999998</v>
      </c>
      <c r="AC21" s="71">
        <f t="shared" si="23"/>
        <v>1.2874999999999999</v>
      </c>
      <c r="AD21" s="71">
        <f t="shared" si="23"/>
        <v>1.6889999999999998</v>
      </c>
      <c r="AE21" s="71">
        <f>SUM(AE6:AE20)</f>
        <v>3.125</v>
      </c>
      <c r="AF21" s="71">
        <f t="shared" si="23"/>
        <v>295.6182</v>
      </c>
    </row>
    <row r="22" spans="2:32" ht="15" customHeight="1" x14ac:dyDescent="0.25">
      <c r="L22" s="59"/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6154</v>
      </c>
      <c r="W22" s="59"/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x14ac:dyDescent="0.25">
      <c r="L23" s="84" t="b">
        <v>1</v>
      </c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6155</v>
      </c>
      <c r="W23" s="84" t="b">
        <v>1</v>
      </c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ht="15" customHeight="1" x14ac:dyDescent="0.25">
      <c r="L24" s="59"/>
      <c r="M24" s="59"/>
      <c r="N24" s="59"/>
      <c r="O24" s="59"/>
      <c r="P24" s="59"/>
      <c r="Q24" s="84" t="b">
        <v>1</v>
      </c>
      <c r="R24" s="59"/>
      <c r="S24" s="59"/>
      <c r="T24" s="84" t="b">
        <v>1</v>
      </c>
      <c r="U24" s="59"/>
      <c r="V24" s="63" t="s">
        <v>6156</v>
      </c>
      <c r="W24" s="59"/>
      <c r="X24" s="59"/>
      <c r="Y24" s="59"/>
      <c r="Z24" s="59"/>
      <c r="AA24" s="59"/>
      <c r="AB24" s="84" t="b">
        <v>1</v>
      </c>
      <c r="AC24" s="59"/>
      <c r="AD24" s="59"/>
      <c r="AE24" s="84" t="b">
        <v>1</v>
      </c>
      <c r="AF24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7:J17"/>
    <mergeCell ref="I4:I5"/>
    <mergeCell ref="J4:J5"/>
    <mergeCell ref="L4:U4"/>
    <mergeCell ref="W4:AF4"/>
  </mergeCells>
  <hyperlinks>
    <hyperlink ref="L1" location="'HOME WEEK 1'!A1" display="'HOME WEEK 1'!A1" xr:uid="{D99B07A6-A827-440D-931D-1EFD88DBDC58}"/>
    <hyperlink ref="M1" location="'HOME WEEK 2'!A1" display="&lt; Week 2 Home" xr:uid="{F00E2AC8-1CF1-47AD-AD57-19844E62BA5E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21ADEB-67DC-46AC-A8E4-B2B3C43C6093}">
          <x14:formula1>
            <xm:f>'Master Product List'!$B:$B</xm:f>
          </x14:formula1>
          <xm:sqref>F6:F16 F18:F20</xm:sqref>
        </x14:dataValidation>
      </x14:dataValidations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8D6F7-49E5-4A82-BFC0-50F18106355B}">
  <sheetPr>
    <tabColor theme="9" tint="-0.499984740745262"/>
  </sheetPr>
  <dimension ref="B1:AF2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6280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6281</v>
      </c>
      <c r="C6" s="24">
        <v>1</v>
      </c>
      <c r="D6" s="24">
        <v>1</v>
      </c>
      <c r="E6" s="23" t="s">
        <v>1216</v>
      </c>
      <c r="F6" s="65" t="s">
        <v>5593</v>
      </c>
      <c r="G6" s="60">
        <f t="shared" ref="G6:G17" si="0">IFERROR(IF(E6="Individual Unit",IF(VLOOKUP($F6,Products,26,FALSE)="","X",VLOOKUP($F6,Products,26,FALSE)),""),"")</f>
        <v>55</v>
      </c>
      <c r="H6" s="23" t="str">
        <f t="shared" ref="H6:H17" si="1">_xlfn.IFNA(VLOOKUP($F6,Products,2,FALSE),"Not Found")</f>
        <v>Bidfood</v>
      </c>
      <c r="I6" s="24" t="str">
        <f t="shared" ref="I6:I17" si="2">_xlfn.IFNA(VLOOKUP($F6,Products,4,FALSE),"Not Found")</f>
        <v>16933</v>
      </c>
      <c r="J6" s="24" t="str">
        <f t="shared" ref="J6:J17" si="3">_xlfn.IFNA(VLOOKUP($F6,Products,5,FALSE),"Not Found")</f>
        <v>Gluten Free Wrap 10.5 inch</v>
      </c>
      <c r="L6" s="70">
        <f t="shared" ref="L6:L17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1.2649999999999999</v>
      </c>
      <c r="M6" s="70">
        <f t="shared" ref="M6:M17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16.224999999999998</v>
      </c>
      <c r="N6" s="70">
        <f t="shared" ref="N6:N17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1.5399999999999998</v>
      </c>
      <c r="O6" s="70">
        <f t="shared" ref="O6:O17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1.375</v>
      </c>
      <c r="P6" s="70">
        <f t="shared" ref="P6:P17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0.16500000000000001</v>
      </c>
      <c r="Q6" s="70">
        <f t="shared" ref="Q6:Q17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11.219999999999999</v>
      </c>
      <c r="R6" s="70">
        <f t="shared" ref="R6:R17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0.48400000000000004</v>
      </c>
      <c r="S6" s="70">
        <f t="shared" ref="S6:T17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4.2350000000000003</v>
      </c>
      <c r="T6" s="70">
        <v>0</v>
      </c>
      <c r="U6" s="70">
        <f t="shared" ref="U6:U17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106.14999999999999</v>
      </c>
      <c r="V6" s="80"/>
      <c r="W6" s="70">
        <f t="shared" ref="W6:W17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1.2649999999999999</v>
      </c>
      <c r="X6" s="70">
        <f t="shared" ref="X6:X17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16.224999999999998</v>
      </c>
      <c r="Y6" s="70">
        <f t="shared" ref="Y6:Y17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1.5399999999999998</v>
      </c>
      <c r="Z6" s="70">
        <f t="shared" ref="Z6:Z17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1.375</v>
      </c>
      <c r="AA6" s="70">
        <f t="shared" ref="AA6:AA17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0.16500000000000001</v>
      </c>
      <c r="AB6" s="70">
        <f t="shared" ref="AB6:AB17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11.219999999999999</v>
      </c>
      <c r="AC6" s="70">
        <f t="shared" ref="AC6:AC17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0.48400000000000004</v>
      </c>
      <c r="AD6" s="70">
        <f t="shared" ref="AD6:AE17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4.2350000000000003</v>
      </c>
      <c r="AE6" s="70">
        <v>0</v>
      </c>
      <c r="AF6" s="70">
        <f t="shared" ref="AF6:AF17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106.14999999999999</v>
      </c>
    </row>
    <row r="7" spans="2:32" s="4" customFormat="1" ht="30" customHeight="1" x14ac:dyDescent="0.25">
      <c r="B7" s="23" t="s">
        <v>6225</v>
      </c>
      <c r="C7" s="24">
        <v>75</v>
      </c>
      <c r="D7" s="24">
        <v>90</v>
      </c>
      <c r="E7" s="23" t="s">
        <v>6204</v>
      </c>
      <c r="F7" s="65" t="s">
        <v>2466</v>
      </c>
      <c r="G7" s="60" t="str">
        <f t="shared" si="0"/>
        <v/>
      </c>
      <c r="H7" s="23" t="str">
        <f t="shared" si="1"/>
        <v>RD Johns</v>
      </c>
      <c r="I7" s="24" t="str">
        <f t="shared" si="2"/>
        <v>37486</v>
      </c>
      <c r="J7" s="24" t="str">
        <f t="shared" si="3"/>
        <v>12mm Diced Chicken</v>
      </c>
      <c r="L7" s="70">
        <f t="shared" si="4"/>
        <v>21.75</v>
      </c>
      <c r="M7" s="70">
        <f t="shared" si="5"/>
        <v>0.82500000000000007</v>
      </c>
      <c r="N7" s="70">
        <f t="shared" si="6"/>
        <v>0.52499999999999991</v>
      </c>
      <c r="O7" s="70">
        <f t="shared" si="7"/>
        <v>0.37499999999999994</v>
      </c>
      <c r="P7" s="70">
        <f t="shared" si="8"/>
        <v>0.15</v>
      </c>
      <c r="Q7" s="70">
        <f t="shared" si="9"/>
        <v>0</v>
      </c>
      <c r="R7" s="70">
        <f t="shared" si="10"/>
        <v>0.32250000000000001</v>
      </c>
      <c r="S7" s="70">
        <f t="shared" si="11"/>
        <v>0.375</v>
      </c>
      <c r="T7" s="70">
        <v>0</v>
      </c>
      <c r="U7" s="70">
        <f t="shared" si="12"/>
        <v>96.08250000000001</v>
      </c>
      <c r="V7" s="80"/>
      <c r="W7" s="70">
        <f t="shared" si="13"/>
        <v>26.099999999999998</v>
      </c>
      <c r="X7" s="70">
        <f t="shared" si="14"/>
        <v>0.9900000000000001</v>
      </c>
      <c r="Y7" s="70">
        <f t="shared" si="15"/>
        <v>0.62999999999999989</v>
      </c>
      <c r="Z7" s="70">
        <f t="shared" si="16"/>
        <v>0.44999999999999996</v>
      </c>
      <c r="AA7" s="70">
        <f t="shared" si="17"/>
        <v>0.18</v>
      </c>
      <c r="AB7" s="70">
        <f t="shared" si="18"/>
        <v>0</v>
      </c>
      <c r="AC7" s="70">
        <f t="shared" si="19"/>
        <v>0.38700000000000001</v>
      </c>
      <c r="AD7" s="70">
        <f t="shared" si="20"/>
        <v>0.45</v>
      </c>
      <c r="AE7" s="70">
        <v>0</v>
      </c>
      <c r="AF7" s="70">
        <f t="shared" si="21"/>
        <v>115.29900000000001</v>
      </c>
    </row>
    <row r="8" spans="2:32" s="4" customFormat="1" ht="30" customHeight="1" x14ac:dyDescent="0.25">
      <c r="B8" s="23" t="s">
        <v>6230</v>
      </c>
      <c r="C8" s="24">
        <v>20</v>
      </c>
      <c r="D8" s="24">
        <v>30</v>
      </c>
      <c r="E8" s="23" t="s">
        <v>6204</v>
      </c>
      <c r="F8" s="65" t="s">
        <v>5618</v>
      </c>
      <c r="G8" s="60" t="str">
        <f t="shared" si="0"/>
        <v/>
      </c>
      <c r="H8" s="23" t="str">
        <f t="shared" si="1"/>
        <v>RD Johns</v>
      </c>
      <c r="I8" s="24" t="str">
        <f t="shared" si="2"/>
        <v>9712</v>
      </c>
      <c r="J8" s="24" t="str">
        <f t="shared" si="3"/>
        <v>Green's Red &amp; Green Sliced Peppers</v>
      </c>
      <c r="L8" s="70">
        <f t="shared" si="4"/>
        <v>0.2</v>
      </c>
      <c r="M8" s="70">
        <f t="shared" si="5"/>
        <v>0.89999999999999991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</v>
      </c>
      <c r="R8" s="70">
        <f t="shared" si="10"/>
        <v>2E-3</v>
      </c>
      <c r="S8" s="70">
        <v>0</v>
      </c>
      <c r="T8" s="70">
        <v>0.35000000000000003</v>
      </c>
      <c r="U8" s="70">
        <f t="shared" si="12"/>
        <v>5.2579999999999991</v>
      </c>
      <c r="V8" s="80"/>
      <c r="W8" s="70">
        <f t="shared" si="13"/>
        <v>0.3</v>
      </c>
      <c r="X8" s="70">
        <f t="shared" si="14"/>
        <v>1.3499999999999999</v>
      </c>
      <c r="Y8" s="70">
        <f t="shared" si="15"/>
        <v>0</v>
      </c>
      <c r="Z8" s="70">
        <f t="shared" si="16"/>
        <v>0</v>
      </c>
      <c r="AA8" s="70">
        <f t="shared" si="17"/>
        <v>0</v>
      </c>
      <c r="AB8" s="70">
        <f t="shared" si="18"/>
        <v>0</v>
      </c>
      <c r="AC8" s="70">
        <f t="shared" si="19"/>
        <v>3.0000000000000001E-3</v>
      </c>
      <c r="AD8" s="70">
        <v>0</v>
      </c>
      <c r="AE8" s="70">
        <v>0.70000000000000007</v>
      </c>
      <c r="AF8" s="70">
        <f t="shared" si="21"/>
        <v>7.8869999999999987</v>
      </c>
    </row>
    <row r="9" spans="2:32" s="4" customFormat="1" ht="30" customHeight="1" x14ac:dyDescent="0.25">
      <c r="B9" s="23" t="s">
        <v>5627</v>
      </c>
      <c r="C9" s="24">
        <v>20</v>
      </c>
      <c r="D9" s="24">
        <v>30</v>
      </c>
      <c r="E9" s="23" t="s">
        <v>6204</v>
      </c>
      <c r="F9" s="65" t="s">
        <v>5626</v>
      </c>
      <c r="G9" s="60" t="str">
        <f t="shared" si="0"/>
        <v/>
      </c>
      <c r="H9" s="23" t="str">
        <f t="shared" si="1"/>
        <v>RD Johns</v>
      </c>
      <c r="I9" s="24" t="str">
        <f t="shared" si="2"/>
        <v>4315</v>
      </c>
      <c r="J9" s="24" t="str">
        <f t="shared" si="3"/>
        <v>Greens Sliced Onions</v>
      </c>
      <c r="L9" s="70">
        <f t="shared" si="4"/>
        <v>0.3</v>
      </c>
      <c r="M9" s="70">
        <f t="shared" si="5"/>
        <v>0.3</v>
      </c>
      <c r="N9" s="70">
        <f t="shared" si="6"/>
        <v>0</v>
      </c>
      <c r="O9" s="70">
        <f t="shared" si="7"/>
        <v>0</v>
      </c>
      <c r="P9" s="70">
        <f t="shared" si="8"/>
        <v>0</v>
      </c>
      <c r="Q9" s="70">
        <f t="shared" si="9"/>
        <v>0.6</v>
      </c>
      <c r="R9" s="70">
        <f t="shared" si="10"/>
        <v>2E-3</v>
      </c>
      <c r="S9" s="70">
        <v>0</v>
      </c>
      <c r="T9" s="70">
        <v>0.13</v>
      </c>
      <c r="U9" s="70">
        <f t="shared" si="12"/>
        <v>3.5859999999999999</v>
      </c>
      <c r="V9" s="80"/>
      <c r="W9" s="70">
        <f t="shared" si="13"/>
        <v>0.44999999999999996</v>
      </c>
      <c r="X9" s="70">
        <f t="shared" si="14"/>
        <v>0.44999999999999996</v>
      </c>
      <c r="Y9" s="70">
        <f t="shared" si="15"/>
        <v>0</v>
      </c>
      <c r="Z9" s="70">
        <f t="shared" si="16"/>
        <v>0</v>
      </c>
      <c r="AA9" s="70">
        <f t="shared" si="17"/>
        <v>0</v>
      </c>
      <c r="AB9" s="70">
        <f t="shared" si="18"/>
        <v>0.89999999999999991</v>
      </c>
      <c r="AC9" s="70">
        <f t="shared" si="19"/>
        <v>3.0000000000000001E-3</v>
      </c>
      <c r="AD9" s="70">
        <v>0</v>
      </c>
      <c r="AE9" s="70">
        <v>0.26</v>
      </c>
      <c r="AF9" s="70">
        <f t="shared" si="21"/>
        <v>5.3789999999999996</v>
      </c>
    </row>
    <row r="10" spans="2:32" s="4" customFormat="1" ht="30" customHeight="1" x14ac:dyDescent="0.25">
      <c r="B10" s="23" t="s">
        <v>5859</v>
      </c>
      <c r="C10" s="24">
        <v>1.1299999999999999</v>
      </c>
      <c r="D10" s="24">
        <v>1.5</v>
      </c>
      <c r="E10" s="23" t="s">
        <v>6205</v>
      </c>
      <c r="F10" s="65" t="s">
        <v>5858</v>
      </c>
      <c r="G10" s="60" t="str">
        <f t="shared" ref="G10" si="22">IFERROR(IF(E10="Individual Unit",IF(VLOOKUP($F10,Products,26,FALSE)="","X",VLOOKUP($F10,Products,26,FALSE)),""),"")</f>
        <v/>
      </c>
      <c r="H10" s="23" t="str">
        <f t="shared" si="1"/>
        <v>Bidfood</v>
      </c>
      <c r="I10" s="24" t="str">
        <f t="shared" si="2"/>
        <v>00097</v>
      </c>
      <c r="J10" s="24" t="str">
        <f t="shared" si="3"/>
        <v>La Pedriza Olive Oil</v>
      </c>
      <c r="L10" s="70">
        <f t="shared" si="4"/>
        <v>0</v>
      </c>
      <c r="M10" s="70">
        <f t="shared" si="5"/>
        <v>0</v>
      </c>
      <c r="N10" s="70">
        <f t="shared" si="6"/>
        <v>1.1299999999999999</v>
      </c>
      <c r="O10" s="70">
        <f t="shared" si="7"/>
        <v>0.97179999999999989</v>
      </c>
      <c r="P10" s="70">
        <f t="shared" si="8"/>
        <v>0.15820000000000001</v>
      </c>
      <c r="Q10" s="70">
        <f t="shared" si="9"/>
        <v>0</v>
      </c>
      <c r="R10" s="70">
        <f t="shared" si="10"/>
        <v>0</v>
      </c>
      <c r="S10" s="70">
        <v>0</v>
      </c>
      <c r="T10" s="70">
        <v>0.13</v>
      </c>
      <c r="U10" s="70">
        <f t="shared" si="12"/>
        <v>10.169999999999998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1.5</v>
      </c>
      <c r="Z10" s="70">
        <f t="shared" si="16"/>
        <v>1.29</v>
      </c>
      <c r="AA10" s="70">
        <f t="shared" si="17"/>
        <v>0.21000000000000002</v>
      </c>
      <c r="AB10" s="70">
        <f t="shared" si="18"/>
        <v>0</v>
      </c>
      <c r="AC10" s="70">
        <f t="shared" si="19"/>
        <v>0</v>
      </c>
      <c r="AD10" s="70">
        <v>0</v>
      </c>
      <c r="AE10" s="70">
        <v>0.26</v>
      </c>
      <c r="AF10" s="70">
        <f t="shared" si="21"/>
        <v>13.5</v>
      </c>
    </row>
    <row r="11" spans="2:32" s="4" customFormat="1" ht="30" customHeight="1" x14ac:dyDescent="0.25">
      <c r="B11" s="23" t="s">
        <v>6231</v>
      </c>
      <c r="C11" s="24">
        <v>75</v>
      </c>
      <c r="D11" s="24">
        <v>100</v>
      </c>
      <c r="E11" s="23" t="s">
        <v>6204</v>
      </c>
      <c r="F11" s="65" t="s">
        <v>5850</v>
      </c>
      <c r="G11" s="60" t="str">
        <f t="shared" si="0"/>
        <v/>
      </c>
      <c r="H11" s="23" t="str">
        <f t="shared" si="1"/>
        <v>Brakes</v>
      </c>
      <c r="I11" s="24" t="str">
        <f t="shared" si="2"/>
        <v>450651</v>
      </c>
      <c r="J11" s="24" t="str">
        <f t="shared" si="3"/>
        <v>Prepared Skin On Potato Wedges</v>
      </c>
      <c r="L11" s="70">
        <f t="shared" si="4"/>
        <v>1.5</v>
      </c>
      <c r="M11" s="70">
        <f t="shared" si="5"/>
        <v>12.975000000000001</v>
      </c>
      <c r="N11" s="70">
        <f t="shared" si="6"/>
        <v>0.15</v>
      </c>
      <c r="O11" s="70">
        <f t="shared" si="7"/>
        <v>0.14249999999999999</v>
      </c>
      <c r="P11" s="70">
        <f t="shared" si="8"/>
        <v>7.5000000000000006E-3</v>
      </c>
      <c r="Q11" s="70">
        <f t="shared" si="9"/>
        <v>0.97500000000000009</v>
      </c>
      <c r="R11" s="70">
        <f t="shared" si="10"/>
        <v>1.5000000000000001E-2</v>
      </c>
      <c r="S11" s="70">
        <v>0</v>
      </c>
      <c r="T11" s="70">
        <f t="shared" si="11"/>
        <v>0.45</v>
      </c>
      <c r="U11" s="70">
        <f t="shared" si="12"/>
        <v>61.499999999999993</v>
      </c>
      <c r="V11" s="80"/>
      <c r="W11" s="70">
        <f t="shared" si="13"/>
        <v>2</v>
      </c>
      <c r="X11" s="70">
        <f t="shared" si="14"/>
        <v>17.3</v>
      </c>
      <c r="Y11" s="70">
        <f t="shared" si="15"/>
        <v>0.2</v>
      </c>
      <c r="Z11" s="70">
        <f t="shared" si="16"/>
        <v>0.19</v>
      </c>
      <c r="AA11" s="70">
        <f t="shared" si="17"/>
        <v>0.01</v>
      </c>
      <c r="AB11" s="70">
        <f t="shared" si="18"/>
        <v>1.3</v>
      </c>
      <c r="AC11" s="70">
        <f t="shared" si="19"/>
        <v>0.02</v>
      </c>
      <c r="AD11" s="70">
        <v>0</v>
      </c>
      <c r="AE11" s="70">
        <f t="shared" si="20"/>
        <v>0.6</v>
      </c>
      <c r="AF11" s="70">
        <f t="shared" si="21"/>
        <v>82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11"/>
        <v>Err</v>
      </c>
      <c r="T17" s="70"/>
      <c r="U17" s="70" t="str">
        <f t="shared" si="12"/>
        <v>Err</v>
      </c>
      <c r="V17" s="80"/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70" t="str">
        <f t="shared" si="16"/>
        <v>Err</v>
      </c>
      <c r="AA17" s="70" t="str">
        <f t="shared" si="17"/>
        <v>Err</v>
      </c>
      <c r="AB17" s="70" t="str">
        <f t="shared" si="18"/>
        <v>Err</v>
      </c>
      <c r="AC17" s="70" t="str">
        <f t="shared" si="19"/>
        <v>Err</v>
      </c>
      <c r="AD17" s="70" t="str">
        <f t="shared" si="20"/>
        <v>Err</v>
      </c>
      <c r="AE17" s="70"/>
      <c r="AF17" s="70" t="str">
        <f t="shared" si="21"/>
        <v>Err</v>
      </c>
    </row>
    <row r="18" spans="2:32" ht="15.75" x14ac:dyDescent="0.25">
      <c r="B18" s="89" t="s">
        <v>6282</v>
      </c>
      <c r="C18" s="90"/>
      <c r="D18" s="90"/>
      <c r="E18" s="90"/>
      <c r="F18" s="90"/>
      <c r="G18" s="90"/>
      <c r="H18" s="90"/>
      <c r="I18" s="90"/>
      <c r="J18" s="91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4" customFormat="1" ht="30" customHeight="1" x14ac:dyDescent="0.25">
      <c r="B19" s="38" t="s">
        <v>5640</v>
      </c>
      <c r="C19" s="39">
        <v>50</v>
      </c>
      <c r="D19" s="39">
        <v>50</v>
      </c>
      <c r="E19" s="38" t="s">
        <v>6204</v>
      </c>
      <c r="F19" s="65" t="s">
        <v>5639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44478</v>
      </c>
      <c r="J19" s="24" t="str">
        <f>_xlfn.IFNA(VLOOKUP($F19,Products,5,FALSE),"Not Found")</f>
        <v>Crosse &amp; Blackwell Rice Pudding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1.8000000000000003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8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0.1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0.05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0.05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0.25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0.06</v>
      </c>
      <c r="S19" s="70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3.8</v>
      </c>
      <c r="T19" s="70">
        <v>0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41.23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1.8000000000000003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8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0.1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0.05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0.05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0.25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0.06</v>
      </c>
      <c r="AD19" s="70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3.8</v>
      </c>
      <c r="AE19" s="70">
        <v>0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41.23</v>
      </c>
    </row>
    <row r="20" spans="2:32" s="4" customFormat="1" ht="30" customHeight="1" x14ac:dyDescent="0.25">
      <c r="B20" s="38" t="s">
        <v>6208</v>
      </c>
      <c r="C20" s="39">
        <v>10</v>
      </c>
      <c r="D20" s="39">
        <v>10</v>
      </c>
      <c r="E20" s="38" t="s">
        <v>6204</v>
      </c>
      <c r="F20" s="65" t="s">
        <v>5410</v>
      </c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RD Johns</v>
      </c>
      <c r="I20" s="24" t="str">
        <f>_xlfn.IFNA(VLOOKUP($F20,Products,4,FALSE),"Not Found")</f>
        <v>1674</v>
      </c>
      <c r="J20" s="24" t="str">
        <f>_xlfn.IFNA(VLOOKUP($F20,Products,5,FALSE),"Not Found")</f>
        <v>Greens Summer Berries</v>
      </c>
      <c r="L20" s="70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0.11000000000000001</v>
      </c>
      <c r="M20" s="70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0.59000000000000008</v>
      </c>
      <c r="N20" s="70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0.01</v>
      </c>
      <c r="O20" s="70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0.01</v>
      </c>
      <c r="P20" s="70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0</v>
      </c>
      <c r="Q20" s="70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0.65</v>
      </c>
      <c r="R20" s="70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0</v>
      </c>
      <c r="S20" s="70">
        <v>0</v>
      </c>
      <c r="T20" s="70">
        <v>0.53</v>
      </c>
      <c r="U20" s="70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4.1590000000000007</v>
      </c>
      <c r="V20" s="80"/>
      <c r="W20" s="70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0.11000000000000001</v>
      </c>
      <c r="X20" s="70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0.59000000000000008</v>
      </c>
      <c r="Y20" s="70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0.01</v>
      </c>
      <c r="Z20" s="70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0.01</v>
      </c>
      <c r="AA20" s="70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0</v>
      </c>
      <c r="AB20" s="70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0.65</v>
      </c>
      <c r="AC20" s="70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0</v>
      </c>
      <c r="AD20" s="70">
        <v>0</v>
      </c>
      <c r="AE20" s="70">
        <v>0.53</v>
      </c>
      <c r="AF20" s="70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4.1590000000000007</v>
      </c>
    </row>
    <row r="21" spans="2:32" s="4" customFormat="1" ht="30" hidden="1" customHeight="1" x14ac:dyDescent="0.25">
      <c r="B21" s="38"/>
      <c r="C21" s="39"/>
      <c r="D21" s="39"/>
      <c r="E21" s="38"/>
      <c r="F21" s="65"/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Not Found</v>
      </c>
      <c r="I21" s="24" t="str">
        <f>_xlfn.IFNA(VLOOKUP($F21,Products,4,FALSE),"Not Found")</f>
        <v>Not Found</v>
      </c>
      <c r="J21" s="24" t="str">
        <f>_xlfn.IFNA(VLOOKUP($F21,Products,5,FALSE),"Not Found")</f>
        <v>Not Found</v>
      </c>
      <c r="L21" s="70" t="str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Err</v>
      </c>
      <c r="M21" s="70" t="str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Err</v>
      </c>
      <c r="N21" s="70" t="str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Err</v>
      </c>
      <c r="O21" s="70" t="str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Err</v>
      </c>
      <c r="P21" s="70" t="str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Err</v>
      </c>
      <c r="Q21" s="70" t="str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Err</v>
      </c>
      <c r="R21" s="70" t="str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Err</v>
      </c>
      <c r="S21" s="70" t="str">
        <f>IFERROR(IF($E21="Individual Unit",IF(VLOOKUP($F21,Products,24,FALSE)="","Missing",(SUM(SUM(_xlfn.IFNA(VLOOKUP($F21,Products,24,FALSE),"Not Found")/100)*$G21*$C21))),IF(VLOOKUP($F21,Products,24,FALSE)="","Missing",(SUM(SUM(_xlfn.IFNA(VLOOKUP($F21,Products,24,FALSE),"Not Found")/100)*$C21)))),"Err")</f>
        <v>Err</v>
      </c>
      <c r="T21" s="70"/>
      <c r="U21" s="70" t="str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Err</v>
      </c>
      <c r="V21" s="80"/>
      <c r="W21" s="70" t="str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Err</v>
      </c>
      <c r="X21" s="70" t="str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Err</v>
      </c>
      <c r="Y21" s="70" t="str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Err</v>
      </c>
      <c r="Z21" s="70" t="str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Err</v>
      </c>
      <c r="AA21" s="70" t="str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Err</v>
      </c>
      <c r="AB21" s="70" t="str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Err</v>
      </c>
      <c r="AC21" s="70" t="str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Err</v>
      </c>
      <c r="AD21" s="70" t="str">
        <f>IFERROR(IF($E21="Individual Unit",IF(VLOOKUP($F21,Products,24,FALSE)="","Missing",(SUM(SUM(_xlfn.IFNA(VLOOKUP($F21,Products,24,FALSE),"Not Found")/100)*$G21*$D21))),IF(VLOOKUP($F21,Products,24,FALSE)="","Missing",(SUM(SUM(_xlfn.IFNA(VLOOKUP($F21,Products,24,FALSE),"Not Found")/100)*$D21)))),"Err")</f>
        <v>Err</v>
      </c>
      <c r="AE21" s="70"/>
      <c r="AF21" s="70" t="str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Err</v>
      </c>
    </row>
    <row r="22" spans="2:32" x14ac:dyDescent="0.25">
      <c r="L22" s="71">
        <f>SUM(L6:L21)</f>
        <v>26.925000000000001</v>
      </c>
      <c r="M22" s="71">
        <f t="shared" ref="M22:U22" si="23">SUM(M6:M21)</f>
        <v>39.814999999999998</v>
      </c>
      <c r="N22" s="71">
        <f t="shared" si="23"/>
        <v>3.4549999999999992</v>
      </c>
      <c r="O22" s="71">
        <f t="shared" si="23"/>
        <v>2.9242999999999997</v>
      </c>
      <c r="P22" s="71">
        <f t="shared" si="23"/>
        <v>0.53070000000000006</v>
      </c>
      <c r="Q22" s="71">
        <f t="shared" si="23"/>
        <v>13.694999999999999</v>
      </c>
      <c r="R22" s="71">
        <f t="shared" si="23"/>
        <v>0.88549999999999995</v>
      </c>
      <c r="S22" s="71">
        <f t="shared" si="23"/>
        <v>8.41</v>
      </c>
      <c r="T22" s="71">
        <f>SUM(T6:T21)</f>
        <v>1.59</v>
      </c>
      <c r="U22" s="71">
        <f t="shared" si="23"/>
        <v>328.13550000000004</v>
      </c>
      <c r="V22" s="73" t="s">
        <v>6151</v>
      </c>
      <c r="W22" s="71">
        <f t="shared" ref="W22:AF22" si="24">SUM(W6:W21)</f>
        <v>32.024999999999999</v>
      </c>
      <c r="X22" s="71">
        <f t="shared" si="24"/>
        <v>44.905000000000001</v>
      </c>
      <c r="Y22" s="71">
        <f t="shared" si="24"/>
        <v>3.98</v>
      </c>
      <c r="Z22" s="71">
        <f t="shared" si="24"/>
        <v>3.3649999999999998</v>
      </c>
      <c r="AA22" s="71">
        <f t="shared" si="24"/>
        <v>0.61499999999999999</v>
      </c>
      <c r="AB22" s="71">
        <f t="shared" si="24"/>
        <v>14.32</v>
      </c>
      <c r="AC22" s="71">
        <f t="shared" si="24"/>
        <v>0.95700000000000007</v>
      </c>
      <c r="AD22" s="71">
        <f t="shared" si="24"/>
        <v>8.4849999999999994</v>
      </c>
      <c r="AE22" s="71">
        <f>SUM(AE6:AE21)</f>
        <v>2.3500000000000005</v>
      </c>
      <c r="AF22" s="71">
        <f t="shared" si="24"/>
        <v>375.60400000000004</v>
      </c>
    </row>
    <row r="23" spans="2:32" ht="15" customHeight="1" x14ac:dyDescent="0.25">
      <c r="L23" s="59"/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6154</v>
      </c>
      <c r="W23" s="59"/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84" t="b">
        <v>1</v>
      </c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6155</v>
      </c>
      <c r="W24" s="84" t="b">
        <v>1</v>
      </c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ht="15" customHeight="1" x14ac:dyDescent="0.25">
      <c r="L25" s="59"/>
      <c r="M25" s="59"/>
      <c r="N25" s="59"/>
      <c r="O25" s="59"/>
      <c r="P25" s="59"/>
      <c r="Q25" s="84" t="b">
        <v>1</v>
      </c>
      <c r="R25" s="59"/>
      <c r="S25" s="59"/>
      <c r="T25" s="84" t="b">
        <v>1</v>
      </c>
      <c r="U25" s="59"/>
      <c r="V25" s="63" t="s">
        <v>6156</v>
      </c>
      <c r="W25" s="59"/>
      <c r="X25" s="59"/>
      <c r="Y25" s="59"/>
      <c r="Z25" s="59"/>
      <c r="AA25" s="59"/>
      <c r="AB25" s="84" t="b">
        <v>1</v>
      </c>
      <c r="AC25" s="59"/>
      <c r="AD25" s="59"/>
      <c r="AE25" s="84" t="b">
        <v>1</v>
      </c>
      <c r="AF2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8:J18"/>
    <mergeCell ref="I4:I5"/>
    <mergeCell ref="J4:J5"/>
    <mergeCell ref="L4:U4"/>
    <mergeCell ref="W4:AF4"/>
  </mergeCells>
  <hyperlinks>
    <hyperlink ref="L1" location="'HOME WEEK 1'!A1" display="'HOME WEEK 1'!A1" xr:uid="{E17E4EC6-6371-412C-A592-791D7C9445C5}"/>
    <hyperlink ref="M1" location="'HOME WEEK 2'!A1" display="&lt; Week 2 Home" xr:uid="{AED84232-141C-44D4-AA7B-EBCB4B61974D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975A604-E10F-438F-8139-A84F09063A60}">
          <x14:formula1>
            <xm:f>'Master Product List'!$B:$B</xm:f>
          </x14:formula1>
          <xm:sqref>F19:F21 F6:F17</xm:sqref>
        </x14:dataValidation>
      </x14:dataValidations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5E8E-BCA3-4FE0-8600-C1FD38E4E0D4}">
  <sheetPr>
    <tabColor theme="9" tint="-0.499984740745262"/>
  </sheetPr>
  <dimension ref="B1:AF24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6058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6225</v>
      </c>
      <c r="C6" s="24">
        <v>75</v>
      </c>
      <c r="D6" s="24">
        <v>90</v>
      </c>
      <c r="E6" s="23" t="s">
        <v>6204</v>
      </c>
      <c r="F6" s="65" t="s">
        <v>2466</v>
      </c>
      <c r="G6" s="60" t="str">
        <f t="shared" ref="G6:G16" si="0">IFERROR(IF(E6="Individual Unit",IF(VLOOKUP($F6,Products,26,FALSE)="","X",VLOOKUP($F6,Products,26,FALSE)),""),"")</f>
        <v/>
      </c>
      <c r="H6" s="23" t="str">
        <f t="shared" ref="H6:H16" si="1">_xlfn.IFNA(VLOOKUP($F6,Products,2,FALSE),"Not Found")</f>
        <v>RD Johns</v>
      </c>
      <c r="I6" s="24" t="str">
        <f t="shared" ref="I6:I16" si="2">_xlfn.IFNA(VLOOKUP($F6,Products,4,FALSE),"Not Found")</f>
        <v>37486</v>
      </c>
      <c r="J6" s="24" t="str">
        <f t="shared" ref="J6:J16" si="3">_xlfn.IFNA(VLOOKUP($F6,Products,5,FALSE),"Not Found")</f>
        <v>12mm Diced Chicken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21.75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0.82500000000000007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0.52499999999999991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0.37499999999999994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0.15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0.32250000000000001</v>
      </c>
      <c r="S6" s="70">
        <f t="shared" ref="S6:S1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T6" s="70">
        <v>0</v>
      </c>
      <c r="U6" s="70">
        <f t="shared" ref="U6:U16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96.08250000000001</v>
      </c>
      <c r="V6" s="80"/>
      <c r="W6" s="70">
        <f t="shared" ref="W6:W1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26.099999999999998</v>
      </c>
      <c r="X6" s="70">
        <f t="shared" ref="X6:X1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0.9900000000000001</v>
      </c>
      <c r="Y6" s="70">
        <f t="shared" ref="Y6:Y1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0.62999999999999989</v>
      </c>
      <c r="Z6" s="70">
        <f t="shared" ref="Z6:Z1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0.44999999999999996</v>
      </c>
      <c r="AA6" s="70">
        <f t="shared" ref="AA6:AA1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0.18</v>
      </c>
      <c r="AB6" s="70">
        <f t="shared" ref="AB6:AB1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0.38700000000000001</v>
      </c>
      <c r="AD6" s="70">
        <f t="shared" ref="AD6:AD1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0.45</v>
      </c>
      <c r="AE6" s="70">
        <v>0</v>
      </c>
      <c r="AF6" s="70">
        <f t="shared" ref="AF6:AF16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115.29900000000001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 t="shared" si="0"/>
        <v/>
      </c>
      <c r="H7" s="23" t="str">
        <f t="shared" si="1"/>
        <v>Bidfood</v>
      </c>
      <c r="I7" s="24" t="str">
        <f t="shared" si="2"/>
        <v>75603</v>
      </c>
      <c r="J7" s="24" t="str">
        <f t="shared" si="3"/>
        <v>Tomato</v>
      </c>
      <c r="L7" s="70">
        <f t="shared" si="4"/>
        <v>0.13999999999999999</v>
      </c>
      <c r="M7" s="70">
        <f t="shared" si="5"/>
        <v>0.62</v>
      </c>
      <c r="N7" s="70">
        <f t="shared" si="6"/>
        <v>0.06</v>
      </c>
      <c r="O7" s="70">
        <f t="shared" si="7"/>
        <v>0.04</v>
      </c>
      <c r="P7" s="70">
        <f t="shared" si="8"/>
        <v>0.02</v>
      </c>
      <c r="Q7" s="70">
        <f t="shared" si="9"/>
        <v>0.2</v>
      </c>
      <c r="R7" s="70">
        <f t="shared" si="10"/>
        <v>4.0000000000000001E-3</v>
      </c>
      <c r="S7" s="70">
        <v>0</v>
      </c>
      <c r="T7" s="70">
        <v>0</v>
      </c>
      <c r="U7" s="70">
        <f t="shared" si="12"/>
        <v>3.2</v>
      </c>
      <c r="V7" s="80"/>
      <c r="W7" s="70">
        <f t="shared" si="13"/>
        <v>0.20999999999999996</v>
      </c>
      <c r="X7" s="70">
        <f t="shared" si="14"/>
        <v>0.92999999999999994</v>
      </c>
      <c r="Y7" s="70">
        <f t="shared" si="15"/>
        <v>0.09</v>
      </c>
      <c r="Z7" s="70">
        <f t="shared" si="16"/>
        <v>0.06</v>
      </c>
      <c r="AA7" s="70">
        <f t="shared" si="17"/>
        <v>0.03</v>
      </c>
      <c r="AB7" s="70">
        <f t="shared" si="18"/>
        <v>0.3</v>
      </c>
      <c r="AC7" s="70">
        <f t="shared" si="19"/>
        <v>6.0000000000000001E-3</v>
      </c>
      <c r="AD7" s="70">
        <v>0</v>
      </c>
      <c r="AE7" s="70">
        <v>0</v>
      </c>
      <c r="AF7" s="70">
        <f t="shared" si="21"/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 t="shared" si="0"/>
        <v/>
      </c>
      <c r="H8" s="23" t="str">
        <f t="shared" si="1"/>
        <v>Tamar Fresh</v>
      </c>
      <c r="I8" s="24" t="str">
        <f t="shared" si="2"/>
        <v>5060</v>
      </c>
      <c r="J8" s="24" t="str">
        <f t="shared" si="3"/>
        <v>Cucumber 35-40mm</v>
      </c>
      <c r="L8" s="70">
        <f t="shared" si="4"/>
        <v>0.2</v>
      </c>
      <c r="M8" s="70">
        <f t="shared" si="5"/>
        <v>0.24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0.13999999999999999</v>
      </c>
      <c r="R8" s="70">
        <f t="shared" si="10"/>
        <v>0</v>
      </c>
      <c r="S8" s="70">
        <v>0</v>
      </c>
      <c r="T8" s="70">
        <v>0.24</v>
      </c>
      <c r="U8" s="70">
        <f t="shared" si="12"/>
        <v>2.8000000000000003</v>
      </c>
      <c r="V8" s="80"/>
      <c r="W8" s="70">
        <f t="shared" si="13"/>
        <v>0.3</v>
      </c>
      <c r="X8" s="70">
        <f t="shared" si="14"/>
        <v>0.36</v>
      </c>
      <c r="Y8" s="70">
        <f t="shared" si="15"/>
        <v>0.18</v>
      </c>
      <c r="Z8" s="70">
        <f t="shared" si="16"/>
        <v>0.18</v>
      </c>
      <c r="AA8" s="70">
        <f t="shared" si="17"/>
        <v>0</v>
      </c>
      <c r="AB8" s="70">
        <f t="shared" si="18"/>
        <v>0.20999999999999996</v>
      </c>
      <c r="AC8" s="70">
        <f t="shared" si="19"/>
        <v>0</v>
      </c>
      <c r="AD8" s="70">
        <v>0</v>
      </c>
      <c r="AE8" s="70">
        <v>0.3</v>
      </c>
      <c r="AF8" s="70">
        <f t="shared" si="21"/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 t="shared" si="0"/>
        <v/>
      </c>
      <c r="H9" s="23" t="str">
        <f t="shared" si="1"/>
        <v>Tamar Fresh</v>
      </c>
      <c r="I9" s="24" t="str">
        <f t="shared" si="2"/>
        <v>18010</v>
      </c>
      <c r="J9" s="24" t="str">
        <f t="shared" si="3"/>
        <v>Iceberg Lettuce</v>
      </c>
      <c r="L9" s="70">
        <f t="shared" si="4"/>
        <v>0.48</v>
      </c>
      <c r="M9" s="70">
        <f t="shared" si="5"/>
        <v>0.55999999999999994</v>
      </c>
      <c r="N9" s="70">
        <f t="shared" si="6"/>
        <v>0.04</v>
      </c>
      <c r="O9" s="70">
        <f t="shared" si="7"/>
        <v>0.04</v>
      </c>
      <c r="P9" s="70">
        <f t="shared" si="8"/>
        <v>0</v>
      </c>
      <c r="Q9" s="70">
        <f t="shared" si="9"/>
        <v>0.6</v>
      </c>
      <c r="R9" s="70">
        <f t="shared" si="10"/>
        <v>8.0000000000000002E-3</v>
      </c>
      <c r="S9" s="70">
        <v>0</v>
      </c>
      <c r="T9" s="70">
        <v>0</v>
      </c>
      <c r="U9" s="70">
        <f t="shared" si="12"/>
        <v>4.4000000000000004</v>
      </c>
      <c r="V9" s="80"/>
      <c r="W9" s="70">
        <f t="shared" si="13"/>
        <v>0.72</v>
      </c>
      <c r="X9" s="70">
        <f t="shared" si="14"/>
        <v>0.83999999999999986</v>
      </c>
      <c r="Y9" s="70">
        <f t="shared" si="15"/>
        <v>0.06</v>
      </c>
      <c r="Z9" s="70">
        <f t="shared" si="16"/>
        <v>0.06</v>
      </c>
      <c r="AA9" s="70">
        <f t="shared" si="17"/>
        <v>0</v>
      </c>
      <c r="AB9" s="70">
        <f t="shared" si="18"/>
        <v>0.89999999999999991</v>
      </c>
      <c r="AC9" s="70">
        <f t="shared" si="19"/>
        <v>1.2E-2</v>
      </c>
      <c r="AD9" s="70">
        <v>0</v>
      </c>
      <c r="AE9" s="70">
        <v>0</v>
      </c>
      <c r="AF9" s="70">
        <f t="shared" si="21"/>
        <v>6.6</v>
      </c>
    </row>
    <row r="10" spans="2:32" s="4" customFormat="1" ht="30" hidden="1" customHeight="1" x14ac:dyDescent="0.25">
      <c r="B10" s="23"/>
      <c r="C10" s="24"/>
      <c r="D10" s="24"/>
      <c r="E10" s="23"/>
      <c r="F10" s="65"/>
      <c r="G10" s="60" t="str">
        <f t="shared" si="0"/>
        <v/>
      </c>
      <c r="H10" s="23" t="str">
        <f t="shared" si="1"/>
        <v>Not Found</v>
      </c>
      <c r="I10" s="24" t="str">
        <f t="shared" si="2"/>
        <v>Not Found</v>
      </c>
      <c r="J10" s="24" t="str">
        <f t="shared" si="3"/>
        <v>Not Found</v>
      </c>
      <c r="L10" s="70" t="str">
        <f t="shared" si="4"/>
        <v>Err</v>
      </c>
      <c r="M10" s="70" t="str">
        <f t="shared" si="5"/>
        <v>Err</v>
      </c>
      <c r="N10" s="70" t="str">
        <f t="shared" si="6"/>
        <v>Err</v>
      </c>
      <c r="O10" s="70" t="str">
        <f t="shared" si="7"/>
        <v>Err</v>
      </c>
      <c r="P10" s="70" t="str">
        <f t="shared" si="8"/>
        <v>Err</v>
      </c>
      <c r="Q10" s="70" t="str">
        <f t="shared" si="9"/>
        <v>Err</v>
      </c>
      <c r="R10" s="70" t="str">
        <f t="shared" si="10"/>
        <v>Err</v>
      </c>
      <c r="S10" s="70" t="str">
        <f t="shared" si="11"/>
        <v>Err</v>
      </c>
      <c r="T10" s="70"/>
      <c r="U10" s="70" t="str">
        <f t="shared" si="12"/>
        <v>Err</v>
      </c>
      <c r="V10" s="80"/>
      <c r="W10" s="70" t="str">
        <f t="shared" si="13"/>
        <v>Err</v>
      </c>
      <c r="X10" s="70" t="str">
        <f t="shared" si="14"/>
        <v>Err</v>
      </c>
      <c r="Y10" s="70" t="str">
        <f t="shared" si="15"/>
        <v>Err</v>
      </c>
      <c r="Z10" s="70" t="str">
        <f t="shared" si="16"/>
        <v>Err</v>
      </c>
      <c r="AA10" s="70" t="str">
        <f t="shared" si="17"/>
        <v>Err</v>
      </c>
      <c r="AB10" s="70" t="str">
        <f t="shared" si="18"/>
        <v>Err</v>
      </c>
      <c r="AC10" s="70" t="str">
        <f t="shared" si="19"/>
        <v>Err</v>
      </c>
      <c r="AD10" s="70" t="str">
        <f t="shared" si="20"/>
        <v>Err</v>
      </c>
      <c r="AE10" s="70"/>
      <c r="AF10" s="70" t="str">
        <f t="shared" si="21"/>
        <v>Err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11"/>
        <v>Err</v>
      </c>
      <c r="T11" s="70"/>
      <c r="U11" s="70" t="str">
        <f t="shared" si="12"/>
        <v>Err</v>
      </c>
      <c r="V11" s="80"/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70" t="str">
        <f t="shared" si="16"/>
        <v>Err</v>
      </c>
      <c r="AA11" s="70" t="str">
        <f t="shared" si="17"/>
        <v>Err</v>
      </c>
      <c r="AB11" s="70" t="str">
        <f t="shared" si="18"/>
        <v>Err</v>
      </c>
      <c r="AC11" s="70" t="str">
        <f t="shared" si="19"/>
        <v>Err</v>
      </c>
      <c r="AD11" s="70" t="str">
        <f t="shared" si="20"/>
        <v>Err</v>
      </c>
      <c r="AE11" s="70"/>
      <c r="AF11" s="70" t="str">
        <f t="shared" si="21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ht="15.75" x14ac:dyDescent="0.25">
      <c r="B17" s="89" t="s">
        <v>6217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30" customHeight="1" x14ac:dyDescent="0.25">
      <c r="B18" s="38" t="s">
        <v>1447</v>
      </c>
      <c r="C18" s="39">
        <v>0.5</v>
      </c>
      <c r="D18" s="39">
        <v>0.5</v>
      </c>
      <c r="E18" s="38" t="s">
        <v>1216</v>
      </c>
      <c r="F18" s="65" t="s">
        <v>5538</v>
      </c>
      <c r="G18" s="60">
        <f>IFERROR(IF(E18="Individual Unit",IF(VLOOKUP($F18,Products,26,FALSE)="","X",VLOOKUP($F18,Products,26,FALSE)),""),"")</f>
        <v>167</v>
      </c>
      <c r="H18" s="23" t="str">
        <f>_xlfn.IFNA(VLOOKUP($F18,Products,2,FALSE),"Not Found")</f>
        <v>Tamar Fresh</v>
      </c>
      <c r="I18" s="24" t="str">
        <f>_xlfn.IFNA(VLOOKUP($F18,Products,4,FALSE),"Not Found")</f>
        <v>1040</v>
      </c>
      <c r="J18" s="24" t="str">
        <f>_xlfn.IFNA(VLOOKUP($F18,Products,5,FALSE),"Not Found")</f>
        <v>Granny Smith Apples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0.41749999999999998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8.35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0.33400000000000002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0.33400000000000002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0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1.002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8.3499999999999998E-3</v>
      </c>
      <c r="S18" s="70">
        <v>0</v>
      </c>
      <c r="T18" s="70">
        <v>8.35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35.905000000000001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0.41749999999999998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8.35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0.33400000000000002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0.33400000000000002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0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1.002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8.3499999999999998E-3</v>
      </c>
      <c r="AD18" s="70">
        <v>0</v>
      </c>
      <c r="AE18" s="70">
        <v>8.35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35.905000000000001</v>
      </c>
    </row>
    <row r="19" spans="2:32" s="4" customFormat="1" ht="30" customHeight="1" x14ac:dyDescent="0.25">
      <c r="B19" s="38" t="s">
        <v>6213</v>
      </c>
      <c r="C19" s="39">
        <v>25</v>
      </c>
      <c r="D19" s="39">
        <v>25</v>
      </c>
      <c r="E19" s="38" t="s">
        <v>6204</v>
      </c>
      <c r="F19" s="65" t="s">
        <v>5543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44250</v>
      </c>
      <c r="J19" s="24" t="str">
        <f>_xlfn.IFNA(VLOOKUP($F19,Products,5,FALSE),"Not Found")</f>
        <v>Raisin's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0.75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15.65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0.25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0.2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0.05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0.67500000000000004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0.01</v>
      </c>
      <c r="S19" s="70">
        <v>0</v>
      </c>
      <c r="T19" s="70">
        <v>15.65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65.13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0.75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15.65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0.25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0.2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0.05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0.67500000000000004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0.01</v>
      </c>
      <c r="AD19" s="70">
        <v>0</v>
      </c>
      <c r="AE19" s="70">
        <v>15.65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65.13</v>
      </c>
    </row>
    <row r="20" spans="2:32" s="4" customFormat="1" ht="30" hidden="1" customHeight="1" x14ac:dyDescent="0.25">
      <c r="B20" s="38"/>
      <c r="C20" s="39"/>
      <c r="D20" s="39"/>
      <c r="E20" s="38"/>
      <c r="F20" s="65"/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Not Found</v>
      </c>
      <c r="I20" s="24" t="str">
        <f>_xlfn.IFNA(VLOOKUP($F20,Products,4,FALSE),"Not Found")</f>
        <v>Not Found</v>
      </c>
      <c r="J20" s="24" t="str">
        <f>_xlfn.IFNA(VLOOKUP($F20,Products,5,FALSE),"Not Found")</f>
        <v>Not Found</v>
      </c>
      <c r="L20" s="70" t="str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Err</v>
      </c>
      <c r="M20" s="70" t="str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Err</v>
      </c>
      <c r="N20" s="70" t="str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Err</v>
      </c>
      <c r="O20" s="70" t="str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Err</v>
      </c>
      <c r="P20" s="70" t="str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Err</v>
      </c>
      <c r="Q20" s="70" t="str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Err</v>
      </c>
      <c r="R20" s="70" t="str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Err</v>
      </c>
      <c r="S20" s="70" t="str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Err</v>
      </c>
      <c r="T20" s="70"/>
      <c r="U20" s="70" t="str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Err</v>
      </c>
      <c r="V20" s="80"/>
      <c r="W20" s="70" t="str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Err</v>
      </c>
      <c r="X20" s="70" t="str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Err</v>
      </c>
      <c r="Y20" s="70" t="str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Err</v>
      </c>
      <c r="Z20" s="70" t="str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Err</v>
      </c>
      <c r="AA20" s="70" t="str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Err</v>
      </c>
      <c r="AB20" s="70" t="str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Err</v>
      </c>
      <c r="AC20" s="70" t="str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Err</v>
      </c>
      <c r="AD20" s="70" t="str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Err</v>
      </c>
      <c r="AE20" s="70"/>
      <c r="AF20" s="70" t="str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Err</v>
      </c>
    </row>
    <row r="21" spans="2:32" x14ac:dyDescent="0.25">
      <c r="L21" s="71">
        <f>SUM(L6:L20)</f>
        <v>23.737500000000001</v>
      </c>
      <c r="M21" s="71">
        <f t="shared" ref="M21:U21" si="22">SUM(M6:M20)</f>
        <v>26.244999999999997</v>
      </c>
      <c r="N21" s="71">
        <f t="shared" si="22"/>
        <v>1.329</v>
      </c>
      <c r="O21" s="71">
        <f t="shared" si="22"/>
        <v>1.109</v>
      </c>
      <c r="P21" s="71">
        <f t="shared" si="22"/>
        <v>0.21999999999999997</v>
      </c>
      <c r="Q21" s="71">
        <f t="shared" si="22"/>
        <v>2.617</v>
      </c>
      <c r="R21" s="71">
        <f t="shared" si="22"/>
        <v>0.35285000000000005</v>
      </c>
      <c r="S21" s="71">
        <f t="shared" si="22"/>
        <v>0.375</v>
      </c>
      <c r="T21" s="71">
        <f>SUM(T6:T20)</f>
        <v>24.240000000000002</v>
      </c>
      <c r="U21" s="71">
        <f t="shared" si="22"/>
        <v>207.51750000000001</v>
      </c>
      <c r="V21" s="73" t="s">
        <v>6151</v>
      </c>
      <c r="W21" s="71">
        <f t="shared" ref="W21:AF21" si="23">SUM(W6:W20)</f>
        <v>28.497499999999999</v>
      </c>
      <c r="X21" s="71">
        <f t="shared" si="23"/>
        <v>27.119999999999997</v>
      </c>
      <c r="Y21" s="71">
        <f t="shared" si="23"/>
        <v>1.544</v>
      </c>
      <c r="Z21" s="71">
        <f t="shared" si="23"/>
        <v>1.284</v>
      </c>
      <c r="AA21" s="71">
        <f t="shared" si="23"/>
        <v>0.26</v>
      </c>
      <c r="AB21" s="71">
        <f t="shared" si="23"/>
        <v>3.0869999999999997</v>
      </c>
      <c r="AC21" s="71">
        <f t="shared" si="23"/>
        <v>0.42335000000000006</v>
      </c>
      <c r="AD21" s="71">
        <f t="shared" si="23"/>
        <v>0.45</v>
      </c>
      <c r="AE21" s="71">
        <f>SUM(AE6:AE20)</f>
        <v>24.3</v>
      </c>
      <c r="AF21" s="71">
        <f t="shared" si="23"/>
        <v>231.934</v>
      </c>
    </row>
    <row r="22" spans="2:32" ht="15" customHeight="1" x14ac:dyDescent="0.25">
      <c r="L22" s="59"/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6154</v>
      </c>
      <c r="W22" s="59"/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x14ac:dyDescent="0.25">
      <c r="L23" s="84" t="b">
        <v>1</v>
      </c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6155</v>
      </c>
      <c r="W23" s="84" t="b">
        <v>1</v>
      </c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ht="15" customHeight="1" x14ac:dyDescent="0.25">
      <c r="L24" s="59"/>
      <c r="M24" s="59"/>
      <c r="N24" s="59"/>
      <c r="O24" s="59"/>
      <c r="P24" s="59"/>
      <c r="Q24" s="84" t="b">
        <v>1</v>
      </c>
      <c r="R24" s="59"/>
      <c r="S24" s="59"/>
      <c r="T24" s="84" t="b">
        <v>1</v>
      </c>
      <c r="U24" s="59"/>
      <c r="V24" s="63" t="s">
        <v>6156</v>
      </c>
      <c r="W24" s="59"/>
      <c r="X24" s="59"/>
      <c r="Y24" s="59"/>
      <c r="Z24" s="59"/>
      <c r="AA24" s="59"/>
      <c r="AB24" s="84" t="b">
        <v>1</v>
      </c>
      <c r="AC24" s="59"/>
      <c r="AD24" s="59"/>
      <c r="AE24" s="84" t="b">
        <v>1</v>
      </c>
      <c r="AF24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7:J17"/>
    <mergeCell ref="I4:I5"/>
    <mergeCell ref="J4:J5"/>
    <mergeCell ref="L4:U4"/>
    <mergeCell ref="W4:AF4"/>
  </mergeCells>
  <hyperlinks>
    <hyperlink ref="L1" location="'HOME WEEK 1'!A1" display="'HOME WEEK 1'!A1" xr:uid="{DA635B2E-DBCF-4D82-92B4-B5EB3E797A85}"/>
    <hyperlink ref="M1" location="'HOME WEEK 2'!A1" display="&lt; Week 2 Home" xr:uid="{F584B89D-1947-4299-BBF3-B1414E268C5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945FA39-4695-4232-8941-DADA1A2EF4F2}">
          <x14:formula1>
            <xm:f>'Master Product List'!$B:$B</xm:f>
          </x14:formula1>
          <xm:sqref>F6:F16 F18:F20</xm:sqref>
        </x14:dataValidation>
      </x14:dataValidations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7E6A6-C7D8-483B-80CF-0AF08B10A9E9}">
  <sheetPr>
    <tabColor theme="9" tint="-0.499984740745262"/>
  </sheetPr>
  <dimension ref="B1:AF24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6058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6225</v>
      </c>
      <c r="C6" s="24">
        <v>75</v>
      </c>
      <c r="D6" s="24">
        <v>90</v>
      </c>
      <c r="E6" s="23" t="s">
        <v>6204</v>
      </c>
      <c r="F6" s="65" t="s">
        <v>2466</v>
      </c>
      <c r="G6" s="60" t="str">
        <f t="shared" ref="G6:G16" si="0">IFERROR(IF(E6="Individual Unit",IF(VLOOKUP($F6,Products,26,FALSE)="","X",VLOOKUP($F6,Products,26,FALSE)),""),"")</f>
        <v/>
      </c>
      <c r="H6" s="23" t="str">
        <f t="shared" ref="H6:H16" si="1">_xlfn.IFNA(VLOOKUP($F6,Products,2,FALSE),"Not Found")</f>
        <v>RD Johns</v>
      </c>
      <c r="I6" s="24" t="str">
        <f t="shared" ref="I6:I16" si="2">_xlfn.IFNA(VLOOKUP($F6,Products,4,FALSE),"Not Found")</f>
        <v>37486</v>
      </c>
      <c r="J6" s="24" t="str">
        <f t="shared" ref="J6:J16" si="3">_xlfn.IFNA(VLOOKUP($F6,Products,5,FALSE),"Not Found")</f>
        <v>12mm Diced Chicken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21.75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0.82500000000000007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0.52499999999999991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0.37499999999999994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0.15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0.32250000000000001</v>
      </c>
      <c r="S6" s="70">
        <f t="shared" ref="S6:S1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T6" s="70">
        <v>0</v>
      </c>
      <c r="U6" s="70">
        <f t="shared" ref="U6:U16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96.08250000000001</v>
      </c>
      <c r="V6" s="80"/>
      <c r="W6" s="70">
        <f t="shared" ref="W6:W1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26.099999999999998</v>
      </c>
      <c r="X6" s="70">
        <f t="shared" ref="X6:X1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0.9900000000000001</v>
      </c>
      <c r="Y6" s="70">
        <f t="shared" ref="Y6:Y1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0.62999999999999989</v>
      </c>
      <c r="Z6" s="70">
        <f t="shared" ref="Z6:Z1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0.44999999999999996</v>
      </c>
      <c r="AA6" s="70">
        <f t="shared" ref="AA6:AA1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0.18</v>
      </c>
      <c r="AB6" s="70">
        <f t="shared" ref="AB6:AB1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0.38700000000000001</v>
      </c>
      <c r="AD6" s="70">
        <f t="shared" ref="AD6:AD1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0.45</v>
      </c>
      <c r="AE6" s="70">
        <v>0</v>
      </c>
      <c r="AF6" s="70">
        <f t="shared" ref="AF6:AF16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115.29900000000001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 t="shared" si="0"/>
        <v/>
      </c>
      <c r="H7" s="23" t="str">
        <f t="shared" si="1"/>
        <v>Bidfood</v>
      </c>
      <c r="I7" s="24" t="str">
        <f t="shared" si="2"/>
        <v>75603</v>
      </c>
      <c r="J7" s="24" t="str">
        <f t="shared" si="3"/>
        <v>Tomato</v>
      </c>
      <c r="L7" s="70">
        <f t="shared" si="4"/>
        <v>0.13999999999999999</v>
      </c>
      <c r="M7" s="70">
        <f t="shared" si="5"/>
        <v>0.62</v>
      </c>
      <c r="N7" s="70">
        <f t="shared" si="6"/>
        <v>0.06</v>
      </c>
      <c r="O7" s="70">
        <f t="shared" si="7"/>
        <v>0.04</v>
      </c>
      <c r="P7" s="70">
        <f t="shared" si="8"/>
        <v>0.02</v>
      </c>
      <c r="Q7" s="70">
        <f t="shared" si="9"/>
        <v>0.2</v>
      </c>
      <c r="R7" s="70">
        <f t="shared" si="10"/>
        <v>4.0000000000000001E-3</v>
      </c>
      <c r="S7" s="70">
        <v>0</v>
      </c>
      <c r="T7" s="70">
        <v>0</v>
      </c>
      <c r="U7" s="70">
        <f t="shared" si="12"/>
        <v>3.2</v>
      </c>
      <c r="V7" s="80"/>
      <c r="W7" s="70">
        <f t="shared" si="13"/>
        <v>0.20999999999999996</v>
      </c>
      <c r="X7" s="70">
        <f t="shared" si="14"/>
        <v>0.92999999999999994</v>
      </c>
      <c r="Y7" s="70">
        <f t="shared" si="15"/>
        <v>0.09</v>
      </c>
      <c r="Z7" s="70">
        <f t="shared" si="16"/>
        <v>0.06</v>
      </c>
      <c r="AA7" s="70">
        <f t="shared" si="17"/>
        <v>0.03</v>
      </c>
      <c r="AB7" s="70">
        <f t="shared" si="18"/>
        <v>0.3</v>
      </c>
      <c r="AC7" s="70">
        <f t="shared" si="19"/>
        <v>6.0000000000000001E-3</v>
      </c>
      <c r="AD7" s="70">
        <v>0</v>
      </c>
      <c r="AE7" s="70">
        <v>0</v>
      </c>
      <c r="AF7" s="70">
        <f t="shared" si="21"/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 t="shared" si="0"/>
        <v/>
      </c>
      <c r="H8" s="23" t="str">
        <f t="shared" si="1"/>
        <v>Tamar Fresh</v>
      </c>
      <c r="I8" s="24" t="str">
        <f t="shared" si="2"/>
        <v>5060</v>
      </c>
      <c r="J8" s="24" t="str">
        <f t="shared" si="3"/>
        <v>Cucumber 35-40mm</v>
      </c>
      <c r="L8" s="70">
        <f t="shared" si="4"/>
        <v>0.2</v>
      </c>
      <c r="M8" s="70">
        <f t="shared" si="5"/>
        <v>0.24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0.13999999999999999</v>
      </c>
      <c r="R8" s="70">
        <f t="shared" si="10"/>
        <v>0</v>
      </c>
      <c r="S8" s="70">
        <v>0</v>
      </c>
      <c r="T8" s="70">
        <v>0.24</v>
      </c>
      <c r="U8" s="70">
        <f t="shared" si="12"/>
        <v>2.8000000000000003</v>
      </c>
      <c r="V8" s="80"/>
      <c r="W8" s="70">
        <f t="shared" si="13"/>
        <v>0.3</v>
      </c>
      <c r="X8" s="70">
        <f t="shared" si="14"/>
        <v>0.36</v>
      </c>
      <c r="Y8" s="70">
        <f t="shared" si="15"/>
        <v>0.18</v>
      </c>
      <c r="Z8" s="70">
        <f t="shared" si="16"/>
        <v>0.18</v>
      </c>
      <c r="AA8" s="70">
        <f t="shared" si="17"/>
        <v>0</v>
      </c>
      <c r="AB8" s="70">
        <f t="shared" si="18"/>
        <v>0.20999999999999996</v>
      </c>
      <c r="AC8" s="70">
        <f t="shared" si="19"/>
        <v>0</v>
      </c>
      <c r="AD8" s="70">
        <v>0</v>
      </c>
      <c r="AE8" s="70">
        <v>0.3</v>
      </c>
      <c r="AF8" s="70">
        <f t="shared" si="21"/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 t="shared" si="0"/>
        <v/>
      </c>
      <c r="H9" s="23" t="str">
        <f t="shared" si="1"/>
        <v>Tamar Fresh</v>
      </c>
      <c r="I9" s="24" t="str">
        <f t="shared" si="2"/>
        <v>18010</v>
      </c>
      <c r="J9" s="24" t="str">
        <f t="shared" si="3"/>
        <v>Iceberg Lettuce</v>
      </c>
      <c r="L9" s="70">
        <f t="shared" si="4"/>
        <v>0.48</v>
      </c>
      <c r="M9" s="70">
        <f t="shared" si="5"/>
        <v>0.55999999999999994</v>
      </c>
      <c r="N9" s="70">
        <f t="shared" si="6"/>
        <v>0.04</v>
      </c>
      <c r="O9" s="70">
        <f t="shared" si="7"/>
        <v>0.04</v>
      </c>
      <c r="P9" s="70">
        <f t="shared" si="8"/>
        <v>0</v>
      </c>
      <c r="Q9" s="70">
        <f t="shared" si="9"/>
        <v>0.6</v>
      </c>
      <c r="R9" s="70">
        <f t="shared" si="10"/>
        <v>8.0000000000000002E-3</v>
      </c>
      <c r="S9" s="70">
        <v>0</v>
      </c>
      <c r="T9" s="70">
        <v>0</v>
      </c>
      <c r="U9" s="70">
        <f t="shared" si="12"/>
        <v>4.4000000000000004</v>
      </c>
      <c r="V9" s="80"/>
      <c r="W9" s="70">
        <f t="shared" si="13"/>
        <v>0.72</v>
      </c>
      <c r="X9" s="70">
        <f t="shared" si="14"/>
        <v>0.83999999999999986</v>
      </c>
      <c r="Y9" s="70">
        <f t="shared" si="15"/>
        <v>0.06</v>
      </c>
      <c r="Z9" s="70">
        <f t="shared" si="16"/>
        <v>0.06</v>
      </c>
      <c r="AA9" s="70">
        <f t="shared" si="17"/>
        <v>0</v>
      </c>
      <c r="AB9" s="70">
        <f t="shared" si="18"/>
        <v>0.89999999999999991</v>
      </c>
      <c r="AC9" s="70">
        <f t="shared" si="19"/>
        <v>1.2E-2</v>
      </c>
      <c r="AD9" s="70">
        <v>0</v>
      </c>
      <c r="AE9" s="70">
        <v>0</v>
      </c>
      <c r="AF9" s="70">
        <f t="shared" si="21"/>
        <v>6.6</v>
      </c>
    </row>
    <row r="10" spans="2:32" s="4" customFormat="1" ht="30" hidden="1" customHeight="1" x14ac:dyDescent="0.25">
      <c r="B10" s="23"/>
      <c r="C10" s="24"/>
      <c r="D10" s="24"/>
      <c r="E10" s="23"/>
      <c r="F10" s="65"/>
      <c r="G10" s="60" t="str">
        <f t="shared" si="0"/>
        <v/>
      </c>
      <c r="H10" s="23" t="str">
        <f t="shared" si="1"/>
        <v>Not Found</v>
      </c>
      <c r="I10" s="24" t="str">
        <f t="shared" si="2"/>
        <v>Not Found</v>
      </c>
      <c r="J10" s="24" t="str">
        <f t="shared" si="3"/>
        <v>Not Found</v>
      </c>
      <c r="L10" s="70" t="str">
        <f t="shared" si="4"/>
        <v>Err</v>
      </c>
      <c r="M10" s="70" t="str">
        <f t="shared" si="5"/>
        <v>Err</v>
      </c>
      <c r="N10" s="70" t="str">
        <f t="shared" si="6"/>
        <v>Err</v>
      </c>
      <c r="O10" s="70" t="str">
        <f t="shared" si="7"/>
        <v>Err</v>
      </c>
      <c r="P10" s="70" t="str">
        <f t="shared" si="8"/>
        <v>Err</v>
      </c>
      <c r="Q10" s="70" t="str">
        <f t="shared" si="9"/>
        <v>Err</v>
      </c>
      <c r="R10" s="70" t="str">
        <f t="shared" si="10"/>
        <v>Err</v>
      </c>
      <c r="S10" s="70" t="str">
        <f t="shared" si="11"/>
        <v>Err</v>
      </c>
      <c r="T10" s="70"/>
      <c r="U10" s="70" t="str">
        <f t="shared" si="12"/>
        <v>Err</v>
      </c>
      <c r="V10" s="80"/>
      <c r="W10" s="70" t="str">
        <f t="shared" si="13"/>
        <v>Err</v>
      </c>
      <c r="X10" s="70" t="str">
        <f t="shared" si="14"/>
        <v>Err</v>
      </c>
      <c r="Y10" s="70" t="str">
        <f t="shared" si="15"/>
        <v>Err</v>
      </c>
      <c r="Z10" s="70" t="str">
        <f t="shared" si="16"/>
        <v>Err</v>
      </c>
      <c r="AA10" s="70" t="str">
        <f t="shared" si="17"/>
        <v>Err</v>
      </c>
      <c r="AB10" s="70" t="str">
        <f t="shared" si="18"/>
        <v>Err</v>
      </c>
      <c r="AC10" s="70" t="str">
        <f t="shared" si="19"/>
        <v>Err</v>
      </c>
      <c r="AD10" s="70" t="str">
        <f t="shared" si="20"/>
        <v>Err</v>
      </c>
      <c r="AE10" s="70"/>
      <c r="AF10" s="70" t="str">
        <f t="shared" si="21"/>
        <v>Err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11"/>
        <v>Err</v>
      </c>
      <c r="T11" s="70"/>
      <c r="U11" s="70" t="str">
        <f t="shared" si="12"/>
        <v>Err</v>
      </c>
      <c r="V11" s="80"/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70" t="str">
        <f t="shared" si="16"/>
        <v>Err</v>
      </c>
      <c r="AA11" s="70" t="str">
        <f t="shared" si="17"/>
        <v>Err</v>
      </c>
      <c r="AB11" s="70" t="str">
        <f t="shared" si="18"/>
        <v>Err</v>
      </c>
      <c r="AC11" s="70" t="str">
        <f t="shared" si="19"/>
        <v>Err</v>
      </c>
      <c r="AD11" s="70" t="str">
        <f t="shared" si="20"/>
        <v>Err</v>
      </c>
      <c r="AE11" s="70"/>
      <c r="AF11" s="70" t="str">
        <f t="shared" si="21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ht="15.75" x14ac:dyDescent="0.25">
      <c r="B17" s="89" t="s">
        <v>6282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30" customHeight="1" x14ac:dyDescent="0.25">
      <c r="B18" s="38" t="s">
        <v>5640</v>
      </c>
      <c r="C18" s="39">
        <v>50</v>
      </c>
      <c r="D18" s="39">
        <v>50</v>
      </c>
      <c r="E18" s="38" t="s">
        <v>6204</v>
      </c>
      <c r="F18" s="65" t="s">
        <v>5639</v>
      </c>
      <c r="G18" s="60" t="str">
        <f>IFERROR(IF(E18="Individual Unit",IF(VLOOKUP($F18,Products,26,FALSE)="","X",VLOOKUP($F18,Products,26,FALSE)),""),"")</f>
        <v/>
      </c>
      <c r="H18" s="23" t="str">
        <f>_xlfn.IFNA(VLOOKUP($F18,Products,2,FALSE),"Not Found")</f>
        <v>RD Johns</v>
      </c>
      <c r="I18" s="24" t="str">
        <f>_xlfn.IFNA(VLOOKUP($F18,Products,4,FALSE),"Not Found")</f>
        <v>44478</v>
      </c>
      <c r="J18" s="24" t="str">
        <f>_xlfn.IFNA(VLOOKUP($F18,Products,5,FALSE),"Not Found")</f>
        <v>Crosse &amp; Blackwell Rice Pudding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1.8000000000000003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8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0.1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0.05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0.05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0.25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0.06</v>
      </c>
      <c r="S18" s="70">
        <f>IFERROR(IF($E18="Individual Unit",IF(VLOOKUP($F18,Products,24,FALSE)="","Missing",(SUM(SUM(_xlfn.IFNA(VLOOKUP($F18,Products,24,FALSE),"Not Found")/100)*$G18*$C18))),IF(VLOOKUP($F18,Products,24,FALSE)="","Missing",(SUM(SUM(_xlfn.IFNA(VLOOKUP($F18,Products,24,FALSE),"Not Found")/100)*$C18)))),"Err")</f>
        <v>3.8</v>
      </c>
      <c r="T18" s="70">
        <v>0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41.23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1.8000000000000003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8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0.1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0.05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0.05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0.25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0.06</v>
      </c>
      <c r="AD18" s="70">
        <f>IFERROR(IF($E18="Individual Unit",IF(VLOOKUP($F18,Products,24,FALSE)="","Missing",(SUM(SUM(_xlfn.IFNA(VLOOKUP($F18,Products,24,FALSE),"Not Found")/100)*$G18*$D18))),IF(VLOOKUP($F18,Products,24,FALSE)="","Missing",(SUM(SUM(_xlfn.IFNA(VLOOKUP($F18,Products,24,FALSE),"Not Found")/100)*$D18)))),"Err")</f>
        <v>3.8</v>
      </c>
      <c r="AE18" s="70">
        <v>0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41.23</v>
      </c>
    </row>
    <row r="19" spans="2:32" s="4" customFormat="1" ht="30" customHeight="1" x14ac:dyDescent="0.25">
      <c r="B19" s="38" t="s">
        <v>6208</v>
      </c>
      <c r="C19" s="39">
        <v>10</v>
      </c>
      <c r="D19" s="39">
        <v>10</v>
      </c>
      <c r="E19" s="38" t="s">
        <v>6204</v>
      </c>
      <c r="F19" s="65" t="s">
        <v>5410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1674</v>
      </c>
      <c r="J19" s="24" t="str">
        <f>_xlfn.IFNA(VLOOKUP($F19,Products,5,FALSE),"Not Found")</f>
        <v>Greens Summer Berries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0.11000000000000001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0.59000000000000008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0.01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0.01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0.65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</v>
      </c>
      <c r="S19" s="70">
        <v>0</v>
      </c>
      <c r="T19" s="70">
        <v>0.53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4.1590000000000007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0.11000000000000001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0.59000000000000008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0.01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0.01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0.65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</v>
      </c>
      <c r="AD19" s="70">
        <v>0</v>
      </c>
      <c r="AE19" s="70">
        <v>0.53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4.1590000000000007</v>
      </c>
    </row>
    <row r="20" spans="2:32" s="4" customFormat="1" ht="30" hidden="1" customHeight="1" x14ac:dyDescent="0.25">
      <c r="B20" s="38"/>
      <c r="C20" s="39"/>
      <c r="D20" s="39"/>
      <c r="E20" s="38"/>
      <c r="F20" s="65"/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Not Found</v>
      </c>
      <c r="I20" s="24" t="str">
        <f>_xlfn.IFNA(VLOOKUP($F20,Products,4,FALSE),"Not Found")</f>
        <v>Not Found</v>
      </c>
      <c r="J20" s="24" t="str">
        <f>_xlfn.IFNA(VLOOKUP($F20,Products,5,FALSE),"Not Found")</f>
        <v>Not Found</v>
      </c>
      <c r="L20" s="70" t="str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Err</v>
      </c>
      <c r="M20" s="70" t="str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Err</v>
      </c>
      <c r="N20" s="70" t="str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Err</v>
      </c>
      <c r="O20" s="70" t="str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Err</v>
      </c>
      <c r="P20" s="70" t="str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Err</v>
      </c>
      <c r="Q20" s="70" t="str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Err</v>
      </c>
      <c r="R20" s="70" t="str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Err</v>
      </c>
      <c r="S20" s="70" t="str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Err</v>
      </c>
      <c r="T20" s="70"/>
      <c r="U20" s="70" t="str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Err</v>
      </c>
      <c r="V20" s="80"/>
      <c r="W20" s="70" t="str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Err</v>
      </c>
      <c r="X20" s="70" t="str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Err</v>
      </c>
      <c r="Y20" s="70" t="str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Err</v>
      </c>
      <c r="Z20" s="70" t="str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Err</v>
      </c>
      <c r="AA20" s="70" t="str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Err</v>
      </c>
      <c r="AB20" s="70" t="str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Err</v>
      </c>
      <c r="AC20" s="70" t="str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Err</v>
      </c>
      <c r="AD20" s="70" t="str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Err</v>
      </c>
      <c r="AE20" s="70"/>
      <c r="AF20" s="70" t="str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Err</v>
      </c>
    </row>
    <row r="21" spans="2:32" x14ac:dyDescent="0.25">
      <c r="L21" s="71">
        <f>SUM(L6:L20)</f>
        <v>24.48</v>
      </c>
      <c r="M21" s="71">
        <f t="shared" ref="M21:U21" si="22">SUM(M6:M20)</f>
        <v>10.835000000000001</v>
      </c>
      <c r="N21" s="71">
        <f t="shared" si="22"/>
        <v>0.85499999999999998</v>
      </c>
      <c r="O21" s="71">
        <f t="shared" si="22"/>
        <v>0.63500000000000001</v>
      </c>
      <c r="P21" s="71">
        <f t="shared" si="22"/>
        <v>0.21999999999999997</v>
      </c>
      <c r="Q21" s="71">
        <f t="shared" si="22"/>
        <v>1.8399999999999999</v>
      </c>
      <c r="R21" s="71">
        <f t="shared" si="22"/>
        <v>0.39450000000000002</v>
      </c>
      <c r="S21" s="71">
        <f t="shared" si="22"/>
        <v>4.1749999999999998</v>
      </c>
      <c r="T21" s="71">
        <f>SUM(T6:T20)</f>
        <v>0.77</v>
      </c>
      <c r="U21" s="71">
        <f t="shared" si="22"/>
        <v>151.8715</v>
      </c>
      <c r="V21" s="73" t="s">
        <v>6151</v>
      </c>
      <c r="W21" s="71">
        <f t="shared" ref="W21:AF21" si="23">SUM(W6:W20)</f>
        <v>29.24</v>
      </c>
      <c r="X21" s="71">
        <f t="shared" si="23"/>
        <v>11.709999999999999</v>
      </c>
      <c r="Y21" s="71">
        <f t="shared" si="23"/>
        <v>1.07</v>
      </c>
      <c r="Z21" s="71">
        <f t="shared" si="23"/>
        <v>0.81</v>
      </c>
      <c r="AA21" s="71">
        <f t="shared" si="23"/>
        <v>0.26</v>
      </c>
      <c r="AB21" s="71">
        <f t="shared" si="23"/>
        <v>2.31</v>
      </c>
      <c r="AC21" s="71">
        <f t="shared" si="23"/>
        <v>0.46500000000000002</v>
      </c>
      <c r="AD21" s="71">
        <f t="shared" si="23"/>
        <v>4.25</v>
      </c>
      <c r="AE21" s="71">
        <f>SUM(AE6:AE20)</f>
        <v>0.83000000000000007</v>
      </c>
      <c r="AF21" s="71">
        <f t="shared" si="23"/>
        <v>176.28799999999998</v>
      </c>
    </row>
    <row r="22" spans="2:32" ht="15" customHeight="1" x14ac:dyDescent="0.25">
      <c r="L22" s="59"/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6154</v>
      </c>
      <c r="W22" s="59"/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x14ac:dyDescent="0.25">
      <c r="L23" s="84" t="b">
        <v>1</v>
      </c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6155</v>
      </c>
      <c r="W23" s="84" t="b">
        <v>1</v>
      </c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ht="15" customHeight="1" x14ac:dyDescent="0.25">
      <c r="L24" s="59"/>
      <c r="M24" s="59"/>
      <c r="N24" s="59"/>
      <c r="O24" s="59"/>
      <c r="P24" s="59"/>
      <c r="Q24" s="84" t="b">
        <v>1</v>
      </c>
      <c r="R24" s="59"/>
      <c r="S24" s="59"/>
      <c r="T24" s="84" t="b">
        <v>1</v>
      </c>
      <c r="U24" s="59"/>
      <c r="V24" s="63" t="s">
        <v>6156</v>
      </c>
      <c r="W24" s="59"/>
      <c r="X24" s="59"/>
      <c r="Y24" s="59"/>
      <c r="Z24" s="59"/>
      <c r="AA24" s="59"/>
      <c r="AB24" s="84" t="b">
        <v>1</v>
      </c>
      <c r="AC24" s="59"/>
      <c r="AD24" s="59"/>
      <c r="AE24" s="84" t="b">
        <v>1</v>
      </c>
      <c r="AF24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7:J17"/>
    <mergeCell ref="I4:I5"/>
    <mergeCell ref="J4:J5"/>
    <mergeCell ref="L4:U4"/>
    <mergeCell ref="W4:AF4"/>
  </mergeCells>
  <hyperlinks>
    <hyperlink ref="L1" location="'HOME WEEK 1'!A1" display="'HOME WEEK 1'!A1" xr:uid="{1A49B329-17A5-4AFD-98FA-F48346340473}"/>
    <hyperlink ref="M1" location="'HOME WEEK 2'!A1" display="&lt; Week 2 Home" xr:uid="{FE73423B-5FA6-49C7-9C68-DB949466CFC3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0E6EAC8-CB38-4B82-A264-CED0C4087448}">
          <x14:formula1>
            <xm:f>'Master Product List'!$B:$B</xm:f>
          </x14:formula1>
          <xm:sqref>F6:F16 F18:F20</xm:sqref>
        </x14:dataValidation>
      </x14:dataValidations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812FA-A288-4512-9FB8-9DF9E74F7F9D}">
  <sheetPr>
    <tabColor theme="9" tint="-0.499984740745262"/>
  </sheetPr>
  <dimension ref="B1:AF24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6058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6225</v>
      </c>
      <c r="C6" s="24">
        <v>75</v>
      </c>
      <c r="D6" s="24">
        <v>90</v>
      </c>
      <c r="E6" s="23" t="s">
        <v>6204</v>
      </c>
      <c r="F6" s="65" t="s">
        <v>2466</v>
      </c>
      <c r="G6" s="60" t="str">
        <f t="shared" ref="G6:G16" si="0">IFERROR(IF(E6="Individual Unit",IF(VLOOKUP($F6,Products,26,FALSE)="","X",VLOOKUP($F6,Products,26,FALSE)),""),"")</f>
        <v/>
      </c>
      <c r="H6" s="23" t="str">
        <f t="shared" ref="H6:H16" si="1">_xlfn.IFNA(VLOOKUP($F6,Products,2,FALSE),"Not Found")</f>
        <v>RD Johns</v>
      </c>
      <c r="I6" s="24" t="str">
        <f t="shared" ref="I6:I16" si="2">_xlfn.IFNA(VLOOKUP($F6,Products,4,FALSE),"Not Found")</f>
        <v>37486</v>
      </c>
      <c r="J6" s="24" t="str">
        <f t="shared" ref="J6:J16" si="3">_xlfn.IFNA(VLOOKUP($F6,Products,5,FALSE),"Not Found")</f>
        <v>12mm Diced Chicken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21.75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0.82500000000000007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0.52499999999999991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0.37499999999999994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0.15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0.32250000000000001</v>
      </c>
      <c r="S6" s="70">
        <f t="shared" ref="S6:S1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T6" s="70">
        <v>0</v>
      </c>
      <c r="U6" s="70">
        <f t="shared" ref="U6:U16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96.08250000000001</v>
      </c>
      <c r="V6" s="80"/>
      <c r="W6" s="70">
        <f t="shared" ref="W6:W1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26.099999999999998</v>
      </c>
      <c r="X6" s="70">
        <f t="shared" ref="X6:X1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0.9900000000000001</v>
      </c>
      <c r="Y6" s="70">
        <f t="shared" ref="Y6:Y1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0.62999999999999989</v>
      </c>
      <c r="Z6" s="70">
        <f t="shared" ref="Z6:Z1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0.44999999999999996</v>
      </c>
      <c r="AA6" s="70">
        <f t="shared" ref="AA6:AA1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0.18</v>
      </c>
      <c r="AB6" s="70">
        <f t="shared" ref="AB6:AB1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0.38700000000000001</v>
      </c>
      <c r="AD6" s="70">
        <f t="shared" ref="AD6:AD1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0.45</v>
      </c>
      <c r="AE6" s="70">
        <v>0</v>
      </c>
      <c r="AF6" s="70">
        <f t="shared" ref="AF6:AF16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115.29900000000001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 t="shared" si="0"/>
        <v/>
      </c>
      <c r="H7" s="23" t="str">
        <f t="shared" si="1"/>
        <v>Bidfood</v>
      </c>
      <c r="I7" s="24" t="str">
        <f t="shared" si="2"/>
        <v>75603</v>
      </c>
      <c r="J7" s="24" t="str">
        <f t="shared" si="3"/>
        <v>Tomato</v>
      </c>
      <c r="L7" s="70">
        <f t="shared" si="4"/>
        <v>0.13999999999999999</v>
      </c>
      <c r="M7" s="70">
        <f t="shared" si="5"/>
        <v>0.62</v>
      </c>
      <c r="N7" s="70">
        <f t="shared" si="6"/>
        <v>0.06</v>
      </c>
      <c r="O7" s="70">
        <f t="shared" si="7"/>
        <v>0.04</v>
      </c>
      <c r="P7" s="70">
        <f t="shared" si="8"/>
        <v>0.02</v>
      </c>
      <c r="Q7" s="70">
        <f t="shared" si="9"/>
        <v>0.2</v>
      </c>
      <c r="R7" s="70">
        <f t="shared" si="10"/>
        <v>4.0000000000000001E-3</v>
      </c>
      <c r="S7" s="70">
        <v>0</v>
      </c>
      <c r="T7" s="70">
        <v>0</v>
      </c>
      <c r="U7" s="70">
        <f t="shared" si="12"/>
        <v>3.2</v>
      </c>
      <c r="V7" s="80"/>
      <c r="W7" s="70">
        <f t="shared" si="13"/>
        <v>0.20999999999999996</v>
      </c>
      <c r="X7" s="70">
        <f t="shared" si="14"/>
        <v>0.92999999999999994</v>
      </c>
      <c r="Y7" s="70">
        <f t="shared" si="15"/>
        <v>0.09</v>
      </c>
      <c r="Z7" s="70">
        <f t="shared" si="16"/>
        <v>0.06</v>
      </c>
      <c r="AA7" s="70">
        <f t="shared" si="17"/>
        <v>0.03</v>
      </c>
      <c r="AB7" s="70">
        <f t="shared" si="18"/>
        <v>0.3</v>
      </c>
      <c r="AC7" s="70">
        <f t="shared" si="19"/>
        <v>6.0000000000000001E-3</v>
      </c>
      <c r="AD7" s="70">
        <v>0</v>
      </c>
      <c r="AE7" s="70">
        <v>0</v>
      </c>
      <c r="AF7" s="70">
        <f t="shared" si="21"/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 t="shared" si="0"/>
        <v/>
      </c>
      <c r="H8" s="23" t="str">
        <f t="shared" si="1"/>
        <v>Tamar Fresh</v>
      </c>
      <c r="I8" s="24" t="str">
        <f t="shared" si="2"/>
        <v>5060</v>
      </c>
      <c r="J8" s="24" t="str">
        <f t="shared" si="3"/>
        <v>Cucumber 35-40mm</v>
      </c>
      <c r="L8" s="70">
        <f t="shared" si="4"/>
        <v>0.2</v>
      </c>
      <c r="M8" s="70">
        <f t="shared" si="5"/>
        <v>0.24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0.13999999999999999</v>
      </c>
      <c r="R8" s="70">
        <f t="shared" si="10"/>
        <v>0</v>
      </c>
      <c r="S8" s="70">
        <v>0</v>
      </c>
      <c r="T8" s="70">
        <v>0.24</v>
      </c>
      <c r="U8" s="70">
        <f t="shared" si="12"/>
        <v>2.8000000000000003</v>
      </c>
      <c r="V8" s="80"/>
      <c r="W8" s="70">
        <f t="shared" si="13"/>
        <v>0.3</v>
      </c>
      <c r="X8" s="70">
        <f t="shared" si="14"/>
        <v>0.36</v>
      </c>
      <c r="Y8" s="70">
        <f t="shared" si="15"/>
        <v>0.18</v>
      </c>
      <c r="Z8" s="70">
        <f t="shared" si="16"/>
        <v>0.18</v>
      </c>
      <c r="AA8" s="70">
        <f t="shared" si="17"/>
        <v>0</v>
      </c>
      <c r="AB8" s="70">
        <f t="shared" si="18"/>
        <v>0.20999999999999996</v>
      </c>
      <c r="AC8" s="70">
        <f t="shared" si="19"/>
        <v>0</v>
      </c>
      <c r="AD8" s="70">
        <v>0</v>
      </c>
      <c r="AE8" s="70">
        <v>0.3</v>
      </c>
      <c r="AF8" s="70">
        <f t="shared" si="21"/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 t="shared" si="0"/>
        <v/>
      </c>
      <c r="H9" s="23" t="str">
        <f t="shared" si="1"/>
        <v>Tamar Fresh</v>
      </c>
      <c r="I9" s="24" t="str">
        <f t="shared" si="2"/>
        <v>18010</v>
      </c>
      <c r="J9" s="24" t="str">
        <f t="shared" si="3"/>
        <v>Iceberg Lettuce</v>
      </c>
      <c r="L9" s="70">
        <f t="shared" si="4"/>
        <v>0.48</v>
      </c>
      <c r="M9" s="70">
        <f t="shared" si="5"/>
        <v>0.55999999999999994</v>
      </c>
      <c r="N9" s="70">
        <f t="shared" si="6"/>
        <v>0.04</v>
      </c>
      <c r="O9" s="70">
        <f t="shared" si="7"/>
        <v>0.04</v>
      </c>
      <c r="P9" s="70">
        <f t="shared" si="8"/>
        <v>0</v>
      </c>
      <c r="Q9" s="70">
        <f t="shared" si="9"/>
        <v>0.6</v>
      </c>
      <c r="R9" s="70">
        <f t="shared" si="10"/>
        <v>8.0000000000000002E-3</v>
      </c>
      <c r="S9" s="70">
        <f t="shared" si="11"/>
        <v>0</v>
      </c>
      <c r="T9" s="70">
        <v>0</v>
      </c>
      <c r="U9" s="70">
        <f t="shared" si="12"/>
        <v>4.4000000000000004</v>
      </c>
      <c r="V9" s="80"/>
      <c r="W9" s="70">
        <f t="shared" si="13"/>
        <v>0.72</v>
      </c>
      <c r="X9" s="70">
        <f t="shared" si="14"/>
        <v>0.83999999999999986</v>
      </c>
      <c r="Y9" s="70">
        <f t="shared" si="15"/>
        <v>0.06</v>
      </c>
      <c r="Z9" s="70">
        <f t="shared" si="16"/>
        <v>0.06</v>
      </c>
      <c r="AA9" s="70">
        <f t="shared" si="17"/>
        <v>0</v>
      </c>
      <c r="AB9" s="70">
        <f t="shared" si="18"/>
        <v>0.89999999999999991</v>
      </c>
      <c r="AC9" s="70">
        <f t="shared" si="19"/>
        <v>1.2E-2</v>
      </c>
      <c r="AD9" s="70">
        <f t="shared" si="20"/>
        <v>0</v>
      </c>
      <c r="AE9" s="70">
        <v>0</v>
      </c>
      <c r="AF9" s="70">
        <f t="shared" si="21"/>
        <v>6.6</v>
      </c>
    </row>
    <row r="10" spans="2:32" s="4" customFormat="1" ht="30" hidden="1" customHeight="1" x14ac:dyDescent="0.25">
      <c r="B10" s="23"/>
      <c r="C10" s="24"/>
      <c r="D10" s="24"/>
      <c r="E10" s="23"/>
      <c r="F10" s="65"/>
      <c r="G10" s="60" t="str">
        <f t="shared" si="0"/>
        <v/>
      </c>
      <c r="H10" s="23" t="str">
        <f t="shared" si="1"/>
        <v>Not Found</v>
      </c>
      <c r="I10" s="24" t="str">
        <f t="shared" si="2"/>
        <v>Not Found</v>
      </c>
      <c r="J10" s="24" t="str">
        <f t="shared" si="3"/>
        <v>Not Found</v>
      </c>
      <c r="L10" s="70" t="str">
        <f t="shared" si="4"/>
        <v>Err</v>
      </c>
      <c r="M10" s="70" t="str">
        <f t="shared" si="5"/>
        <v>Err</v>
      </c>
      <c r="N10" s="70" t="str">
        <f t="shared" si="6"/>
        <v>Err</v>
      </c>
      <c r="O10" s="70" t="str">
        <f t="shared" si="7"/>
        <v>Err</v>
      </c>
      <c r="P10" s="70" t="str">
        <f t="shared" si="8"/>
        <v>Err</v>
      </c>
      <c r="Q10" s="70" t="str">
        <f t="shared" si="9"/>
        <v>Err</v>
      </c>
      <c r="R10" s="70" t="str">
        <f t="shared" si="10"/>
        <v>Err</v>
      </c>
      <c r="S10" s="70" t="str">
        <f t="shared" si="11"/>
        <v>Err</v>
      </c>
      <c r="T10" s="70"/>
      <c r="U10" s="70" t="str">
        <f t="shared" si="12"/>
        <v>Err</v>
      </c>
      <c r="V10" s="80"/>
      <c r="W10" s="70" t="str">
        <f t="shared" si="13"/>
        <v>Err</v>
      </c>
      <c r="X10" s="70" t="str">
        <f t="shared" si="14"/>
        <v>Err</v>
      </c>
      <c r="Y10" s="70" t="str">
        <f t="shared" si="15"/>
        <v>Err</v>
      </c>
      <c r="Z10" s="70" t="str">
        <f t="shared" si="16"/>
        <v>Err</v>
      </c>
      <c r="AA10" s="70" t="str">
        <f t="shared" si="17"/>
        <v>Err</v>
      </c>
      <c r="AB10" s="70" t="str">
        <f t="shared" si="18"/>
        <v>Err</v>
      </c>
      <c r="AC10" s="70" t="str">
        <f t="shared" si="19"/>
        <v>Err</v>
      </c>
      <c r="AD10" s="70" t="str">
        <f t="shared" si="20"/>
        <v>Err</v>
      </c>
      <c r="AE10" s="70"/>
      <c r="AF10" s="70" t="str">
        <f t="shared" si="21"/>
        <v>Err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11"/>
        <v>Err</v>
      </c>
      <c r="T11" s="70"/>
      <c r="U11" s="70" t="str">
        <f t="shared" si="12"/>
        <v>Err</v>
      </c>
      <c r="V11" s="80"/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70" t="str">
        <f t="shared" si="16"/>
        <v>Err</v>
      </c>
      <c r="AA11" s="70" t="str">
        <f t="shared" si="17"/>
        <v>Err</v>
      </c>
      <c r="AB11" s="70" t="str">
        <f t="shared" si="18"/>
        <v>Err</v>
      </c>
      <c r="AC11" s="70" t="str">
        <f t="shared" si="19"/>
        <v>Err</v>
      </c>
      <c r="AD11" s="70" t="str">
        <f t="shared" si="20"/>
        <v>Err</v>
      </c>
      <c r="AE11" s="70"/>
      <c r="AF11" s="70" t="str">
        <f t="shared" si="21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ht="15.75" x14ac:dyDescent="0.25">
      <c r="B17" s="89" t="s">
        <v>6270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30" customHeight="1" x14ac:dyDescent="0.25">
      <c r="B18" s="38" t="s">
        <v>6079</v>
      </c>
      <c r="C18" s="39">
        <v>0.1</v>
      </c>
      <c r="D18" s="39">
        <v>0.1</v>
      </c>
      <c r="E18" s="38" t="s">
        <v>1216</v>
      </c>
      <c r="F18" s="65" t="s">
        <v>3258</v>
      </c>
      <c r="G18" s="60">
        <f>IFERROR(IF(E18="Individual Unit",IF(VLOOKUP($F18,Products,26,FALSE)="","X",VLOOKUP($F18,Products,26,FALSE)),""),"")</f>
        <v>3000</v>
      </c>
      <c r="H18" s="23" t="str">
        <f>_xlfn.IFNA(VLOOKUP($F18,Products,2,FALSE),"Not Found")</f>
        <v>Tamar Fresh</v>
      </c>
      <c r="I18" s="24" t="str">
        <f>_xlfn.IFNA(VLOOKUP($F18,Products,4,FALSE),"Not Found")</f>
        <v>23078</v>
      </c>
      <c r="J18" s="24" t="str">
        <f>_xlfn.IFNA(VLOOKUP($F18,Products,5,FALSE),"Not Found")</f>
        <v>Watermelon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0.9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12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0.60000000000000009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0.60000000000000009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0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0.30000000000000004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0</v>
      </c>
      <c r="S18" s="70">
        <v>0</v>
      </c>
      <c r="T18" s="70">
        <v>12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54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0.9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12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0.60000000000000009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0.60000000000000009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0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0.30000000000000004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0</v>
      </c>
      <c r="AD18" s="70">
        <v>0</v>
      </c>
      <c r="AE18" s="70">
        <v>12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54</v>
      </c>
    </row>
    <row r="19" spans="2:32" s="4" customFormat="1" ht="30" hidden="1" customHeight="1" x14ac:dyDescent="0.25">
      <c r="B19" s="38"/>
      <c r="C19" s="39"/>
      <c r="D19" s="39"/>
      <c r="E19" s="38"/>
      <c r="F19" s="65"/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Not Found</v>
      </c>
      <c r="I19" s="24" t="str">
        <f>_xlfn.IFNA(VLOOKUP($F19,Products,4,FALSE),"Not Found")</f>
        <v>Not Found</v>
      </c>
      <c r="J19" s="24" t="str">
        <f>_xlfn.IFNA(VLOOKUP($F19,Products,5,FALSE),"Not Found")</f>
        <v>Not Found</v>
      </c>
      <c r="L19" s="70" t="str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Err</v>
      </c>
      <c r="M19" s="70" t="str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Err</v>
      </c>
      <c r="N19" s="70" t="str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Err</v>
      </c>
      <c r="O19" s="70" t="str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Err</v>
      </c>
      <c r="P19" s="70" t="str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Err</v>
      </c>
      <c r="Q19" s="70" t="str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Err</v>
      </c>
      <c r="R19" s="70" t="str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Err</v>
      </c>
      <c r="S19" s="70" t="str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Err</v>
      </c>
      <c r="T19" s="70"/>
      <c r="U19" s="70" t="str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Err</v>
      </c>
      <c r="V19" s="80"/>
      <c r="W19" s="70" t="str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Err</v>
      </c>
      <c r="X19" s="70" t="str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Err</v>
      </c>
      <c r="Y19" s="70" t="str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Err</v>
      </c>
      <c r="Z19" s="70" t="str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Err</v>
      </c>
      <c r="AA19" s="70" t="str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Err</v>
      </c>
      <c r="AB19" s="70" t="str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Err</v>
      </c>
      <c r="AC19" s="70" t="str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Err</v>
      </c>
      <c r="AD19" s="70" t="str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Err</v>
      </c>
      <c r="AE19" s="70"/>
      <c r="AF19" s="70" t="str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Err</v>
      </c>
    </row>
    <row r="20" spans="2:32" s="4" customFormat="1" ht="30" hidden="1" customHeight="1" x14ac:dyDescent="0.25">
      <c r="B20" s="38"/>
      <c r="C20" s="39"/>
      <c r="D20" s="39"/>
      <c r="E20" s="38"/>
      <c r="F20" s="65"/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Not Found</v>
      </c>
      <c r="I20" s="24" t="str">
        <f>_xlfn.IFNA(VLOOKUP($F20,Products,4,FALSE),"Not Found")</f>
        <v>Not Found</v>
      </c>
      <c r="J20" s="24" t="str">
        <f>_xlfn.IFNA(VLOOKUP($F20,Products,5,FALSE),"Not Found")</f>
        <v>Not Found</v>
      </c>
      <c r="L20" s="70" t="str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Err</v>
      </c>
      <c r="M20" s="70" t="str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Err</v>
      </c>
      <c r="N20" s="70" t="str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Err</v>
      </c>
      <c r="O20" s="70" t="str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Err</v>
      </c>
      <c r="P20" s="70" t="str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Err</v>
      </c>
      <c r="Q20" s="70" t="str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Err</v>
      </c>
      <c r="R20" s="70" t="str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Err</v>
      </c>
      <c r="S20" s="70" t="str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Err</v>
      </c>
      <c r="T20" s="70"/>
      <c r="U20" s="70" t="str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Err</v>
      </c>
      <c r="V20" s="80"/>
      <c r="W20" s="70" t="str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Err</v>
      </c>
      <c r="X20" s="70" t="str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Err</v>
      </c>
      <c r="Y20" s="70" t="str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Err</v>
      </c>
      <c r="Z20" s="70" t="str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Err</v>
      </c>
      <c r="AA20" s="70" t="str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Err</v>
      </c>
      <c r="AB20" s="70" t="str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Err</v>
      </c>
      <c r="AC20" s="70" t="str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Err</v>
      </c>
      <c r="AD20" s="70" t="str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Err</v>
      </c>
      <c r="AE20" s="70"/>
      <c r="AF20" s="70" t="str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Err</v>
      </c>
    </row>
    <row r="21" spans="2:32" x14ac:dyDescent="0.25">
      <c r="L21" s="71">
        <f>SUM(L6:L20)</f>
        <v>23.47</v>
      </c>
      <c r="M21" s="71">
        <f t="shared" ref="M21:U21" si="22">SUM(M6:M20)</f>
        <v>14.245000000000001</v>
      </c>
      <c r="N21" s="71">
        <f t="shared" si="22"/>
        <v>1.3450000000000002</v>
      </c>
      <c r="O21" s="71">
        <f t="shared" si="22"/>
        <v>1.175</v>
      </c>
      <c r="P21" s="71">
        <f t="shared" si="22"/>
        <v>0.16999999999999998</v>
      </c>
      <c r="Q21" s="71">
        <f t="shared" si="22"/>
        <v>1.24</v>
      </c>
      <c r="R21" s="71">
        <f t="shared" si="22"/>
        <v>0.33450000000000002</v>
      </c>
      <c r="S21" s="71">
        <f t="shared" si="22"/>
        <v>0.375</v>
      </c>
      <c r="T21" s="71">
        <f>SUM(T6:T20)</f>
        <v>12.24</v>
      </c>
      <c r="U21" s="71">
        <f t="shared" si="22"/>
        <v>160.48250000000002</v>
      </c>
      <c r="V21" s="73" t="s">
        <v>6151</v>
      </c>
      <c r="W21" s="71">
        <f t="shared" ref="W21:AF21" si="23">SUM(W6:W20)</f>
        <v>28.229999999999997</v>
      </c>
      <c r="X21" s="71">
        <f t="shared" si="23"/>
        <v>15.12</v>
      </c>
      <c r="Y21" s="71">
        <f t="shared" si="23"/>
        <v>1.56</v>
      </c>
      <c r="Z21" s="71">
        <f t="shared" si="23"/>
        <v>1.35</v>
      </c>
      <c r="AA21" s="71">
        <f t="shared" si="23"/>
        <v>0.21</v>
      </c>
      <c r="AB21" s="71">
        <f t="shared" si="23"/>
        <v>1.71</v>
      </c>
      <c r="AC21" s="71">
        <f t="shared" si="23"/>
        <v>0.40500000000000003</v>
      </c>
      <c r="AD21" s="71">
        <f t="shared" si="23"/>
        <v>0.45</v>
      </c>
      <c r="AE21" s="71">
        <f>SUM(AE6:AE20)</f>
        <v>12.3</v>
      </c>
      <c r="AF21" s="71">
        <f t="shared" si="23"/>
        <v>184.899</v>
      </c>
    </row>
    <row r="22" spans="2:32" ht="15" customHeight="1" x14ac:dyDescent="0.25">
      <c r="L22" s="59"/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6154</v>
      </c>
      <c r="W22" s="59"/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x14ac:dyDescent="0.25">
      <c r="L23" s="84" t="b">
        <v>1</v>
      </c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6155</v>
      </c>
      <c r="W23" s="84" t="b">
        <v>1</v>
      </c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ht="15" customHeight="1" x14ac:dyDescent="0.25">
      <c r="L24" s="59"/>
      <c r="M24" s="59"/>
      <c r="N24" s="59"/>
      <c r="O24" s="59"/>
      <c r="P24" s="59"/>
      <c r="Q24" s="84" t="b">
        <v>1</v>
      </c>
      <c r="R24" s="59"/>
      <c r="S24" s="59"/>
      <c r="T24" s="84" t="b">
        <v>1</v>
      </c>
      <c r="U24" s="59"/>
      <c r="V24" s="63" t="s">
        <v>6156</v>
      </c>
      <c r="W24" s="59"/>
      <c r="X24" s="59"/>
      <c r="Y24" s="59"/>
      <c r="Z24" s="59"/>
      <c r="AA24" s="59"/>
      <c r="AB24" s="84" t="b">
        <v>1</v>
      </c>
      <c r="AC24" s="59"/>
      <c r="AD24" s="59"/>
      <c r="AE24" s="84" t="b">
        <v>1</v>
      </c>
      <c r="AF24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7:J17"/>
    <mergeCell ref="I4:I5"/>
    <mergeCell ref="J4:J5"/>
    <mergeCell ref="L4:U4"/>
    <mergeCell ref="W4:AF4"/>
  </mergeCells>
  <hyperlinks>
    <hyperlink ref="L1" location="'HOME WEEK 1'!A1" display="'HOME WEEK 1'!A1" xr:uid="{8F79EAF7-0F10-4F92-9C6E-B4EECEF7DA81}"/>
    <hyperlink ref="M1" location="'HOME WEEK 2'!A1" display="&lt; Week 2 Home" xr:uid="{DC4402B5-86D6-4329-9CA1-CE97A8F44A43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82C725-4040-41E0-B29C-BB2D5B2F2B22}">
          <x14:formula1>
            <xm:f>'Master Product List'!$B:$B</xm:f>
          </x14:formula1>
          <xm:sqref>F6:F16 F18:F20</xm:sqref>
        </x14:dataValidation>
      </x14:dataValidations>
    </ext>
  </extLst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193A4-9582-4115-8077-77E8311085A4}">
  <sheetPr>
    <tabColor theme="6" tint="-0.249977111117893"/>
  </sheetPr>
  <dimension ref="B1:AF19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" customWidth="1"/>
    <col min="2" max="2" width="18.28515625" customWidth="1"/>
    <col min="3" max="4" width="10.7109375" customWidth="1"/>
    <col min="5" max="5" width="15.7109375" customWidth="1"/>
    <col min="6" max="6" width="20.5703125" customWidth="1"/>
    <col min="7" max="7" width="5.28515625" style="62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6226</v>
      </c>
      <c r="C1" s="95"/>
      <c r="D1" s="95"/>
      <c r="E1" s="95"/>
      <c r="F1" s="95"/>
      <c r="G1" s="95"/>
      <c r="H1" s="95"/>
      <c r="I1" s="95"/>
      <c r="J1" s="95"/>
      <c r="K1" s="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5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6215</v>
      </c>
      <c r="C6" s="24">
        <v>20</v>
      </c>
      <c r="D6" s="24">
        <v>30</v>
      </c>
      <c r="E6" s="23" t="s">
        <v>6204</v>
      </c>
      <c r="F6" s="65" t="s">
        <v>5549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RD Johns</v>
      </c>
      <c r="I6" s="24" t="str">
        <f t="shared" ref="I6:I11" si="2">_xlfn.IFNA(VLOOKUP($F6,Products,4,FALSE),"Not Found")</f>
        <v>55074</v>
      </c>
      <c r="J6" s="24" t="str">
        <f t="shared" ref="J6:J11" si="3">_xlfn.IFNA(VLOOKUP($F6,Products,5,FALSE),"Not Found")</f>
        <v>Fontinella Five Bean Salad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1.42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4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0.26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0.26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1.32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8.0000000000000002E-3</v>
      </c>
      <c r="S6" s="70">
        <f t="shared" ref="S6:S9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0.16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26.863999999999997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2.13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6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0.39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0.39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1.98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1.2E-2</v>
      </c>
      <c r="AD6" s="70">
        <f t="shared" ref="AD6:AD9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0.24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40.295999999999999</v>
      </c>
    </row>
    <row r="7" spans="2:32" s="4" customFormat="1" ht="30" customHeight="1" x14ac:dyDescent="0.25">
      <c r="B7" s="23" t="s">
        <v>728</v>
      </c>
      <c r="C7" s="24">
        <v>50</v>
      </c>
      <c r="D7" s="24">
        <v>70</v>
      </c>
      <c r="E7" s="23" t="s">
        <v>6204</v>
      </c>
      <c r="F7" s="65" t="s">
        <v>2888</v>
      </c>
      <c r="G7" s="60" t="str">
        <f t="shared" si="0"/>
        <v/>
      </c>
      <c r="H7" s="23" t="str">
        <f t="shared" si="1"/>
        <v>RD Johns</v>
      </c>
      <c r="I7" s="24" t="str">
        <f t="shared" si="2"/>
        <v>66959</v>
      </c>
      <c r="J7" s="24" t="str">
        <f t="shared" si="3"/>
        <v>Tilda Brown &amp; White Rice</v>
      </c>
      <c r="L7" s="70">
        <f t="shared" si="4"/>
        <v>3.7000000000000006</v>
      </c>
      <c r="M7" s="70">
        <f t="shared" si="5"/>
        <v>38.450000000000003</v>
      </c>
      <c r="N7" s="70">
        <f t="shared" si="6"/>
        <v>0.90000000000000013</v>
      </c>
      <c r="O7" s="70">
        <f t="shared" si="7"/>
        <v>0.7</v>
      </c>
      <c r="P7" s="70">
        <f t="shared" si="8"/>
        <v>0.2</v>
      </c>
      <c r="Q7" s="70">
        <f t="shared" si="9"/>
        <v>0.85000000000000009</v>
      </c>
      <c r="R7" s="70">
        <f t="shared" si="10"/>
        <v>5.0000000000000001E-3</v>
      </c>
      <c r="S7" s="70">
        <f t="shared" si="11"/>
        <v>0.4</v>
      </c>
      <c r="T7" s="70">
        <v>0</v>
      </c>
      <c r="U7" s="70">
        <f t="shared" si="12"/>
        <v>179.375</v>
      </c>
      <c r="V7" s="80"/>
      <c r="W7" s="70">
        <f t="shared" si="13"/>
        <v>5.1800000000000006</v>
      </c>
      <c r="X7" s="70">
        <f t="shared" si="14"/>
        <v>53.83</v>
      </c>
      <c r="Y7" s="70">
        <f t="shared" si="15"/>
        <v>1.2600000000000002</v>
      </c>
      <c r="Z7" s="70">
        <f t="shared" si="16"/>
        <v>0.97999999999999987</v>
      </c>
      <c r="AA7" s="70">
        <f t="shared" si="17"/>
        <v>0.28000000000000003</v>
      </c>
      <c r="AB7" s="70">
        <f t="shared" si="18"/>
        <v>1.1900000000000002</v>
      </c>
      <c r="AC7" s="70">
        <f t="shared" si="19"/>
        <v>7.0000000000000001E-3</v>
      </c>
      <c r="AD7" s="70">
        <f t="shared" si="20"/>
        <v>0.56000000000000005</v>
      </c>
      <c r="AE7" s="70">
        <v>0</v>
      </c>
      <c r="AF7" s="70">
        <f t="shared" si="21"/>
        <v>251.125</v>
      </c>
    </row>
    <row r="8" spans="2:32" s="4" customFormat="1" ht="30" customHeight="1" x14ac:dyDescent="0.25">
      <c r="B8" s="23" t="s">
        <v>2786</v>
      </c>
      <c r="C8" s="24">
        <v>50</v>
      </c>
      <c r="D8" s="24">
        <v>70</v>
      </c>
      <c r="E8" s="23" t="s">
        <v>6204</v>
      </c>
      <c r="F8" s="65" t="s">
        <v>5878</v>
      </c>
      <c r="G8" s="60" t="str">
        <f t="shared" si="0"/>
        <v/>
      </c>
      <c r="H8" s="23" t="str">
        <f t="shared" si="1"/>
        <v>ESW</v>
      </c>
      <c r="I8" s="24" t="str">
        <f t="shared" si="2"/>
        <v>GF_Korma_Sauce</v>
      </c>
      <c r="J8" s="24" t="str">
        <f t="shared" si="3"/>
        <v>GF Homemade Korma Sauce</v>
      </c>
      <c r="L8" s="70">
        <f t="shared" si="4"/>
        <v>0.83499999999999996</v>
      </c>
      <c r="M8" s="70">
        <f t="shared" si="5"/>
        <v>1.925</v>
      </c>
      <c r="N8" s="70">
        <f t="shared" si="6"/>
        <v>2.15</v>
      </c>
      <c r="O8" s="70">
        <f t="shared" si="7"/>
        <v>0.93999999999999984</v>
      </c>
      <c r="P8" s="70">
        <f t="shared" si="8"/>
        <v>1.21</v>
      </c>
      <c r="Q8" s="70">
        <f t="shared" si="9"/>
        <v>0.54</v>
      </c>
      <c r="R8" s="70">
        <f t="shared" si="10"/>
        <v>0.105</v>
      </c>
      <c r="S8" s="70">
        <f t="shared" si="11"/>
        <v>1.06</v>
      </c>
      <c r="T8" s="70">
        <v>0</v>
      </c>
      <c r="U8" s="70">
        <f t="shared" si="12"/>
        <v>30.344999999999999</v>
      </c>
      <c r="V8" s="80"/>
      <c r="W8" s="70">
        <f t="shared" si="13"/>
        <v>1.169</v>
      </c>
      <c r="X8" s="70">
        <f t="shared" si="14"/>
        <v>2.6949999999999998</v>
      </c>
      <c r="Y8" s="70">
        <f t="shared" si="15"/>
        <v>3.01</v>
      </c>
      <c r="Z8" s="70">
        <f t="shared" si="16"/>
        <v>1.3159999999999998</v>
      </c>
      <c r="AA8" s="70">
        <f t="shared" si="17"/>
        <v>1.694</v>
      </c>
      <c r="AB8" s="70">
        <f t="shared" si="18"/>
        <v>0.75600000000000001</v>
      </c>
      <c r="AC8" s="70">
        <f t="shared" si="19"/>
        <v>0.14699999999999999</v>
      </c>
      <c r="AD8" s="70">
        <f t="shared" si="20"/>
        <v>1.484</v>
      </c>
      <c r="AE8" s="70">
        <v>0</v>
      </c>
      <c r="AF8" s="70">
        <f t="shared" si="21"/>
        <v>42.482999999999997</v>
      </c>
    </row>
    <row r="9" spans="2:32" s="4" customFormat="1" ht="30" customHeight="1" x14ac:dyDescent="0.25">
      <c r="B9" s="23" t="s">
        <v>6225</v>
      </c>
      <c r="C9" s="24">
        <v>75</v>
      </c>
      <c r="D9" s="24">
        <v>90</v>
      </c>
      <c r="E9" s="23" t="s">
        <v>6204</v>
      </c>
      <c r="F9" s="65" t="s">
        <v>2466</v>
      </c>
      <c r="G9" s="60" t="str">
        <f t="shared" si="0"/>
        <v/>
      </c>
      <c r="H9" s="23" t="str">
        <f t="shared" si="1"/>
        <v>RD Johns</v>
      </c>
      <c r="I9" s="24" t="str">
        <f t="shared" si="2"/>
        <v>37486</v>
      </c>
      <c r="J9" s="24" t="str">
        <f t="shared" si="3"/>
        <v>12mm Diced Chicken</v>
      </c>
      <c r="L9" s="70">
        <f t="shared" si="4"/>
        <v>21.75</v>
      </c>
      <c r="M9" s="70">
        <f t="shared" si="5"/>
        <v>0.82500000000000007</v>
      </c>
      <c r="N9" s="70">
        <f t="shared" si="6"/>
        <v>0.52499999999999991</v>
      </c>
      <c r="O9" s="70">
        <f t="shared" si="7"/>
        <v>0.37499999999999994</v>
      </c>
      <c r="P9" s="70">
        <f t="shared" si="8"/>
        <v>0.15</v>
      </c>
      <c r="Q9" s="70">
        <f t="shared" si="9"/>
        <v>0</v>
      </c>
      <c r="R9" s="70">
        <f t="shared" si="10"/>
        <v>0.32250000000000001</v>
      </c>
      <c r="S9" s="70">
        <f t="shared" si="11"/>
        <v>0.375</v>
      </c>
      <c r="T9" s="70">
        <v>0</v>
      </c>
      <c r="U9" s="70">
        <f t="shared" si="12"/>
        <v>96.08250000000001</v>
      </c>
      <c r="V9" s="80"/>
      <c r="W9" s="70">
        <f t="shared" si="13"/>
        <v>26.099999999999998</v>
      </c>
      <c r="X9" s="70">
        <f t="shared" si="14"/>
        <v>0.9900000000000001</v>
      </c>
      <c r="Y9" s="70">
        <f t="shared" si="15"/>
        <v>0.62999999999999989</v>
      </c>
      <c r="Z9" s="70">
        <f t="shared" si="16"/>
        <v>0.44999999999999996</v>
      </c>
      <c r="AA9" s="70">
        <f t="shared" si="17"/>
        <v>0.18</v>
      </c>
      <c r="AB9" s="70">
        <f t="shared" si="18"/>
        <v>0</v>
      </c>
      <c r="AC9" s="70">
        <f t="shared" si="19"/>
        <v>0.38700000000000001</v>
      </c>
      <c r="AD9" s="70">
        <f t="shared" si="20"/>
        <v>0.45</v>
      </c>
      <c r="AE9" s="70">
        <v>0</v>
      </c>
      <c r="AF9" s="70">
        <f t="shared" si="21"/>
        <v>115.29900000000001</v>
      </c>
    </row>
    <row r="10" spans="2:32" s="4" customFormat="1" ht="30" customHeight="1" x14ac:dyDescent="0.25">
      <c r="B10" s="23" t="s">
        <v>3997</v>
      </c>
      <c r="C10" s="24">
        <v>15</v>
      </c>
      <c r="D10" s="24">
        <v>25</v>
      </c>
      <c r="E10" s="23" t="s">
        <v>6204</v>
      </c>
      <c r="F10" s="65" t="s">
        <v>2651</v>
      </c>
      <c r="G10" s="60" t="str">
        <f t="shared" si="0"/>
        <v/>
      </c>
      <c r="H10" s="23" t="str">
        <f t="shared" si="1"/>
        <v>RD Johns</v>
      </c>
      <c r="I10" s="24" t="str">
        <f t="shared" si="2"/>
        <v>4702</v>
      </c>
      <c r="J10" s="24" t="str">
        <f t="shared" si="3"/>
        <v>Onions (diced) Large Bag</v>
      </c>
      <c r="L10" s="70">
        <f t="shared" si="4"/>
        <v>0.22499999999999998</v>
      </c>
      <c r="M10" s="70">
        <f t="shared" si="5"/>
        <v>0.22499999999999998</v>
      </c>
      <c r="N10" s="70">
        <f t="shared" si="6"/>
        <v>0</v>
      </c>
      <c r="O10" s="70">
        <f t="shared" si="7"/>
        <v>0</v>
      </c>
      <c r="P10" s="70">
        <f t="shared" si="8"/>
        <v>0</v>
      </c>
      <c r="Q10" s="70">
        <f t="shared" si="9"/>
        <v>0.44999999999999996</v>
      </c>
      <c r="R10" s="70">
        <f t="shared" si="10"/>
        <v>1.5E-3</v>
      </c>
      <c r="S10" s="70">
        <v>0</v>
      </c>
      <c r="T10" s="70">
        <f t="shared" ref="T10:T11" si="22"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0.19500000000000001</v>
      </c>
      <c r="U10" s="70">
        <f t="shared" si="12"/>
        <v>2.6894999999999998</v>
      </c>
      <c r="V10" s="80"/>
      <c r="W10" s="70">
        <f t="shared" si="13"/>
        <v>0.375</v>
      </c>
      <c r="X10" s="70">
        <f t="shared" si="14"/>
        <v>0.375</v>
      </c>
      <c r="Y10" s="70">
        <f t="shared" si="15"/>
        <v>0</v>
      </c>
      <c r="Z10" s="70">
        <f t="shared" si="16"/>
        <v>0</v>
      </c>
      <c r="AA10" s="70">
        <f t="shared" si="17"/>
        <v>0</v>
      </c>
      <c r="AB10" s="70">
        <f t="shared" si="18"/>
        <v>0.75</v>
      </c>
      <c r="AC10" s="70">
        <f t="shared" si="19"/>
        <v>2.5000000000000001E-3</v>
      </c>
      <c r="AD10" s="70">
        <v>0</v>
      </c>
      <c r="AE10" s="70">
        <f t="shared" ref="AE10:AE11" si="23"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0.32500000000000001</v>
      </c>
      <c r="AF10" s="70">
        <f t="shared" si="21"/>
        <v>4.4824999999999999</v>
      </c>
    </row>
    <row r="11" spans="2:32" s="4" customFormat="1" ht="30" customHeight="1" x14ac:dyDescent="0.25">
      <c r="B11" s="23" t="s">
        <v>6227</v>
      </c>
      <c r="C11" s="24">
        <v>15</v>
      </c>
      <c r="D11" s="24">
        <v>25</v>
      </c>
      <c r="E11" s="23" t="s">
        <v>6204</v>
      </c>
      <c r="F11" s="65" t="s">
        <v>3032</v>
      </c>
      <c r="G11" s="60" t="str">
        <f t="shared" si="0"/>
        <v/>
      </c>
      <c r="H11" s="23" t="str">
        <f t="shared" si="1"/>
        <v>RD Johns</v>
      </c>
      <c r="I11" s="24" t="str">
        <f t="shared" si="2"/>
        <v>7902</v>
      </c>
      <c r="J11" s="24" t="str">
        <f t="shared" si="3"/>
        <v>Darts Mixed peppers</v>
      </c>
      <c r="L11" s="70">
        <f t="shared" si="4"/>
        <v>0.15</v>
      </c>
      <c r="M11" s="70">
        <f t="shared" si="5"/>
        <v>0.67499999999999993</v>
      </c>
      <c r="N11" s="70">
        <f t="shared" si="6"/>
        <v>0</v>
      </c>
      <c r="O11" s="70">
        <f t="shared" si="7"/>
        <v>0</v>
      </c>
      <c r="P11" s="70">
        <f t="shared" si="8"/>
        <v>0</v>
      </c>
      <c r="Q11" s="70">
        <f t="shared" si="9"/>
        <v>0.3</v>
      </c>
      <c r="R11" s="70">
        <f t="shared" si="10"/>
        <v>3.0000000000000001E-3</v>
      </c>
      <c r="S11" s="70">
        <v>0</v>
      </c>
      <c r="T11" s="70">
        <f t="shared" si="22"/>
        <v>0.52500000000000002</v>
      </c>
      <c r="U11" s="70">
        <f t="shared" si="12"/>
        <v>3.9434999999999993</v>
      </c>
      <c r="V11" s="80"/>
      <c r="W11" s="70">
        <f t="shared" si="13"/>
        <v>0.25</v>
      </c>
      <c r="X11" s="70">
        <f t="shared" si="14"/>
        <v>1.125</v>
      </c>
      <c r="Y11" s="70">
        <f t="shared" si="15"/>
        <v>0</v>
      </c>
      <c r="Z11" s="70">
        <f t="shared" si="16"/>
        <v>0</v>
      </c>
      <c r="AA11" s="70">
        <f t="shared" si="17"/>
        <v>0</v>
      </c>
      <c r="AB11" s="70">
        <f t="shared" si="18"/>
        <v>0.5</v>
      </c>
      <c r="AC11" s="70">
        <f t="shared" si="19"/>
        <v>5.0000000000000001E-3</v>
      </c>
      <c r="AD11" s="70">
        <v>0</v>
      </c>
      <c r="AE11" s="70">
        <f t="shared" si="23"/>
        <v>0.87500000000000011</v>
      </c>
      <c r="AF11" s="70">
        <f t="shared" si="21"/>
        <v>6.5724999999999989</v>
      </c>
    </row>
    <row r="12" spans="2:32" s="4" customFormat="1" ht="17.25" customHeight="1" x14ac:dyDescent="0.25">
      <c r="B12" s="89" t="s">
        <v>6216</v>
      </c>
      <c r="C12" s="90"/>
      <c r="D12" s="90"/>
      <c r="E12" s="90"/>
      <c r="F12" s="90"/>
      <c r="G12" s="90"/>
      <c r="H12" s="90"/>
      <c r="I12" s="90"/>
      <c r="J12" s="9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2975</v>
      </c>
      <c r="C13" s="39">
        <v>20</v>
      </c>
      <c r="D13" s="39">
        <v>25</v>
      </c>
      <c r="E13" s="38" t="s">
        <v>6204</v>
      </c>
      <c r="F13" s="65" t="s">
        <v>3270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33094</v>
      </c>
      <c r="J13" s="24" t="str">
        <f>_xlfn.IFNA(VLOOKUP($F13,Products,5,FALSE),"Not Found")</f>
        <v>Strawberries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1.22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9.1999999999999998E-2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8.0000000000000002E-3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 t="shared" ref="T13:T15" si="24"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1.22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6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0.15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1.5249999999999999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0.125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0.11499999999999999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0.01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 t="shared" ref="AE13:AE15" si="25"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1.5249999999999999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7.5</v>
      </c>
    </row>
    <row r="14" spans="2:32" s="4" customFormat="1" ht="30" customHeight="1" x14ac:dyDescent="0.25">
      <c r="B14" s="38" t="s">
        <v>2668</v>
      </c>
      <c r="C14" s="39">
        <v>15</v>
      </c>
      <c r="D14" s="39">
        <v>20</v>
      </c>
      <c r="E14" s="38" t="s">
        <v>6204</v>
      </c>
      <c r="F14" s="65" t="s">
        <v>3267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Tamar Fresh</v>
      </c>
      <c r="I14" s="24" t="str">
        <f>_xlfn.IFNA(VLOOKUP($F14,Products,4,FALSE),"Not Found")</f>
        <v>17229</v>
      </c>
      <c r="J14" s="24" t="str">
        <f>_xlfn.IFNA(VLOOKUP($F14,Products,5,FALSE),"Not Found")</f>
        <v>Red Grapes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0.10499999999999998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2.415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0.03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0.03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0.09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 t="shared" si="24"/>
        <v>2.415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9.75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0.13999999999999999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3.22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0.04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0.04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0.12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 t="shared" si="25"/>
        <v>3.22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13</v>
      </c>
    </row>
    <row r="15" spans="2:32" s="4" customFormat="1" ht="30" customHeight="1" x14ac:dyDescent="0.25">
      <c r="B15" s="38" t="s">
        <v>1447</v>
      </c>
      <c r="C15" s="39">
        <v>0.1</v>
      </c>
      <c r="D15" s="39">
        <v>0.1</v>
      </c>
      <c r="E15" s="38" t="s">
        <v>1216</v>
      </c>
      <c r="F15" s="65" t="s">
        <v>3333</v>
      </c>
      <c r="G15" s="60">
        <f>IFERROR(IF(E15="Individual Unit",IF(VLOOKUP($F15,Products,26,FALSE)="","X",VLOOKUP($F15,Products,26,FALSE)),""),"")</f>
        <v>167</v>
      </c>
      <c r="H15" s="23" t="str">
        <f>_xlfn.IFNA(VLOOKUP($F15,Products,2,FALSE),"Not Found")</f>
        <v>Tamar Fresh</v>
      </c>
      <c r="I15" s="24" t="str">
        <f>_xlfn.IFNA(VLOOKUP($F15,Products,4,FALSE),"Not Found")</f>
        <v>1006</v>
      </c>
      <c r="J15" s="24" t="str">
        <f>_xlfn.IFNA(VLOOKUP($F15,Products,5,FALSE),"Not Found")</f>
        <v>Gala Apples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0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2.1710000000000003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0.20040000000000002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0</v>
      </c>
      <c r="S15" s="70">
        <v>0</v>
      </c>
      <c r="T15" s="70">
        <f t="shared" si="24"/>
        <v>1.8370000000000002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8.35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0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2.1710000000000003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0.20040000000000002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0</v>
      </c>
      <c r="AD15" s="70">
        <v>0</v>
      </c>
      <c r="AE15" s="70">
        <f t="shared" si="25"/>
        <v>1.8370000000000002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8.35</v>
      </c>
    </row>
    <row r="16" spans="2:32" x14ac:dyDescent="0.25">
      <c r="L16" s="71">
        <f>SUM(L6:L15)</f>
        <v>28.305000000000003</v>
      </c>
      <c r="M16" s="71">
        <f t="shared" ref="M16:AF16" si="26">SUM(M6:M15)</f>
        <v>51.905999999999999</v>
      </c>
      <c r="N16" s="71">
        <f t="shared" si="26"/>
        <v>3.9649999999999999</v>
      </c>
      <c r="O16" s="71">
        <f t="shared" si="26"/>
        <v>2.3969999999999998</v>
      </c>
      <c r="P16" s="71">
        <f t="shared" si="26"/>
        <v>1.5679999999999998</v>
      </c>
      <c r="Q16" s="71">
        <f t="shared" si="26"/>
        <v>3.9504000000000001</v>
      </c>
      <c r="R16" s="71">
        <f t="shared" si="26"/>
        <v>0.44500000000000001</v>
      </c>
      <c r="S16" s="71">
        <f t="shared" si="26"/>
        <v>1.9950000000000001</v>
      </c>
      <c r="T16" s="71">
        <f t="shared" si="26"/>
        <v>6.1920000000000002</v>
      </c>
      <c r="U16" s="71">
        <f t="shared" si="26"/>
        <v>363.39950000000005</v>
      </c>
      <c r="V16" s="73" t="s">
        <v>6151</v>
      </c>
      <c r="W16" s="71">
        <f t="shared" si="26"/>
        <v>35.494</v>
      </c>
      <c r="X16" s="71">
        <f t="shared" si="26"/>
        <v>71.931000000000012</v>
      </c>
      <c r="Y16" s="71">
        <f t="shared" si="26"/>
        <v>5.4550000000000001</v>
      </c>
      <c r="Z16" s="71">
        <f t="shared" si="26"/>
        <v>3.2910000000000004</v>
      </c>
      <c r="AA16" s="71">
        <f t="shared" si="26"/>
        <v>2.1639999999999997</v>
      </c>
      <c r="AB16" s="71">
        <f t="shared" si="26"/>
        <v>5.7464000000000004</v>
      </c>
      <c r="AC16" s="71">
        <f t="shared" si="26"/>
        <v>0.56049999999999989</v>
      </c>
      <c r="AD16" s="71">
        <f t="shared" si="26"/>
        <v>2.734</v>
      </c>
      <c r="AE16" s="71">
        <f t="shared" si="26"/>
        <v>7.782</v>
      </c>
      <c r="AF16" s="71">
        <f t="shared" si="26"/>
        <v>489.108</v>
      </c>
    </row>
    <row r="17" spans="12:32" ht="15" customHeight="1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B1:J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29B02626-907F-47B7-9033-9A40FC6B0A22}"/>
    <hyperlink ref="M1" location="'HOME WEEK 2'!A1" display="&lt; Week 2 Home" xr:uid="{A5DDC750-838B-4C67-9C7F-E033C89527E1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E88B11-FD8D-478F-8E56-513FC43437F3}">
          <x14:formula1>
            <xm:f>'Master Product List'!$B:$B</xm:f>
          </x14:formula1>
          <xm:sqref>F13:F15 F6:F11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A69A-C3C4-4DAE-A2CC-A8FB781B03AF}">
  <sheetPr codeName="Sheet3">
    <tabColor rgb="FF0070C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8.140625" customWidth="1"/>
    <col min="5" max="5" width="15.7109375" customWidth="1"/>
    <col min="6" max="6" width="22.140625" customWidth="1"/>
    <col min="7" max="7" width="4" customWidth="1"/>
    <col min="8" max="8" width="9.5703125" customWidth="1"/>
    <col min="9" max="9" width="10.5703125" style="56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6214</v>
      </c>
      <c r="C1" s="95"/>
      <c r="D1" s="95"/>
      <c r="E1" s="95"/>
      <c r="F1" s="95"/>
      <c r="G1" s="95"/>
      <c r="H1" s="95"/>
      <c r="I1" s="95"/>
      <c r="J1" s="5"/>
      <c r="K1" s="5"/>
      <c r="L1" s="36" t="s">
        <v>6134</v>
      </c>
      <c r="M1" s="36" t="s">
        <v>6135</v>
      </c>
      <c r="N1" s="5"/>
      <c r="O1" s="5"/>
      <c r="P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2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6215</v>
      </c>
      <c r="C6" s="24">
        <v>30</v>
      </c>
      <c r="D6" s="24">
        <v>40</v>
      </c>
      <c r="E6" s="23" t="s">
        <v>6204</v>
      </c>
      <c r="F6" s="23" t="s">
        <v>5549</v>
      </c>
      <c r="G6" s="58" t="str">
        <f t="shared" ref="G6:G10" si="0">IFERROR(IF(E6="Individual Unit",IF(VLOOKUP($F6,Products,26,FALSE)="","X",VLOOKUP($F6,Products,26,FALSE)),""),"")</f>
        <v/>
      </c>
      <c r="H6" s="23" t="str">
        <f t="shared" ref="H6:H10" si="1">_xlfn.IFNA(VLOOKUP($F6,Products,2,FALSE),"Not Found")</f>
        <v>RD Johns</v>
      </c>
      <c r="I6" s="24" t="str">
        <f t="shared" ref="I6:I10" si="2">_xlfn.IFNA(VLOOKUP($F6,Products,4,FALSE),"Not Found")</f>
        <v>55074</v>
      </c>
      <c r="J6" s="57" t="str">
        <f t="shared" ref="J6:J10" si="3">_xlfn.IFNA(VLOOKUP($F6,Products,5,FALSE),"Not Found")</f>
        <v>Fontinella Five Bean Salad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2.13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6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0.39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0.39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1.98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1.2E-2</v>
      </c>
      <c r="S6" s="70">
        <f t="shared" ref="S6:S10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0.24</v>
      </c>
      <c r="T6" s="70">
        <v>0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40.295999999999999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2.84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8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0.52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0.52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2.64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1.6E-2</v>
      </c>
      <c r="AD6" s="70">
        <f t="shared" ref="AD6:AD10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0.32</v>
      </c>
      <c r="AE6" s="70">
        <v>0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53.727999999999994</v>
      </c>
    </row>
    <row r="7" spans="2:32" s="4" customFormat="1" ht="30" customHeight="1" x14ac:dyDescent="0.25">
      <c r="B7" s="23" t="s">
        <v>2033</v>
      </c>
      <c r="C7" s="24">
        <v>30</v>
      </c>
      <c r="D7" s="24">
        <v>40</v>
      </c>
      <c r="E7" s="23" t="s">
        <v>6204</v>
      </c>
      <c r="F7" s="23" t="s">
        <v>2032</v>
      </c>
      <c r="G7" s="58" t="str">
        <f t="shared" si="0"/>
        <v/>
      </c>
      <c r="H7" s="23" t="str">
        <f t="shared" si="1"/>
        <v>RD Johns</v>
      </c>
      <c r="I7" s="24" t="str">
        <f t="shared" si="2"/>
        <v>14945</v>
      </c>
      <c r="J7" s="57" t="str">
        <f t="shared" si="3"/>
        <v>Chickpeas</v>
      </c>
      <c r="L7" s="70">
        <f t="shared" si="4"/>
        <v>2.16</v>
      </c>
      <c r="M7" s="70">
        <f t="shared" si="5"/>
        <v>4.47</v>
      </c>
      <c r="N7" s="70">
        <f t="shared" si="6"/>
        <v>0.69</v>
      </c>
      <c r="O7" s="70">
        <f t="shared" si="7"/>
        <v>0.59999999999999987</v>
      </c>
      <c r="P7" s="70">
        <f t="shared" si="8"/>
        <v>0.09</v>
      </c>
      <c r="Q7" s="70">
        <f t="shared" si="9"/>
        <v>2.25</v>
      </c>
      <c r="R7" s="70">
        <f t="shared" si="10"/>
        <v>2.4E-2</v>
      </c>
      <c r="S7" s="70">
        <f t="shared" si="11"/>
        <v>0</v>
      </c>
      <c r="T7" s="70">
        <v>0</v>
      </c>
      <c r="U7" s="70">
        <f t="shared" si="12"/>
        <v>37.355999999999995</v>
      </c>
      <c r="V7" s="80"/>
      <c r="W7" s="70">
        <f t="shared" si="13"/>
        <v>2.8800000000000003</v>
      </c>
      <c r="X7" s="70">
        <f t="shared" si="14"/>
        <v>5.96</v>
      </c>
      <c r="Y7" s="70">
        <f t="shared" si="15"/>
        <v>0.91999999999999993</v>
      </c>
      <c r="Z7" s="70">
        <f t="shared" si="16"/>
        <v>0.79999999999999982</v>
      </c>
      <c r="AA7" s="70">
        <f t="shared" si="17"/>
        <v>0.12</v>
      </c>
      <c r="AB7" s="70">
        <f t="shared" si="18"/>
        <v>3</v>
      </c>
      <c r="AC7" s="70">
        <f t="shared" si="19"/>
        <v>3.2000000000000001E-2</v>
      </c>
      <c r="AD7" s="70">
        <f t="shared" si="20"/>
        <v>0</v>
      </c>
      <c r="AE7" s="70">
        <v>0</v>
      </c>
      <c r="AF7" s="70">
        <f t="shared" si="21"/>
        <v>49.807999999999993</v>
      </c>
    </row>
    <row r="8" spans="2:32" s="4" customFormat="1" ht="30" customHeight="1" x14ac:dyDescent="0.25">
      <c r="B8" s="23" t="s">
        <v>728</v>
      </c>
      <c r="C8" s="24">
        <v>50</v>
      </c>
      <c r="D8" s="24">
        <v>70</v>
      </c>
      <c r="E8" s="23" t="s">
        <v>6204</v>
      </c>
      <c r="F8" s="23" t="s">
        <v>2888</v>
      </c>
      <c r="G8" s="58" t="str">
        <f t="shared" si="0"/>
        <v/>
      </c>
      <c r="H8" s="23" t="str">
        <f t="shared" si="1"/>
        <v>RD Johns</v>
      </c>
      <c r="I8" s="24" t="str">
        <f t="shared" si="2"/>
        <v>66959</v>
      </c>
      <c r="J8" s="57" t="str">
        <f t="shared" si="3"/>
        <v>Tilda Brown &amp; White Rice</v>
      </c>
      <c r="L8" s="70">
        <f t="shared" si="4"/>
        <v>3.7000000000000006</v>
      </c>
      <c r="M8" s="70">
        <f t="shared" si="5"/>
        <v>38.450000000000003</v>
      </c>
      <c r="N8" s="70">
        <f t="shared" si="6"/>
        <v>0.90000000000000013</v>
      </c>
      <c r="O8" s="70">
        <f t="shared" si="7"/>
        <v>0.7</v>
      </c>
      <c r="P8" s="70">
        <f t="shared" si="8"/>
        <v>0.2</v>
      </c>
      <c r="Q8" s="70">
        <f t="shared" si="9"/>
        <v>0.85000000000000009</v>
      </c>
      <c r="R8" s="70">
        <f t="shared" si="10"/>
        <v>5.0000000000000001E-3</v>
      </c>
      <c r="S8" s="70">
        <f t="shared" si="11"/>
        <v>0.4</v>
      </c>
      <c r="T8" s="70">
        <v>0</v>
      </c>
      <c r="U8" s="70">
        <f t="shared" si="12"/>
        <v>179.375</v>
      </c>
      <c r="V8" s="80"/>
      <c r="W8" s="70">
        <f t="shared" si="13"/>
        <v>5.1800000000000006</v>
      </c>
      <c r="X8" s="70">
        <f t="shared" si="14"/>
        <v>53.83</v>
      </c>
      <c r="Y8" s="70">
        <f t="shared" si="15"/>
        <v>1.2600000000000002</v>
      </c>
      <c r="Z8" s="70">
        <f t="shared" si="16"/>
        <v>0.97999999999999987</v>
      </c>
      <c r="AA8" s="70">
        <f t="shared" si="17"/>
        <v>0.28000000000000003</v>
      </c>
      <c r="AB8" s="70">
        <f t="shared" si="18"/>
        <v>1.1900000000000002</v>
      </c>
      <c r="AC8" s="70">
        <f t="shared" si="19"/>
        <v>7.0000000000000001E-3</v>
      </c>
      <c r="AD8" s="70">
        <f t="shared" si="20"/>
        <v>0.56000000000000005</v>
      </c>
      <c r="AE8" s="70">
        <v>0</v>
      </c>
      <c r="AF8" s="70">
        <f t="shared" si="21"/>
        <v>251.125</v>
      </c>
    </row>
    <row r="9" spans="2:32" s="4" customFormat="1" ht="30" customHeight="1" x14ac:dyDescent="0.25">
      <c r="B9" s="23" t="s">
        <v>4532</v>
      </c>
      <c r="C9" s="24">
        <v>50</v>
      </c>
      <c r="D9" s="24">
        <v>70</v>
      </c>
      <c r="E9" s="23" t="s">
        <v>6204</v>
      </c>
      <c r="F9" s="23" t="s">
        <v>3112</v>
      </c>
      <c r="G9" s="58" t="str">
        <f t="shared" si="0"/>
        <v/>
      </c>
      <c r="H9" s="23" t="str">
        <f t="shared" si="1"/>
        <v>RD Johns</v>
      </c>
      <c r="I9" s="24" t="str">
        <f t="shared" si="2"/>
        <v>8807</v>
      </c>
      <c r="J9" s="57" t="str">
        <f t="shared" si="3"/>
        <v>Cauliflower Florets 2.5kg</v>
      </c>
      <c r="L9" s="70">
        <f t="shared" si="4"/>
        <v>0.95</v>
      </c>
      <c r="M9" s="70">
        <f t="shared" si="5"/>
        <v>1.05</v>
      </c>
      <c r="N9" s="70">
        <f t="shared" si="6"/>
        <v>0.1</v>
      </c>
      <c r="O9" s="70">
        <f t="shared" si="7"/>
        <v>0.1</v>
      </c>
      <c r="P9" s="70">
        <f t="shared" si="8"/>
        <v>0</v>
      </c>
      <c r="Q9" s="70">
        <f t="shared" si="9"/>
        <v>1.1000000000000001</v>
      </c>
      <c r="R9" s="70">
        <f t="shared" si="10"/>
        <v>2.5000000000000001E-2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0.8</v>
      </c>
      <c r="U9" s="70">
        <f t="shared" si="12"/>
        <v>11.115</v>
      </c>
      <c r="V9" s="80"/>
      <c r="W9" s="70">
        <f t="shared" si="13"/>
        <v>1.33</v>
      </c>
      <c r="X9" s="70">
        <f t="shared" si="14"/>
        <v>1.4700000000000002</v>
      </c>
      <c r="Y9" s="70">
        <f t="shared" si="15"/>
        <v>0.14000000000000001</v>
      </c>
      <c r="Z9" s="70">
        <f t="shared" si="16"/>
        <v>0.14000000000000001</v>
      </c>
      <c r="AA9" s="70">
        <f t="shared" si="17"/>
        <v>0</v>
      </c>
      <c r="AB9" s="70">
        <f t="shared" si="18"/>
        <v>1.5400000000000003</v>
      </c>
      <c r="AC9" s="70">
        <f t="shared" si="19"/>
        <v>3.5000000000000003E-2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1.1200000000000001</v>
      </c>
      <c r="AF9" s="70">
        <f t="shared" si="21"/>
        <v>15.561</v>
      </c>
    </row>
    <row r="10" spans="2:32" s="4" customFormat="1" ht="30" customHeight="1" x14ac:dyDescent="0.25">
      <c r="B10" s="23" t="s">
        <v>2786</v>
      </c>
      <c r="C10" s="24">
        <v>50</v>
      </c>
      <c r="D10" s="24">
        <v>70</v>
      </c>
      <c r="E10" s="23" t="s">
        <v>6204</v>
      </c>
      <c r="F10" s="23" t="s">
        <v>5874</v>
      </c>
      <c r="G10" s="58" t="str">
        <f t="shared" si="0"/>
        <v/>
      </c>
      <c r="H10" s="23" t="str">
        <f t="shared" si="1"/>
        <v>ESW</v>
      </c>
      <c r="I10" s="24" t="str">
        <f t="shared" si="2"/>
        <v>Korma_Sauce</v>
      </c>
      <c r="J10" s="57" t="str">
        <f t="shared" si="3"/>
        <v>Home made Korma Sauce</v>
      </c>
      <c r="L10" s="70">
        <f t="shared" si="4"/>
        <v>0.83499999999999996</v>
      </c>
      <c r="M10" s="70">
        <f t="shared" si="5"/>
        <v>1.9849999999999999</v>
      </c>
      <c r="N10" s="70">
        <f t="shared" si="6"/>
        <v>2.11</v>
      </c>
      <c r="O10" s="70">
        <f t="shared" si="7"/>
        <v>0.87999999999999989</v>
      </c>
      <c r="P10" s="70">
        <f t="shared" si="8"/>
        <v>1.23</v>
      </c>
      <c r="Q10" s="70">
        <f t="shared" si="9"/>
        <v>0.59</v>
      </c>
      <c r="R10" s="70">
        <f t="shared" si="10"/>
        <v>0.1</v>
      </c>
      <c r="S10" s="70">
        <f t="shared" si="11"/>
        <v>1.08</v>
      </c>
      <c r="T10" s="70">
        <v>0</v>
      </c>
      <c r="U10" s="70">
        <f t="shared" si="12"/>
        <v>30.445</v>
      </c>
      <c r="V10" s="80"/>
      <c r="W10" s="70">
        <f t="shared" si="13"/>
        <v>1.169</v>
      </c>
      <c r="X10" s="70">
        <f t="shared" si="14"/>
        <v>2.7789999999999999</v>
      </c>
      <c r="Y10" s="70">
        <f t="shared" si="15"/>
        <v>2.9539999999999997</v>
      </c>
      <c r="Z10" s="70">
        <f t="shared" si="16"/>
        <v>1.2319999999999998</v>
      </c>
      <c r="AA10" s="70">
        <f t="shared" si="17"/>
        <v>1.722</v>
      </c>
      <c r="AB10" s="70">
        <f t="shared" si="18"/>
        <v>0.82599999999999996</v>
      </c>
      <c r="AC10" s="70">
        <f t="shared" si="19"/>
        <v>0.14000000000000001</v>
      </c>
      <c r="AD10" s="70">
        <f t="shared" si="20"/>
        <v>1.512</v>
      </c>
      <c r="AE10" s="70">
        <v>0</v>
      </c>
      <c r="AF10" s="70">
        <f t="shared" si="21"/>
        <v>42.622999999999998</v>
      </c>
    </row>
    <row r="11" spans="2:32" s="4" customFormat="1" ht="17.25" customHeight="1" x14ac:dyDescent="0.25">
      <c r="B11" s="89" t="s">
        <v>6216</v>
      </c>
      <c r="C11" s="90"/>
      <c r="D11" s="90"/>
      <c r="E11" s="90"/>
      <c r="F11" s="90"/>
      <c r="G11" s="90"/>
      <c r="H11" s="90"/>
      <c r="I11" s="90"/>
      <c r="J11" s="9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</row>
    <row r="12" spans="2:32" s="4" customFormat="1" ht="30" customHeight="1" x14ac:dyDescent="0.25">
      <c r="B12" s="38" t="s">
        <v>2975</v>
      </c>
      <c r="C12" s="39">
        <v>20</v>
      </c>
      <c r="D12" s="39">
        <v>25</v>
      </c>
      <c r="E12" s="38" t="s">
        <v>6204</v>
      </c>
      <c r="F12" s="65" t="s">
        <v>3270</v>
      </c>
      <c r="G12" s="58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33094</v>
      </c>
      <c r="J12" s="57" t="str">
        <f>_xlfn.IFNA(VLOOKUP($F12,Products,5,FALSE),"Not Found")</f>
        <v>Strawberries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1.22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9.1999999999999998E-2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8.0000000000000002E-3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1.22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</v>
      </c>
      <c r="V12" s="72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1.5249999999999999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0.125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0.11499999999999999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0.01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1.5249999999999999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7.5</v>
      </c>
    </row>
    <row r="13" spans="2:32" s="4" customFormat="1" ht="30" customHeight="1" x14ac:dyDescent="0.25">
      <c r="B13" s="38" t="s">
        <v>2668</v>
      </c>
      <c r="C13" s="39">
        <v>15</v>
      </c>
      <c r="D13" s="39">
        <v>20</v>
      </c>
      <c r="E13" s="38" t="s">
        <v>6204</v>
      </c>
      <c r="F13" s="65" t="s">
        <v>3267</v>
      </c>
      <c r="G13" s="58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17229</v>
      </c>
      <c r="J13" s="57" t="str">
        <f>_xlfn.IFNA(VLOOKUP($F13,Products,5,FALSE),"Not Found")</f>
        <v>Red Grapes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0.10499999999999998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2.415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0.03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0.09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2.415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9.75</v>
      </c>
      <c r="V13" s="72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0.13999999999999999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3.22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0.04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0.04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0.12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3.22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13</v>
      </c>
    </row>
    <row r="14" spans="2:32" s="4" customFormat="1" ht="30" customHeight="1" x14ac:dyDescent="0.25">
      <c r="B14" s="38" t="s">
        <v>1447</v>
      </c>
      <c r="C14" s="39">
        <v>0.1</v>
      </c>
      <c r="D14" s="39">
        <v>0.1</v>
      </c>
      <c r="E14" s="38" t="s">
        <v>1216</v>
      </c>
      <c r="F14" s="65" t="s">
        <v>3333</v>
      </c>
      <c r="G14" s="58">
        <f>IFERROR(IF(E14="Individual Unit",IF(VLOOKUP($F14,Products,26,FALSE)="","X",VLOOKUP($F14,Products,26,FALSE)),""),"")</f>
        <v>167</v>
      </c>
      <c r="H14" s="23" t="str">
        <f>_xlfn.IFNA(VLOOKUP($F14,Products,2,FALSE),"Not Found")</f>
        <v>Tamar Fresh</v>
      </c>
      <c r="I14" s="24" t="str">
        <f>_xlfn.IFNA(VLOOKUP($F14,Products,4,FALSE),"Not Found")</f>
        <v>1006</v>
      </c>
      <c r="J14" s="57" t="str">
        <f>_xlfn.IFNA(VLOOKUP($F14,Products,5,FALSE),"Not Found")</f>
        <v>Gala Apples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2.1710000000000003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0.20040000000000002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1.8370000000000002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8.35</v>
      </c>
      <c r="V14" s="72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2.1710000000000003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0.20040000000000002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1.8370000000000002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8.35</v>
      </c>
    </row>
    <row r="15" spans="2:32" x14ac:dyDescent="0.25">
      <c r="L15" s="71">
        <f t="shared" ref="L15:U15" si="22">SUM(L6:L14)</f>
        <v>9.9999999999999982</v>
      </c>
      <c r="M15" s="71">
        <f t="shared" si="22"/>
        <v>57.760999999999996</v>
      </c>
      <c r="N15" s="71">
        <f t="shared" si="22"/>
        <v>4.3199999999999994</v>
      </c>
      <c r="O15" s="71">
        <f t="shared" si="22"/>
        <v>2.7919999999999998</v>
      </c>
      <c r="P15" s="71">
        <f t="shared" si="22"/>
        <v>1.528</v>
      </c>
      <c r="Q15" s="71">
        <f t="shared" si="22"/>
        <v>7.2603999999999997</v>
      </c>
      <c r="R15" s="71">
        <f t="shared" si="22"/>
        <v>0.16600000000000001</v>
      </c>
      <c r="S15" s="71">
        <f t="shared" si="22"/>
        <v>1.7200000000000002</v>
      </c>
      <c r="T15" s="71">
        <f>SUM(T6:T14)</f>
        <v>6.2720000000000002</v>
      </c>
      <c r="U15" s="71">
        <f t="shared" si="22"/>
        <v>322.68700000000001</v>
      </c>
      <c r="V15" s="73" t="s">
        <v>6151</v>
      </c>
      <c r="W15" s="71">
        <f t="shared" ref="W15:AF15" si="23">SUM(W6:W14)</f>
        <v>13.689000000000004</v>
      </c>
      <c r="X15" s="71">
        <f t="shared" si="23"/>
        <v>78.954999999999998</v>
      </c>
      <c r="Y15" s="71">
        <f t="shared" si="23"/>
        <v>5.9590000000000005</v>
      </c>
      <c r="Z15" s="71">
        <f t="shared" si="23"/>
        <v>3.827</v>
      </c>
      <c r="AA15" s="71">
        <f t="shared" si="23"/>
        <v>2.1319999999999997</v>
      </c>
      <c r="AB15" s="71">
        <f t="shared" si="23"/>
        <v>9.7664000000000009</v>
      </c>
      <c r="AC15" s="71">
        <f t="shared" si="23"/>
        <v>0.23</v>
      </c>
      <c r="AD15" s="71">
        <f t="shared" si="23"/>
        <v>2.3920000000000003</v>
      </c>
      <c r="AE15" s="71">
        <f>SUM(AE6:AE14)</f>
        <v>7.702</v>
      </c>
      <c r="AF15" s="71">
        <f t="shared" si="23"/>
        <v>441.69499999999999</v>
      </c>
    </row>
    <row r="16" spans="2:32" ht="15" customHeight="1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1:J11"/>
    <mergeCell ref="E4:E5"/>
    <mergeCell ref="H4:H5"/>
    <mergeCell ref="I4:I5"/>
    <mergeCell ref="J4:J5"/>
    <mergeCell ref="B1:I1"/>
    <mergeCell ref="B4:B5"/>
    <mergeCell ref="C4:D4"/>
    <mergeCell ref="W4:AF4"/>
    <mergeCell ref="L3:AF3"/>
    <mergeCell ref="F4:G5"/>
    <mergeCell ref="L4:U4"/>
  </mergeCells>
  <hyperlinks>
    <hyperlink ref="L1" location="'HOME WEEK 1'!A1" display="'HOME WEEK 1'!A1" xr:uid="{726DC04F-E2AA-46C5-BAF7-DB9A4A4E328F}"/>
    <hyperlink ref="M1" location="'HOME WEEK 2'!A1" display="&lt; Week 2 Home" xr:uid="{E9E6C850-6A98-4EA9-91DB-C872311FBC5E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A445A10-A8C8-4774-AE6B-E2B22998EB5D}">
          <x14:formula1>
            <xm:f>'Master Product List'!$B:$B</xm:f>
          </x14:formula1>
          <xm:sqref>F6:F10 F12:F14</xm:sqref>
        </x14:dataValidation>
      </x14:dataValidations>
    </ext>
  </extLst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BA59F-D1CD-4CE5-9053-555BD930E9B3}">
  <sheetPr>
    <tabColor theme="6" tint="-0.249977111117893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8.140625" customWidth="1"/>
    <col min="5" max="5" width="15.7109375" customWidth="1"/>
    <col min="6" max="6" width="22.140625" customWidth="1"/>
    <col min="7" max="7" width="4" customWidth="1"/>
    <col min="8" max="8" width="9.5703125" customWidth="1"/>
    <col min="9" max="9" width="10.5703125" style="56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6214</v>
      </c>
      <c r="C1" s="95"/>
      <c r="D1" s="95"/>
      <c r="E1" s="95"/>
      <c r="F1" s="95"/>
      <c r="G1" s="95"/>
      <c r="H1" s="95"/>
      <c r="I1" s="95"/>
      <c r="J1" s="5"/>
      <c r="K1" s="5"/>
      <c r="L1" s="36" t="s">
        <v>6134</v>
      </c>
      <c r="M1" s="36" t="s">
        <v>6135</v>
      </c>
      <c r="N1" s="5"/>
      <c r="O1" s="5"/>
      <c r="P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2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6215</v>
      </c>
      <c r="C6" s="24">
        <v>30</v>
      </c>
      <c r="D6" s="24">
        <v>40</v>
      </c>
      <c r="E6" s="23" t="s">
        <v>6204</v>
      </c>
      <c r="F6" s="23" t="s">
        <v>5549</v>
      </c>
      <c r="G6" s="58" t="str">
        <f t="shared" ref="G6:G10" si="0">IFERROR(IF(E6="Individual Unit",IF(VLOOKUP($F6,Products,26,FALSE)="","X",VLOOKUP($F6,Products,26,FALSE)),""),"")</f>
        <v/>
      </c>
      <c r="H6" s="23" t="str">
        <f t="shared" ref="H6:H10" si="1">_xlfn.IFNA(VLOOKUP($F6,Products,2,FALSE),"Not Found")</f>
        <v>RD Johns</v>
      </c>
      <c r="I6" s="24" t="str">
        <f t="shared" ref="I6:I10" si="2">_xlfn.IFNA(VLOOKUP($F6,Products,4,FALSE),"Not Found")</f>
        <v>55074</v>
      </c>
      <c r="J6" s="57" t="str">
        <f t="shared" ref="J6:J10" si="3">_xlfn.IFNA(VLOOKUP($F6,Products,5,FALSE),"Not Found")</f>
        <v>Fontinella Five Bean Salad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2.13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6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0.39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0.39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1.98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1.2E-2</v>
      </c>
      <c r="S6" s="70">
        <f t="shared" ref="S6:S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0.24</v>
      </c>
      <c r="T6" s="70">
        <v>0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40.295999999999999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2.84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8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0.52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0.52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2.64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1.6E-2</v>
      </c>
      <c r="AD6" s="70">
        <f t="shared" ref="AD6:AD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0.32</v>
      </c>
      <c r="AE6" s="70">
        <v>0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53.727999999999994</v>
      </c>
    </row>
    <row r="7" spans="2:32" s="4" customFormat="1" ht="30" customHeight="1" x14ac:dyDescent="0.25">
      <c r="B7" s="23" t="s">
        <v>2033</v>
      </c>
      <c r="C7" s="24">
        <v>30</v>
      </c>
      <c r="D7" s="24">
        <v>40</v>
      </c>
      <c r="E7" s="23" t="s">
        <v>6204</v>
      </c>
      <c r="F7" s="23" t="s">
        <v>2032</v>
      </c>
      <c r="G7" s="58" t="str">
        <f t="shared" si="0"/>
        <v/>
      </c>
      <c r="H7" s="23" t="str">
        <f t="shared" si="1"/>
        <v>RD Johns</v>
      </c>
      <c r="I7" s="24" t="str">
        <f t="shared" si="2"/>
        <v>14945</v>
      </c>
      <c r="J7" s="57" t="str">
        <f t="shared" si="3"/>
        <v>Chickpeas</v>
      </c>
      <c r="L7" s="70">
        <f t="shared" si="4"/>
        <v>2.16</v>
      </c>
      <c r="M7" s="70">
        <f t="shared" si="5"/>
        <v>4.47</v>
      </c>
      <c r="N7" s="70">
        <f t="shared" si="6"/>
        <v>0.69</v>
      </c>
      <c r="O7" s="70">
        <f t="shared" si="7"/>
        <v>0.59999999999999987</v>
      </c>
      <c r="P7" s="70">
        <f t="shared" si="8"/>
        <v>0.09</v>
      </c>
      <c r="Q7" s="70">
        <f t="shared" si="9"/>
        <v>2.25</v>
      </c>
      <c r="R7" s="70">
        <f t="shared" si="10"/>
        <v>2.4E-2</v>
      </c>
      <c r="S7" s="70">
        <f t="shared" si="11"/>
        <v>0</v>
      </c>
      <c r="T7" s="70">
        <v>0</v>
      </c>
      <c r="U7" s="70">
        <f t="shared" si="12"/>
        <v>37.355999999999995</v>
      </c>
      <c r="V7" s="80"/>
      <c r="W7" s="70">
        <f t="shared" si="13"/>
        <v>2.8800000000000003</v>
      </c>
      <c r="X7" s="70">
        <f t="shared" si="14"/>
        <v>5.96</v>
      </c>
      <c r="Y7" s="70">
        <f t="shared" si="15"/>
        <v>0.91999999999999993</v>
      </c>
      <c r="Z7" s="70">
        <f t="shared" si="16"/>
        <v>0.79999999999999982</v>
      </c>
      <c r="AA7" s="70">
        <f t="shared" si="17"/>
        <v>0.12</v>
      </c>
      <c r="AB7" s="70">
        <f t="shared" si="18"/>
        <v>3</v>
      </c>
      <c r="AC7" s="70">
        <f t="shared" si="19"/>
        <v>3.2000000000000001E-2</v>
      </c>
      <c r="AD7" s="70">
        <f t="shared" si="20"/>
        <v>0</v>
      </c>
      <c r="AE7" s="70">
        <v>0</v>
      </c>
      <c r="AF7" s="70">
        <f t="shared" si="21"/>
        <v>49.807999999999993</v>
      </c>
    </row>
    <row r="8" spans="2:32" s="4" customFormat="1" ht="30" customHeight="1" x14ac:dyDescent="0.25">
      <c r="B8" s="23" t="s">
        <v>728</v>
      </c>
      <c r="C8" s="24">
        <v>50</v>
      </c>
      <c r="D8" s="24">
        <v>70</v>
      </c>
      <c r="E8" s="23" t="s">
        <v>6204</v>
      </c>
      <c r="F8" s="23" t="s">
        <v>2888</v>
      </c>
      <c r="G8" s="58" t="str">
        <f t="shared" si="0"/>
        <v/>
      </c>
      <c r="H8" s="23" t="str">
        <f t="shared" si="1"/>
        <v>RD Johns</v>
      </c>
      <c r="I8" s="24" t="str">
        <f t="shared" si="2"/>
        <v>66959</v>
      </c>
      <c r="J8" s="57" t="str">
        <f t="shared" si="3"/>
        <v>Tilda Brown &amp; White Rice</v>
      </c>
      <c r="L8" s="70">
        <f t="shared" si="4"/>
        <v>3.7000000000000006</v>
      </c>
      <c r="M8" s="70">
        <f t="shared" si="5"/>
        <v>38.450000000000003</v>
      </c>
      <c r="N8" s="70">
        <f t="shared" si="6"/>
        <v>0.90000000000000013</v>
      </c>
      <c r="O8" s="70">
        <f t="shared" si="7"/>
        <v>0.7</v>
      </c>
      <c r="P8" s="70">
        <f t="shared" si="8"/>
        <v>0.2</v>
      </c>
      <c r="Q8" s="70">
        <f t="shared" si="9"/>
        <v>0.85000000000000009</v>
      </c>
      <c r="R8" s="70">
        <f t="shared" si="10"/>
        <v>5.0000000000000001E-3</v>
      </c>
      <c r="S8" s="70">
        <f t="shared" si="11"/>
        <v>0.4</v>
      </c>
      <c r="T8" s="70">
        <v>0</v>
      </c>
      <c r="U8" s="70">
        <f t="shared" si="12"/>
        <v>179.375</v>
      </c>
      <c r="V8" s="80"/>
      <c r="W8" s="70">
        <f t="shared" si="13"/>
        <v>5.1800000000000006</v>
      </c>
      <c r="X8" s="70">
        <f t="shared" si="14"/>
        <v>53.83</v>
      </c>
      <c r="Y8" s="70">
        <f t="shared" si="15"/>
        <v>1.2600000000000002</v>
      </c>
      <c r="Z8" s="70">
        <f t="shared" si="16"/>
        <v>0.97999999999999987</v>
      </c>
      <c r="AA8" s="70">
        <f t="shared" si="17"/>
        <v>0.28000000000000003</v>
      </c>
      <c r="AB8" s="70">
        <f t="shared" si="18"/>
        <v>1.1900000000000002</v>
      </c>
      <c r="AC8" s="70">
        <f t="shared" si="19"/>
        <v>7.0000000000000001E-3</v>
      </c>
      <c r="AD8" s="70">
        <f t="shared" si="20"/>
        <v>0.56000000000000005</v>
      </c>
      <c r="AE8" s="70">
        <v>0</v>
      </c>
      <c r="AF8" s="70">
        <f t="shared" si="21"/>
        <v>251.125</v>
      </c>
    </row>
    <row r="9" spans="2:32" s="4" customFormat="1" ht="30" customHeight="1" x14ac:dyDescent="0.25">
      <c r="B9" s="23" t="s">
        <v>4532</v>
      </c>
      <c r="C9" s="24">
        <v>50</v>
      </c>
      <c r="D9" s="24">
        <v>70</v>
      </c>
      <c r="E9" s="23" t="s">
        <v>6204</v>
      </c>
      <c r="F9" s="23" t="s">
        <v>3112</v>
      </c>
      <c r="G9" s="58" t="str">
        <f t="shared" si="0"/>
        <v/>
      </c>
      <c r="H9" s="23" t="str">
        <f t="shared" si="1"/>
        <v>RD Johns</v>
      </c>
      <c r="I9" s="24" t="str">
        <f t="shared" si="2"/>
        <v>8807</v>
      </c>
      <c r="J9" s="57" t="str">
        <f t="shared" si="3"/>
        <v>Cauliflower Florets 2.5kg</v>
      </c>
      <c r="L9" s="70">
        <f t="shared" si="4"/>
        <v>0.95</v>
      </c>
      <c r="M9" s="70">
        <f t="shared" si="5"/>
        <v>1.05</v>
      </c>
      <c r="N9" s="70">
        <f t="shared" si="6"/>
        <v>0.1</v>
      </c>
      <c r="O9" s="70">
        <f t="shared" si="7"/>
        <v>0.1</v>
      </c>
      <c r="P9" s="70">
        <f t="shared" si="8"/>
        <v>0</v>
      </c>
      <c r="Q9" s="70">
        <f t="shared" si="9"/>
        <v>1.1000000000000001</v>
      </c>
      <c r="R9" s="70">
        <f t="shared" si="10"/>
        <v>2.5000000000000001E-2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0.8</v>
      </c>
      <c r="U9" s="70">
        <f t="shared" si="12"/>
        <v>11.115</v>
      </c>
      <c r="V9" s="80"/>
      <c r="W9" s="70">
        <f t="shared" si="13"/>
        <v>1.33</v>
      </c>
      <c r="X9" s="70">
        <f t="shared" si="14"/>
        <v>1.4700000000000002</v>
      </c>
      <c r="Y9" s="70">
        <f t="shared" si="15"/>
        <v>0.14000000000000001</v>
      </c>
      <c r="Z9" s="70">
        <f t="shared" si="16"/>
        <v>0.14000000000000001</v>
      </c>
      <c r="AA9" s="70">
        <f t="shared" si="17"/>
        <v>0</v>
      </c>
      <c r="AB9" s="70">
        <f t="shared" si="18"/>
        <v>1.5400000000000003</v>
      </c>
      <c r="AC9" s="70">
        <f t="shared" si="19"/>
        <v>3.5000000000000003E-2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1.1200000000000001</v>
      </c>
      <c r="AF9" s="70">
        <f t="shared" si="21"/>
        <v>15.561</v>
      </c>
    </row>
    <row r="10" spans="2:32" s="4" customFormat="1" ht="30" customHeight="1" x14ac:dyDescent="0.25">
      <c r="B10" s="23" t="s">
        <v>2786</v>
      </c>
      <c r="C10" s="24">
        <v>50</v>
      </c>
      <c r="D10" s="24">
        <v>70</v>
      </c>
      <c r="E10" s="23" t="s">
        <v>6204</v>
      </c>
      <c r="F10" s="23" t="s">
        <v>5878</v>
      </c>
      <c r="G10" s="58" t="str">
        <f t="shared" si="0"/>
        <v/>
      </c>
      <c r="H10" s="23" t="str">
        <f t="shared" si="1"/>
        <v>ESW</v>
      </c>
      <c r="I10" s="24" t="str">
        <f t="shared" si="2"/>
        <v>GF_Korma_Sauce</v>
      </c>
      <c r="J10" s="57" t="str">
        <f t="shared" si="3"/>
        <v>GF Homemade Korma Sauce</v>
      </c>
      <c r="L10" s="70">
        <f t="shared" si="4"/>
        <v>0.83499999999999996</v>
      </c>
      <c r="M10" s="70">
        <f t="shared" si="5"/>
        <v>1.925</v>
      </c>
      <c r="N10" s="70">
        <f t="shared" si="6"/>
        <v>2.15</v>
      </c>
      <c r="O10" s="70">
        <f t="shared" si="7"/>
        <v>0.93999999999999984</v>
      </c>
      <c r="P10" s="70">
        <f t="shared" si="8"/>
        <v>1.21</v>
      </c>
      <c r="Q10" s="70">
        <f t="shared" si="9"/>
        <v>0.54</v>
      </c>
      <c r="R10" s="70">
        <f t="shared" si="10"/>
        <v>0.105</v>
      </c>
      <c r="S10" s="70">
        <f t="shared" ref="S10" si="22"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1.06</v>
      </c>
      <c r="T10" s="70">
        <v>0</v>
      </c>
      <c r="U10" s="70">
        <f t="shared" si="12"/>
        <v>30.344999999999999</v>
      </c>
      <c r="V10" s="80"/>
      <c r="W10" s="70">
        <f t="shared" si="13"/>
        <v>1.169</v>
      </c>
      <c r="X10" s="70">
        <f t="shared" si="14"/>
        <v>2.6949999999999998</v>
      </c>
      <c r="Y10" s="70">
        <f t="shared" si="15"/>
        <v>3.01</v>
      </c>
      <c r="Z10" s="70">
        <f t="shared" si="16"/>
        <v>1.3159999999999998</v>
      </c>
      <c r="AA10" s="70">
        <f t="shared" si="17"/>
        <v>1.694</v>
      </c>
      <c r="AB10" s="70">
        <f t="shared" si="18"/>
        <v>0.75600000000000001</v>
      </c>
      <c r="AC10" s="70">
        <f t="shared" si="19"/>
        <v>0.14699999999999999</v>
      </c>
      <c r="AD10" s="70">
        <f t="shared" ref="AD10" si="23"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1.484</v>
      </c>
      <c r="AE10" s="70">
        <v>0</v>
      </c>
      <c r="AF10" s="70">
        <f t="shared" si="21"/>
        <v>42.482999999999997</v>
      </c>
    </row>
    <row r="11" spans="2:32" s="4" customFormat="1" ht="17.25" customHeight="1" x14ac:dyDescent="0.25">
      <c r="B11" s="89" t="s">
        <v>6216</v>
      </c>
      <c r="C11" s="90"/>
      <c r="D11" s="90"/>
      <c r="E11" s="90"/>
      <c r="F11" s="90"/>
      <c r="G11" s="90"/>
      <c r="H11" s="90"/>
      <c r="I11" s="90"/>
      <c r="J11" s="9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</row>
    <row r="12" spans="2:32" s="4" customFormat="1" ht="30" customHeight="1" x14ac:dyDescent="0.25">
      <c r="B12" s="38" t="s">
        <v>2975</v>
      </c>
      <c r="C12" s="39">
        <v>20</v>
      </c>
      <c r="D12" s="39">
        <v>25</v>
      </c>
      <c r="E12" s="38" t="s">
        <v>6204</v>
      </c>
      <c r="F12" s="65" t="s">
        <v>3270</v>
      </c>
      <c r="G12" s="58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33094</v>
      </c>
      <c r="J12" s="57" t="str">
        <f>_xlfn.IFNA(VLOOKUP($F12,Products,5,FALSE),"Not Found")</f>
        <v>Strawberries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1.22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9.1999999999999998E-2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8.0000000000000002E-3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1.22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</v>
      </c>
      <c r="V12" s="72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1.5249999999999999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0.125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0.11499999999999999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0.01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1.5249999999999999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7.5</v>
      </c>
    </row>
    <row r="13" spans="2:32" s="4" customFormat="1" ht="30" customHeight="1" x14ac:dyDescent="0.25">
      <c r="B13" s="38" t="s">
        <v>2668</v>
      </c>
      <c r="C13" s="39">
        <v>15</v>
      </c>
      <c r="D13" s="39">
        <v>20</v>
      </c>
      <c r="E13" s="38" t="s">
        <v>6204</v>
      </c>
      <c r="F13" s="65" t="s">
        <v>3267</v>
      </c>
      <c r="G13" s="58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17229</v>
      </c>
      <c r="J13" s="57" t="str">
        <f>_xlfn.IFNA(VLOOKUP($F13,Products,5,FALSE),"Not Found")</f>
        <v>Red Grapes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0.10499999999999998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2.415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0.03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0.09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2.415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9.75</v>
      </c>
      <c r="V13" s="72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0.13999999999999999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3.22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0.04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0.04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0.12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3.22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13</v>
      </c>
    </row>
    <row r="14" spans="2:32" s="4" customFormat="1" ht="30" customHeight="1" x14ac:dyDescent="0.25">
      <c r="B14" s="38" t="s">
        <v>1447</v>
      </c>
      <c r="C14" s="39">
        <v>0.1</v>
      </c>
      <c r="D14" s="39">
        <v>0.1</v>
      </c>
      <c r="E14" s="38" t="s">
        <v>1216</v>
      </c>
      <c r="F14" s="65" t="s">
        <v>3333</v>
      </c>
      <c r="G14" s="58">
        <f>IFERROR(IF(E14="Individual Unit",IF(VLOOKUP($F14,Products,26,FALSE)="","X",VLOOKUP($F14,Products,26,FALSE)),""),"")</f>
        <v>167</v>
      </c>
      <c r="H14" s="23" t="str">
        <f>_xlfn.IFNA(VLOOKUP($F14,Products,2,FALSE),"Not Found")</f>
        <v>Tamar Fresh</v>
      </c>
      <c r="I14" s="24" t="str">
        <f>_xlfn.IFNA(VLOOKUP($F14,Products,4,FALSE),"Not Found")</f>
        <v>1006</v>
      </c>
      <c r="J14" s="57" t="str">
        <f>_xlfn.IFNA(VLOOKUP($F14,Products,5,FALSE),"Not Found")</f>
        <v>Gala Apples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2.1710000000000003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0.20040000000000002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1.8370000000000002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8.35</v>
      </c>
      <c r="V14" s="72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2.1710000000000003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0.20040000000000002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1.8370000000000002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8.35</v>
      </c>
    </row>
    <row r="15" spans="2:32" x14ac:dyDescent="0.25">
      <c r="L15" s="71">
        <f t="shared" ref="L15:U15" si="24">SUM(L6:L14)</f>
        <v>9.9999999999999982</v>
      </c>
      <c r="M15" s="71">
        <f t="shared" si="24"/>
        <v>57.700999999999993</v>
      </c>
      <c r="N15" s="71">
        <f t="shared" si="24"/>
        <v>4.3600000000000003</v>
      </c>
      <c r="O15" s="71">
        <f t="shared" si="24"/>
        <v>2.8519999999999999</v>
      </c>
      <c r="P15" s="71">
        <f t="shared" si="24"/>
        <v>1.508</v>
      </c>
      <c r="Q15" s="71">
        <f t="shared" si="24"/>
        <v>7.2103999999999999</v>
      </c>
      <c r="R15" s="71">
        <f t="shared" si="24"/>
        <v>0.17099999999999999</v>
      </c>
      <c r="S15" s="71">
        <f t="shared" si="24"/>
        <v>1.7000000000000002</v>
      </c>
      <c r="T15" s="71">
        <f>SUM(T6:T14)</f>
        <v>6.2720000000000002</v>
      </c>
      <c r="U15" s="71">
        <f t="shared" si="24"/>
        <v>322.58699999999999</v>
      </c>
      <c r="V15" s="73" t="s">
        <v>6151</v>
      </c>
      <c r="W15" s="71">
        <f t="shared" ref="W15:AF15" si="25">SUM(W6:W14)</f>
        <v>13.689000000000004</v>
      </c>
      <c r="X15" s="71">
        <f t="shared" si="25"/>
        <v>78.870999999999995</v>
      </c>
      <c r="Y15" s="71">
        <f t="shared" si="25"/>
        <v>6.0149999999999997</v>
      </c>
      <c r="Z15" s="71">
        <f t="shared" si="25"/>
        <v>3.9109999999999996</v>
      </c>
      <c r="AA15" s="71">
        <f t="shared" si="25"/>
        <v>2.1039999999999996</v>
      </c>
      <c r="AB15" s="71">
        <f t="shared" si="25"/>
        <v>9.6964000000000006</v>
      </c>
      <c r="AC15" s="71">
        <f t="shared" si="25"/>
        <v>0.23699999999999999</v>
      </c>
      <c r="AD15" s="71">
        <f t="shared" si="25"/>
        <v>2.3639999999999999</v>
      </c>
      <c r="AE15" s="71">
        <f>SUM(AE6:AE14)</f>
        <v>7.702</v>
      </c>
      <c r="AF15" s="71">
        <f t="shared" si="25"/>
        <v>441.55500000000001</v>
      </c>
    </row>
    <row r="16" spans="2:32" ht="15" customHeight="1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I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71BCC7E9-595E-4BD7-97D0-F4FA90C8A0B4}"/>
    <hyperlink ref="M1" location="'HOME WEEK 2'!A1" display="&lt; Week 2 Home" xr:uid="{BF0314E5-392C-4251-9F7C-72A03657614F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EC8856-0A7A-4651-9DD7-D580A8EE3588}">
          <x14:formula1>
            <xm:f>'Master Product List'!$B:$B</xm:f>
          </x14:formula1>
          <xm:sqref>F6:F10 F12:F14</xm:sqref>
        </x14:dataValidation>
      </x14:dataValidations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2E49A-3070-492E-941D-F59671A4CC49}">
  <sheetPr>
    <tabColor theme="9" tint="-0.499984740745262"/>
  </sheetPr>
  <dimension ref="B1:AF2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6283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696</v>
      </c>
      <c r="C6" s="24">
        <v>1</v>
      </c>
      <c r="D6" s="24">
        <v>0</v>
      </c>
      <c r="E6" s="23" t="s">
        <v>1216</v>
      </c>
      <c r="F6" s="65" t="s">
        <v>5146</v>
      </c>
      <c r="G6" s="60">
        <f t="shared" ref="G6:G17" si="0">IFERROR(IF(E6="Individual Unit",IF(VLOOKUP($F6,Products,26,FALSE)="","X",VLOOKUP($F6,Products,26,FALSE)),""),"")</f>
        <v>65</v>
      </c>
      <c r="H6" s="23" t="str">
        <f t="shared" ref="H6:H17" si="1">_xlfn.IFNA(VLOOKUP($F6,Products,2,FALSE),"Not Found")</f>
        <v>Bidfood</v>
      </c>
      <c r="I6" s="24" t="str">
        <f t="shared" ref="I6:I17" si="2">_xlfn.IFNA(VLOOKUP($F6,Products,4,FALSE),"Not Found")</f>
        <v>77046</v>
      </c>
      <c r="J6" s="24" t="str">
        <f t="shared" ref="J6:J17" si="3">_xlfn.IFNA(VLOOKUP($F6,Products,5,FALSE),"Not Found")</f>
        <v>Dr Schär Gluten Free White Roll</v>
      </c>
      <c r="L6" s="70">
        <f t="shared" ref="L6:L17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1.2349999999999999</v>
      </c>
      <c r="M6" s="70">
        <f t="shared" ref="M6:M17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32.5</v>
      </c>
      <c r="N6" s="70">
        <f t="shared" ref="N6:N17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4.6149999999999993</v>
      </c>
      <c r="O6" s="70">
        <f t="shared" ref="O6:O17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4.2250000000000005</v>
      </c>
      <c r="P6" s="70">
        <f t="shared" ref="P6:P17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0.39</v>
      </c>
      <c r="Q6" s="70">
        <f t="shared" ref="Q6:Q17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2.6649999999999996</v>
      </c>
      <c r="R6" s="70">
        <f t="shared" ref="R6:R17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0.58500000000000008</v>
      </c>
      <c r="S6" s="70">
        <f t="shared" ref="S6:S17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0.84500000000000008</v>
      </c>
      <c r="T6" s="70">
        <v>0</v>
      </c>
      <c r="U6" s="70">
        <f t="shared" ref="U6:U17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181.35</v>
      </c>
      <c r="V6" s="80"/>
      <c r="W6" s="70">
        <f t="shared" ref="W6:W17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7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7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7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7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7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7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17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7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696</v>
      </c>
      <c r="C7" s="24">
        <v>0</v>
      </c>
      <c r="D7" s="24">
        <v>1</v>
      </c>
      <c r="E7" s="23" t="s">
        <v>1216</v>
      </c>
      <c r="F7" s="65" t="s">
        <v>695</v>
      </c>
      <c r="G7" s="60">
        <f>IFERROR(IF(E7="Individual Unit",IF(VLOOKUP($F7,Products,26,FALSE)="","X",VLOOKUP($F7,Products,26,FALSE)),""),"")</f>
        <v>80</v>
      </c>
      <c r="H7" s="23" t="str">
        <f>_xlfn.IFNA(VLOOKUP($F7,Products,2,FALSE),"Not Found")</f>
        <v>Bidfood</v>
      </c>
      <c r="I7" s="24" t="str">
        <f>_xlfn.IFNA(VLOOKUP($F7,Products,4,FALSE),"Not Found")</f>
        <v>19695</v>
      </c>
      <c r="J7" s="24" t="str">
        <f>_xlfn.IFNA(VLOOKUP($F7,Products,5,FALSE),"Not Found")</f>
        <v>Gluten Free Brioche Style burger bun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0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1.6800000000000002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40.56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5.5200000000000005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5.12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0.4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4.32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0.54400000000000004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6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228</v>
      </c>
    </row>
    <row r="8" spans="2:32" s="4" customFormat="1" ht="30" customHeight="1" x14ac:dyDescent="0.25">
      <c r="B8" s="23" t="s">
        <v>5605</v>
      </c>
      <c r="C8" s="24">
        <v>1</v>
      </c>
      <c r="D8" s="24">
        <v>1.5</v>
      </c>
      <c r="E8" s="23" t="s">
        <v>1216</v>
      </c>
      <c r="F8" s="65" t="s">
        <v>5604</v>
      </c>
      <c r="G8" s="60">
        <f t="shared" si="0"/>
        <v>17</v>
      </c>
      <c r="H8" s="23" t="str">
        <f t="shared" si="1"/>
        <v>RD Johns</v>
      </c>
      <c r="I8" s="24" t="str">
        <f t="shared" si="2"/>
        <v>31767</v>
      </c>
      <c r="J8" s="24" t="str">
        <f t="shared" si="3"/>
        <v>Boiled Egg</v>
      </c>
      <c r="L8" s="70">
        <f t="shared" si="4"/>
        <v>2.1419999999999999</v>
      </c>
      <c r="M8" s="70">
        <f t="shared" si="5"/>
        <v>0</v>
      </c>
      <c r="N8" s="70">
        <f t="shared" si="6"/>
        <v>1.53</v>
      </c>
      <c r="O8" s="70">
        <f t="shared" si="7"/>
        <v>1.105</v>
      </c>
      <c r="P8" s="70">
        <f t="shared" si="8"/>
        <v>0.42500000000000004</v>
      </c>
      <c r="Q8" s="70">
        <f t="shared" si="9"/>
        <v>0</v>
      </c>
      <c r="R8" s="70">
        <f t="shared" si="10"/>
        <v>6.6299999999999998E-2</v>
      </c>
      <c r="S8" s="70">
        <f t="shared" si="11"/>
        <v>0</v>
      </c>
      <c r="T8" s="70">
        <v>0</v>
      </c>
      <c r="U8" s="70">
        <f t="shared" si="12"/>
        <v>22.27</v>
      </c>
      <c r="V8" s="80"/>
      <c r="W8" s="70">
        <f t="shared" si="13"/>
        <v>3.2130000000000001</v>
      </c>
      <c r="X8" s="70">
        <f t="shared" si="14"/>
        <v>0</v>
      </c>
      <c r="Y8" s="70">
        <f t="shared" si="15"/>
        <v>2.2949999999999999</v>
      </c>
      <c r="Z8" s="70">
        <f t="shared" si="16"/>
        <v>1.6575</v>
      </c>
      <c r="AA8" s="70">
        <f t="shared" si="17"/>
        <v>0.63750000000000007</v>
      </c>
      <c r="AB8" s="70">
        <f t="shared" si="18"/>
        <v>0</v>
      </c>
      <c r="AC8" s="70">
        <f t="shared" si="19"/>
        <v>9.9449999999999997E-2</v>
      </c>
      <c r="AD8" s="70">
        <f t="shared" si="20"/>
        <v>0</v>
      </c>
      <c r="AE8" s="70">
        <v>0</v>
      </c>
      <c r="AF8" s="70">
        <f t="shared" si="21"/>
        <v>33.405000000000001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 t="shared" si="3"/>
        <v>Summer County Soft Spread</v>
      </c>
      <c r="L9" s="70">
        <f t="shared" si="4"/>
        <v>0</v>
      </c>
      <c r="M9" s="70">
        <f t="shared" si="5"/>
        <v>0</v>
      </c>
      <c r="N9" s="70">
        <f t="shared" si="6"/>
        <v>2.75</v>
      </c>
      <c r="O9" s="70">
        <f t="shared" si="7"/>
        <v>2</v>
      </c>
      <c r="P9" s="70">
        <f t="shared" si="8"/>
        <v>0.75</v>
      </c>
      <c r="Q9" s="70">
        <f t="shared" si="9"/>
        <v>0</v>
      </c>
      <c r="R9" s="70">
        <f t="shared" si="10"/>
        <v>6.9999999999999993E-2</v>
      </c>
      <c r="S9" s="70">
        <f t="shared" si="11"/>
        <v>0</v>
      </c>
      <c r="T9" s="70">
        <v>0</v>
      </c>
      <c r="U9" s="70">
        <f t="shared" si="12"/>
        <v>24.75</v>
      </c>
      <c r="V9" s="80"/>
      <c r="W9" s="70">
        <f t="shared" si="13"/>
        <v>0</v>
      </c>
      <c r="X9" s="70">
        <f t="shared" si="14"/>
        <v>0</v>
      </c>
      <c r="Y9" s="70">
        <f t="shared" si="15"/>
        <v>4.125</v>
      </c>
      <c r="Z9" s="70">
        <f t="shared" si="16"/>
        <v>3</v>
      </c>
      <c r="AA9" s="70">
        <f t="shared" si="17"/>
        <v>1.125</v>
      </c>
      <c r="AB9" s="70">
        <f t="shared" si="18"/>
        <v>0</v>
      </c>
      <c r="AC9" s="70">
        <f t="shared" si="19"/>
        <v>0.10499999999999998</v>
      </c>
      <c r="AD9" s="70">
        <f t="shared" si="20"/>
        <v>0</v>
      </c>
      <c r="AE9" s="70">
        <v>0</v>
      </c>
      <c r="AF9" s="70">
        <f t="shared" si="21"/>
        <v>37.125</v>
      </c>
    </row>
    <row r="10" spans="2:32" s="4" customFormat="1" ht="30" customHeight="1" x14ac:dyDescent="0.25">
      <c r="B10" s="23" t="s">
        <v>5588</v>
      </c>
      <c r="C10" s="24">
        <v>5</v>
      </c>
      <c r="D10" s="24">
        <v>10</v>
      </c>
      <c r="E10" s="23" t="s">
        <v>6204</v>
      </c>
      <c r="F10" s="65" t="s">
        <v>5587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33014</v>
      </c>
      <c r="J10" s="24" t="str">
        <f t="shared" si="3"/>
        <v>Cress</v>
      </c>
      <c r="L10" s="70">
        <f t="shared" si="4"/>
        <v>0.13</v>
      </c>
      <c r="M10" s="70">
        <f t="shared" si="5"/>
        <v>0.27500000000000002</v>
      </c>
      <c r="N10" s="70">
        <f t="shared" si="6"/>
        <v>3.4999999999999996E-2</v>
      </c>
      <c r="O10" s="70">
        <f t="shared" si="7"/>
        <v>3.4999999999999996E-2</v>
      </c>
      <c r="P10" s="70">
        <f t="shared" si="8"/>
        <v>0</v>
      </c>
      <c r="Q10" s="70">
        <f t="shared" si="9"/>
        <v>0</v>
      </c>
      <c r="R10" s="70">
        <f t="shared" si="10"/>
        <v>0</v>
      </c>
      <c r="S10" s="70">
        <v>0</v>
      </c>
      <c r="T10" s="70">
        <v>0</v>
      </c>
      <c r="U10" s="70">
        <f t="shared" si="12"/>
        <v>1.6</v>
      </c>
      <c r="V10" s="80"/>
      <c r="W10" s="70">
        <f t="shared" si="13"/>
        <v>0.26</v>
      </c>
      <c r="X10" s="70">
        <f t="shared" si="14"/>
        <v>0.55000000000000004</v>
      </c>
      <c r="Y10" s="70">
        <f t="shared" si="15"/>
        <v>6.9999999999999993E-2</v>
      </c>
      <c r="Z10" s="70">
        <f t="shared" si="16"/>
        <v>6.9999999999999993E-2</v>
      </c>
      <c r="AA10" s="70">
        <f t="shared" si="17"/>
        <v>0</v>
      </c>
      <c r="AB10" s="70">
        <f t="shared" si="18"/>
        <v>0</v>
      </c>
      <c r="AC10" s="70">
        <f t="shared" si="19"/>
        <v>0</v>
      </c>
      <c r="AD10" s="70">
        <v>0</v>
      </c>
      <c r="AE10" s="70">
        <v>0</v>
      </c>
      <c r="AF10" s="70">
        <f t="shared" si="21"/>
        <v>3.2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11"/>
        <v>Err</v>
      </c>
      <c r="T11" s="70"/>
      <c r="U11" s="70" t="str">
        <f t="shared" si="12"/>
        <v>Err</v>
      </c>
      <c r="V11" s="80"/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70" t="str">
        <f t="shared" si="16"/>
        <v>Err</v>
      </c>
      <c r="AA11" s="70" t="str">
        <f t="shared" si="17"/>
        <v>Err</v>
      </c>
      <c r="AB11" s="70" t="str">
        <f t="shared" si="18"/>
        <v>Err</v>
      </c>
      <c r="AC11" s="70" t="str">
        <f t="shared" si="19"/>
        <v>Err</v>
      </c>
      <c r="AD11" s="70" t="str">
        <f t="shared" si="20"/>
        <v>Err</v>
      </c>
      <c r="AE11" s="70"/>
      <c r="AF11" s="70" t="str">
        <f t="shared" si="21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11"/>
        <v>Err</v>
      </c>
      <c r="T17" s="70"/>
      <c r="U17" s="70" t="str">
        <f t="shared" si="12"/>
        <v>Err</v>
      </c>
      <c r="V17" s="80"/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70" t="str">
        <f t="shared" si="16"/>
        <v>Err</v>
      </c>
      <c r="AA17" s="70" t="str">
        <f t="shared" si="17"/>
        <v>Err</v>
      </c>
      <c r="AB17" s="70" t="str">
        <f t="shared" si="18"/>
        <v>Err</v>
      </c>
      <c r="AC17" s="70" t="str">
        <f t="shared" si="19"/>
        <v>Err</v>
      </c>
      <c r="AD17" s="70" t="str">
        <f t="shared" si="20"/>
        <v>Err</v>
      </c>
      <c r="AE17" s="70"/>
      <c r="AF17" s="70" t="str">
        <f t="shared" si="21"/>
        <v>Err</v>
      </c>
    </row>
    <row r="18" spans="2:32" ht="15.75" x14ac:dyDescent="0.25">
      <c r="B18" s="89" t="s">
        <v>6216</v>
      </c>
      <c r="C18" s="90"/>
      <c r="D18" s="90"/>
      <c r="E18" s="90"/>
      <c r="F18" s="90"/>
      <c r="G18" s="90"/>
      <c r="H18" s="90"/>
      <c r="I18" s="90"/>
      <c r="J18" s="91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4" customFormat="1" ht="30" customHeight="1" x14ac:dyDescent="0.25">
      <c r="B19" s="38" t="s">
        <v>2975</v>
      </c>
      <c r="C19" s="39">
        <v>15</v>
      </c>
      <c r="D19" s="39">
        <v>15</v>
      </c>
      <c r="E19" s="38" t="s">
        <v>6204</v>
      </c>
      <c r="F19" s="65" t="s">
        <v>3270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Tamar Fresh</v>
      </c>
      <c r="I19" s="24" t="str">
        <f>_xlfn.IFNA(VLOOKUP($F19,Products,4,FALSE),"Not Found")</f>
        <v>33094</v>
      </c>
      <c r="J19" s="24" t="str">
        <f>_xlfn.IFNA(VLOOKUP($F19,Products,5,FALSE),"Not Found")</f>
        <v>Strawberries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0.09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0.91500000000000004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7.4999999999999997E-2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6.9000000000000006E-2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6.0000000000000001E-3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0.15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</v>
      </c>
      <c r="S19" s="70">
        <v>0</v>
      </c>
      <c r="T19" s="70">
        <v>0.91500000000000004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4.5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0.09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0.91500000000000004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7.4999999999999997E-2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6.9000000000000006E-2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6.0000000000000001E-3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0.15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</v>
      </c>
      <c r="AD19" s="70">
        <v>0</v>
      </c>
      <c r="AE19" s="70">
        <v>0.91500000000000004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4.5</v>
      </c>
    </row>
    <row r="20" spans="2:32" s="4" customFormat="1" ht="30" customHeight="1" x14ac:dyDescent="0.25">
      <c r="B20" s="38" t="s">
        <v>2668</v>
      </c>
      <c r="C20" s="39">
        <v>20</v>
      </c>
      <c r="D20" s="39">
        <v>20</v>
      </c>
      <c r="E20" s="38" t="s">
        <v>6204</v>
      </c>
      <c r="F20" s="65" t="s">
        <v>3267</v>
      </c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Tamar Fresh</v>
      </c>
      <c r="I20" s="24" t="str">
        <f>_xlfn.IFNA(VLOOKUP($F20,Products,4,FALSE),"Not Found")</f>
        <v>17229</v>
      </c>
      <c r="J20" s="24" t="str">
        <f>_xlfn.IFNA(VLOOKUP($F20,Products,5,FALSE),"Not Found")</f>
        <v>Red Grapes</v>
      </c>
      <c r="L20" s="70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0.13999999999999999</v>
      </c>
      <c r="M20" s="70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3.22</v>
      </c>
      <c r="N20" s="70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0.04</v>
      </c>
      <c r="O20" s="70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0.04</v>
      </c>
      <c r="P20" s="70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0</v>
      </c>
      <c r="Q20" s="70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0.12</v>
      </c>
      <c r="R20" s="70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0</v>
      </c>
      <c r="S20" s="70">
        <v>0</v>
      </c>
      <c r="T20" s="70">
        <v>3.22</v>
      </c>
      <c r="U20" s="70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13</v>
      </c>
      <c r="V20" s="80"/>
      <c r="W20" s="70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0.13999999999999999</v>
      </c>
      <c r="X20" s="70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3.22</v>
      </c>
      <c r="Y20" s="70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0.04</v>
      </c>
      <c r="Z20" s="70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0.04</v>
      </c>
      <c r="AA20" s="70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0</v>
      </c>
      <c r="AB20" s="70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0.12</v>
      </c>
      <c r="AC20" s="70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0</v>
      </c>
      <c r="AD20" s="70">
        <v>0</v>
      </c>
      <c r="AE20" s="70">
        <v>3.22</v>
      </c>
      <c r="AF20" s="70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13</v>
      </c>
    </row>
    <row r="21" spans="2:32" s="4" customFormat="1" ht="30" customHeight="1" x14ac:dyDescent="0.25">
      <c r="B21" s="38" t="s">
        <v>1447</v>
      </c>
      <c r="C21" s="39">
        <v>0.1</v>
      </c>
      <c r="D21" s="39">
        <v>0.1</v>
      </c>
      <c r="E21" s="38" t="s">
        <v>1216</v>
      </c>
      <c r="F21" s="65" t="s">
        <v>3333</v>
      </c>
      <c r="G21" s="60">
        <f>IFERROR(IF(E21="Individual Unit",IF(VLOOKUP($F21,Products,26,FALSE)="","X",VLOOKUP($F21,Products,26,FALSE)),""),"")</f>
        <v>167</v>
      </c>
      <c r="H21" s="23" t="str">
        <f>_xlfn.IFNA(VLOOKUP($F21,Products,2,FALSE),"Not Found")</f>
        <v>Tamar Fresh</v>
      </c>
      <c r="I21" s="24" t="str">
        <f>_xlfn.IFNA(VLOOKUP($F21,Products,4,FALSE),"Not Found")</f>
        <v>1006</v>
      </c>
      <c r="J21" s="24" t="str">
        <f>_xlfn.IFNA(VLOOKUP($F21,Products,5,FALSE),"Not Found")</f>
        <v>Gala Apples</v>
      </c>
      <c r="L21" s="70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0</v>
      </c>
      <c r="M21" s="70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2.1710000000000003</v>
      </c>
      <c r="N21" s="70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0</v>
      </c>
      <c r="O21" s="70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0</v>
      </c>
      <c r="P21" s="70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0</v>
      </c>
      <c r="Q21" s="70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0.20040000000000002</v>
      </c>
      <c r="R21" s="70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0</v>
      </c>
      <c r="S21" s="70">
        <v>0</v>
      </c>
      <c r="T21" s="70">
        <v>1.8370000000000002</v>
      </c>
      <c r="U21" s="70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8.35</v>
      </c>
      <c r="V21" s="80"/>
      <c r="W21" s="70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0</v>
      </c>
      <c r="X21" s="70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2.1710000000000003</v>
      </c>
      <c r="Y21" s="70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0</v>
      </c>
      <c r="Z21" s="70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0</v>
      </c>
      <c r="AA21" s="70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0</v>
      </c>
      <c r="AB21" s="70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0.20040000000000002</v>
      </c>
      <c r="AC21" s="70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0</v>
      </c>
      <c r="AD21" s="70">
        <v>0</v>
      </c>
      <c r="AE21" s="70">
        <v>1.8370000000000002</v>
      </c>
      <c r="AF21" s="70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8.35</v>
      </c>
    </row>
    <row r="22" spans="2:32" x14ac:dyDescent="0.25">
      <c r="L22" s="71">
        <f>SUM(L6:L21)</f>
        <v>3.7369999999999997</v>
      </c>
      <c r="M22" s="71">
        <f t="shared" ref="M22:U22" si="22">SUM(M6:M21)</f>
        <v>39.080999999999996</v>
      </c>
      <c r="N22" s="71">
        <f t="shared" si="22"/>
        <v>9.0449999999999982</v>
      </c>
      <c r="O22" s="71">
        <f t="shared" si="22"/>
        <v>7.4740000000000002</v>
      </c>
      <c r="P22" s="71">
        <f t="shared" si="22"/>
        <v>1.571</v>
      </c>
      <c r="Q22" s="71">
        <f t="shared" si="22"/>
        <v>3.1353999999999997</v>
      </c>
      <c r="R22" s="71">
        <f t="shared" si="22"/>
        <v>0.72130000000000005</v>
      </c>
      <c r="S22" s="71">
        <f t="shared" si="22"/>
        <v>0.84500000000000008</v>
      </c>
      <c r="T22" s="71">
        <f>SUM(T6:T21)</f>
        <v>5.9719999999999995</v>
      </c>
      <c r="U22" s="71">
        <f t="shared" si="22"/>
        <v>255.82</v>
      </c>
      <c r="V22" s="73" t="s">
        <v>6151</v>
      </c>
      <c r="W22" s="71">
        <f t="shared" ref="W22:AF22" si="23">SUM(W6:W21)</f>
        <v>5.383</v>
      </c>
      <c r="X22" s="71">
        <f t="shared" si="23"/>
        <v>47.415999999999997</v>
      </c>
      <c r="Y22" s="71">
        <f t="shared" si="23"/>
        <v>12.125</v>
      </c>
      <c r="Z22" s="71">
        <f t="shared" si="23"/>
        <v>9.9565000000000001</v>
      </c>
      <c r="AA22" s="71">
        <f t="shared" si="23"/>
        <v>2.1684999999999999</v>
      </c>
      <c r="AB22" s="71">
        <f t="shared" si="23"/>
        <v>4.7904000000000009</v>
      </c>
      <c r="AC22" s="71">
        <f t="shared" si="23"/>
        <v>0.74845000000000006</v>
      </c>
      <c r="AD22" s="71">
        <f t="shared" si="23"/>
        <v>6</v>
      </c>
      <c r="AE22" s="71">
        <f>SUM(AE6:AE21)</f>
        <v>5.9719999999999995</v>
      </c>
      <c r="AF22" s="71">
        <f t="shared" si="23"/>
        <v>327.58</v>
      </c>
    </row>
    <row r="23" spans="2:32" ht="15" customHeight="1" x14ac:dyDescent="0.25">
      <c r="L23" s="59"/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6154</v>
      </c>
      <c r="W23" s="59"/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84" t="b">
        <v>1</v>
      </c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6155</v>
      </c>
      <c r="W24" s="84" t="b">
        <v>1</v>
      </c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ht="15" customHeight="1" x14ac:dyDescent="0.25">
      <c r="L25" s="59"/>
      <c r="M25" s="59"/>
      <c r="N25" s="59"/>
      <c r="O25" s="59"/>
      <c r="P25" s="59"/>
      <c r="Q25" s="84" t="b">
        <v>1</v>
      </c>
      <c r="R25" s="59"/>
      <c r="S25" s="59"/>
      <c r="T25" s="84" t="b">
        <v>1</v>
      </c>
      <c r="U25" s="59"/>
      <c r="V25" s="63" t="s">
        <v>6156</v>
      </c>
      <c r="W25" s="59"/>
      <c r="X25" s="59"/>
      <c r="Y25" s="59"/>
      <c r="Z25" s="59"/>
      <c r="AA25" s="59"/>
      <c r="AB25" s="84" t="b">
        <v>1</v>
      </c>
      <c r="AC25" s="59"/>
      <c r="AD25" s="59"/>
      <c r="AE25" s="84" t="b">
        <v>1</v>
      </c>
      <c r="AF2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8:J18"/>
    <mergeCell ref="I4:I5"/>
    <mergeCell ref="J4:J5"/>
    <mergeCell ref="L4:U4"/>
    <mergeCell ref="W4:AF4"/>
  </mergeCells>
  <hyperlinks>
    <hyperlink ref="L1" location="'HOME WEEK 1'!A1" display="'HOME WEEK 1'!A1" xr:uid="{6A41CAD9-EE92-4832-B9BE-DC2DD8A736E4}"/>
    <hyperlink ref="M1" location="'HOME WEEK 2'!A1" display="&lt; Week 2 Home" xr:uid="{9F58C828-68F2-4B01-A515-A1DEE0A76C5E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27B7F70-658F-493A-8DFF-0D62F8C7BB9F}">
          <x14:formula1>
            <xm:f>'Master Product List'!$B:$B</xm:f>
          </x14:formula1>
          <xm:sqref>F19:F21 F6:F17</xm:sqref>
        </x14:dataValidation>
      </x14:dataValidations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CC178-2567-4BA2-88B6-0334DC560F6E}">
  <sheetPr>
    <tabColor theme="9" tint="-0.499984740745262"/>
  </sheetPr>
  <dimension ref="B1:AI31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" sqref="B2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13" width="7.140625" customWidth="1"/>
    <col min="14" max="14" width="21.85546875" customWidth="1"/>
    <col min="15" max="15" width="11" customWidth="1"/>
    <col min="16" max="16" width="3.140625" customWidth="1"/>
    <col min="17" max="25" width="6.28515625" customWidth="1"/>
    <col min="26" max="26" width="12.7109375" bestFit="1" customWidth="1"/>
    <col min="27" max="35" width="6.28515625" customWidth="1"/>
  </cols>
  <sheetData>
    <row r="1" spans="2:35" s="2" customFormat="1" ht="29.25" customHeight="1" x14ac:dyDescent="0.25">
      <c r="B1" s="95" t="s">
        <v>6284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36" t="s">
        <v>6134</v>
      </c>
      <c r="O1" s="36" t="s">
        <v>6135</v>
      </c>
      <c r="P1" s="5"/>
      <c r="Q1" s="5"/>
      <c r="R1" s="5"/>
      <c r="S1" s="5"/>
      <c r="T1" s="5"/>
    </row>
    <row r="2" spans="2:35" ht="5.25" customHeight="1" x14ac:dyDescent="0.25"/>
    <row r="3" spans="2:35" ht="16.5" customHeight="1" thickBot="1" x14ac:dyDescent="0.3">
      <c r="B3" s="110" t="s">
        <v>6136</v>
      </c>
      <c r="C3" s="110"/>
    </row>
    <row r="4" spans="2:35" ht="19.5" customHeight="1" thickBot="1" x14ac:dyDescent="0.3">
      <c r="B4" s="22" t="s">
        <v>6137</v>
      </c>
      <c r="C4" s="111">
        <v>1</v>
      </c>
      <c r="D4" s="112"/>
    </row>
    <row r="5" spans="2:35" ht="19.5" customHeight="1" thickBot="1" x14ac:dyDescent="0.3">
      <c r="B5" s="22" t="s">
        <v>6138</v>
      </c>
      <c r="C5" s="111">
        <v>1</v>
      </c>
      <c r="D5" s="112"/>
    </row>
    <row r="6" spans="2:35" x14ac:dyDescent="0.25">
      <c r="Q6" s="96" t="s">
        <v>6139</v>
      </c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</row>
    <row r="7" spans="2:35" ht="45" customHeight="1" x14ac:dyDescent="0.25">
      <c r="B7" s="92" t="s">
        <v>6140</v>
      </c>
      <c r="C7" s="97" t="s">
        <v>6141</v>
      </c>
      <c r="D7" s="98"/>
      <c r="E7" s="92" t="s">
        <v>6142</v>
      </c>
      <c r="F7" s="99" t="s">
        <v>6143</v>
      </c>
      <c r="G7" s="100"/>
      <c r="H7" s="92" t="s">
        <v>94</v>
      </c>
      <c r="I7" s="92" t="s">
        <v>6144</v>
      </c>
      <c r="J7" s="92" t="s">
        <v>6145</v>
      </c>
      <c r="L7" s="101" t="s">
        <v>6146</v>
      </c>
      <c r="M7" s="116"/>
      <c r="N7" s="116"/>
      <c r="O7" s="116"/>
      <c r="Q7" s="94" t="s">
        <v>6147</v>
      </c>
      <c r="R7" s="94"/>
      <c r="S7" s="94"/>
      <c r="T7" s="94"/>
      <c r="U7" s="94"/>
      <c r="V7" s="94"/>
      <c r="W7" s="94"/>
      <c r="X7" s="94"/>
      <c r="Y7" s="94"/>
      <c r="Z7" s="80"/>
      <c r="AA7" s="94" t="s">
        <v>6148</v>
      </c>
      <c r="AB7" s="94"/>
      <c r="AC7" s="94"/>
      <c r="AD7" s="94"/>
      <c r="AE7" s="94"/>
      <c r="AF7" s="94"/>
      <c r="AG7" s="94"/>
      <c r="AH7" s="94"/>
      <c r="AI7" s="94"/>
    </row>
    <row r="8" spans="2:35" ht="39" customHeight="1" x14ac:dyDescent="0.25">
      <c r="B8" s="93"/>
      <c r="C8" s="3" t="s">
        <v>6006</v>
      </c>
      <c r="D8" s="3" t="s">
        <v>6007</v>
      </c>
      <c r="E8" s="93"/>
      <c r="F8" s="101"/>
      <c r="G8" s="102"/>
      <c r="H8" s="93"/>
      <c r="I8" s="93"/>
      <c r="J8" s="93"/>
      <c r="L8" s="11" t="s">
        <v>6006</v>
      </c>
      <c r="M8" s="12" t="s">
        <v>6007</v>
      </c>
      <c r="N8" s="109" t="s">
        <v>6149</v>
      </c>
      <c r="O8" s="109"/>
      <c r="Q8" s="69" t="s">
        <v>6008</v>
      </c>
      <c r="R8" s="69" t="s">
        <v>6009</v>
      </c>
      <c r="S8" s="69" t="s">
        <v>6010</v>
      </c>
      <c r="T8" s="69" t="s">
        <v>6011</v>
      </c>
      <c r="U8" s="69" t="s">
        <v>6012</v>
      </c>
      <c r="V8" s="69" t="s">
        <v>6013</v>
      </c>
      <c r="W8" s="69" t="s">
        <v>6014</v>
      </c>
      <c r="X8" s="69" t="s">
        <v>6015</v>
      </c>
      <c r="Y8" s="69" t="s">
        <v>6016</v>
      </c>
      <c r="Z8" s="80"/>
      <c r="AA8" s="69" t="s">
        <v>6008</v>
      </c>
      <c r="AB8" s="69" t="s">
        <v>6009</v>
      </c>
      <c r="AC8" s="69" t="s">
        <v>6010</v>
      </c>
      <c r="AD8" s="69" t="s">
        <v>6011</v>
      </c>
      <c r="AE8" s="69" t="s">
        <v>6012</v>
      </c>
      <c r="AF8" s="69" t="s">
        <v>6013</v>
      </c>
      <c r="AG8" s="69" t="s">
        <v>6014</v>
      </c>
      <c r="AH8" s="69" t="s">
        <v>6015</v>
      </c>
      <c r="AI8" s="69" t="s">
        <v>6016</v>
      </c>
    </row>
    <row r="9" spans="2:35" s="4" customFormat="1" ht="30" customHeight="1" x14ac:dyDescent="0.25">
      <c r="B9" s="23"/>
      <c r="C9" s="24"/>
      <c r="D9" s="24"/>
      <c r="E9" s="23"/>
      <c r="F9" s="65"/>
      <c r="G9" s="60" t="str">
        <f t="shared" ref="G9:G19" si="0">IFERROR(IF(E9="Individual Unit",IF(VLOOKUP($F9,Products,26,FALSE)="","X",VLOOKUP($F9,Products,26,FALSE)),""),"")</f>
        <v/>
      </c>
      <c r="H9" s="23" t="str">
        <f t="shared" ref="H9:H19" si="1">_xlfn.IFNA(VLOOKUP($F9,Products,2,FALSE),"Not Found")</f>
        <v>Not Found</v>
      </c>
      <c r="I9" s="24" t="str">
        <f t="shared" ref="I9:I19" si="2">_xlfn.IFNA(VLOOKUP($F9,Products,4,FALSE),"Not Found")</f>
        <v>Not Found</v>
      </c>
      <c r="J9" s="24" t="str">
        <f t="shared" ref="J9:J19" si="3">_xlfn.IFNA(VLOOKUP($F9,Products,5,FALSE),"Not Found")</f>
        <v>Not Found</v>
      </c>
      <c r="L9" s="21">
        <f t="shared" ref="L9:L19" si="4">$C$4*C9</f>
        <v>0</v>
      </c>
      <c r="M9" s="21">
        <f t="shared" ref="M9:M19" si="5">$C$5*D9</f>
        <v>0</v>
      </c>
      <c r="N9" s="25" t="str">
        <f t="shared" ref="N9:N19" si="6">SUM(L9:M9)&amp;" "&amp;E9</f>
        <v xml:space="preserve">0 </v>
      </c>
      <c r="O9" s="26" t="str" cm="1">
        <f t="array" ref="O9">IF(E9="grams","("&amp;SUM((L9:M9)/1000)&amp;" kg)",IF(E9="Millilitres","("&amp;SUM((L9:M9)/1000)&amp;" ltrs)",""))</f>
        <v/>
      </c>
      <c r="Q9" s="70" t="str">
        <f t="shared" ref="Q9:Q19" si="7"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Err</v>
      </c>
      <c r="R9" s="70" t="str">
        <f t="shared" ref="R9:R19" si="8"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Err</v>
      </c>
      <c r="S9" s="70" t="str">
        <f t="shared" ref="S9:S19" si="9"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Err</v>
      </c>
      <c r="T9" s="70" t="str">
        <f t="shared" ref="T9:T19" si="10"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Err</v>
      </c>
      <c r="U9" s="70" t="str">
        <f t="shared" ref="U9:U19" si="11"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Err</v>
      </c>
      <c r="V9" s="70" t="str">
        <f t="shared" ref="V9:V19" si="12"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Err</v>
      </c>
      <c r="W9" s="70" t="str">
        <f t="shared" ref="W9:W19" si="13"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Err</v>
      </c>
      <c r="X9" s="70" t="str">
        <f t="shared" ref="X9:X19" si="14"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Err</v>
      </c>
      <c r="Y9" s="70" t="str">
        <f t="shared" ref="Y9:Y19" si="15"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Err</v>
      </c>
      <c r="Z9" s="80"/>
      <c r="AA9" s="70" t="str">
        <f t="shared" ref="AA9:AA19" si="16"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Err</v>
      </c>
      <c r="AB9" s="70" t="str">
        <f t="shared" ref="AB9:AB19" si="17"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Err</v>
      </c>
      <c r="AC9" s="70" t="str">
        <f t="shared" ref="AC9:AC19" si="18"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Err</v>
      </c>
      <c r="AD9" s="70" t="str">
        <f t="shared" ref="AD9:AD19" si="19"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Err</v>
      </c>
      <c r="AE9" s="70" t="str">
        <f t="shared" ref="AE9:AE19" si="20"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Err</v>
      </c>
      <c r="AF9" s="70" t="str">
        <f t="shared" ref="AF9:AF19" si="21"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Err</v>
      </c>
      <c r="AG9" s="70" t="str">
        <f t="shared" ref="AG9:AG19" si="22"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Err</v>
      </c>
      <c r="AH9" s="70" t="str">
        <f t="shared" ref="AH9:AH19" si="23"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Err</v>
      </c>
      <c r="AI9" s="70" t="str">
        <f t="shared" ref="AI9:AI19" si="24"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Err</v>
      </c>
    </row>
    <row r="10" spans="2:35" s="4" customFormat="1" ht="30" customHeight="1" x14ac:dyDescent="0.25">
      <c r="B10" s="23"/>
      <c r="C10" s="24"/>
      <c r="D10" s="24"/>
      <c r="E10" s="23"/>
      <c r="F10" s="65"/>
      <c r="G10" s="60" t="str">
        <f t="shared" si="0"/>
        <v/>
      </c>
      <c r="H10" s="23" t="str">
        <f t="shared" si="1"/>
        <v>Not Found</v>
      </c>
      <c r="I10" s="24" t="str">
        <f t="shared" si="2"/>
        <v>Not Found</v>
      </c>
      <c r="J10" s="24" t="str">
        <f t="shared" si="3"/>
        <v>Not Found</v>
      </c>
      <c r="L10" s="21">
        <f t="shared" si="4"/>
        <v>0</v>
      </c>
      <c r="M10" s="21">
        <f t="shared" si="5"/>
        <v>0</v>
      </c>
      <c r="N10" s="25" t="str">
        <f t="shared" si="6"/>
        <v xml:space="preserve">0 </v>
      </c>
      <c r="O10" s="26" t="str" cm="1">
        <f t="array" ref="O10">IF(E10="grams","("&amp;SUM((L10:M10)/1000)&amp;" kg)",IF(E10="Millilitres","("&amp;SUM((L10:M10)/1000)&amp;" ltrs)",""))</f>
        <v/>
      </c>
      <c r="Q10" s="70" t="str">
        <f t="shared" si="7"/>
        <v>Err</v>
      </c>
      <c r="R10" s="70" t="str">
        <f t="shared" si="8"/>
        <v>Err</v>
      </c>
      <c r="S10" s="70" t="str">
        <f t="shared" si="9"/>
        <v>Err</v>
      </c>
      <c r="T10" s="70" t="str">
        <f t="shared" si="10"/>
        <v>Err</v>
      </c>
      <c r="U10" s="70" t="str">
        <f t="shared" si="11"/>
        <v>Err</v>
      </c>
      <c r="V10" s="70" t="str">
        <f t="shared" si="12"/>
        <v>Err</v>
      </c>
      <c r="W10" s="70" t="str">
        <f t="shared" si="13"/>
        <v>Err</v>
      </c>
      <c r="X10" s="70" t="str">
        <f t="shared" si="14"/>
        <v>Err</v>
      </c>
      <c r="Y10" s="70" t="str">
        <f t="shared" si="15"/>
        <v>Err</v>
      </c>
      <c r="Z10" s="80"/>
      <c r="AA10" s="70" t="str">
        <f t="shared" si="16"/>
        <v>Err</v>
      </c>
      <c r="AB10" s="70" t="str">
        <f t="shared" si="17"/>
        <v>Err</v>
      </c>
      <c r="AC10" s="70" t="str">
        <f t="shared" si="18"/>
        <v>Err</v>
      </c>
      <c r="AD10" s="70" t="str">
        <f t="shared" si="19"/>
        <v>Err</v>
      </c>
      <c r="AE10" s="70" t="str">
        <f t="shared" si="20"/>
        <v>Err</v>
      </c>
      <c r="AF10" s="70" t="str">
        <f t="shared" si="21"/>
        <v>Err</v>
      </c>
      <c r="AG10" s="70" t="str">
        <f t="shared" si="22"/>
        <v>Err</v>
      </c>
      <c r="AH10" s="70" t="str">
        <f t="shared" si="23"/>
        <v>Err</v>
      </c>
      <c r="AI10" s="70" t="str">
        <f t="shared" si="24"/>
        <v>Err</v>
      </c>
    </row>
    <row r="11" spans="2:35" s="4" customFormat="1" ht="30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21">
        <f t="shared" si="4"/>
        <v>0</v>
      </c>
      <c r="M11" s="21">
        <f t="shared" si="5"/>
        <v>0</v>
      </c>
      <c r="N11" s="25" t="str">
        <f t="shared" si="6"/>
        <v xml:space="preserve">0 </v>
      </c>
      <c r="O11" s="26" t="str" cm="1">
        <f t="array" ref="O11">IF(E11="grams","("&amp;SUM((L11:M11)/1000)&amp;" kg)",IF(E11="Millilitres","("&amp;SUM((L11:M11)/1000)&amp;" ltrs)",""))</f>
        <v/>
      </c>
      <c r="Q11" s="70" t="str">
        <f t="shared" si="7"/>
        <v>Err</v>
      </c>
      <c r="R11" s="70" t="str">
        <f t="shared" si="8"/>
        <v>Err</v>
      </c>
      <c r="S11" s="70" t="str">
        <f t="shared" si="9"/>
        <v>Err</v>
      </c>
      <c r="T11" s="70" t="str">
        <f t="shared" si="10"/>
        <v>Err</v>
      </c>
      <c r="U11" s="70" t="str">
        <f t="shared" si="11"/>
        <v>Err</v>
      </c>
      <c r="V11" s="70" t="str">
        <f t="shared" si="12"/>
        <v>Err</v>
      </c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80"/>
      <c r="AA11" s="70" t="str">
        <f t="shared" si="16"/>
        <v>Err</v>
      </c>
      <c r="AB11" s="70" t="str">
        <f t="shared" si="17"/>
        <v>Err</v>
      </c>
      <c r="AC11" s="70" t="str">
        <f t="shared" si="18"/>
        <v>Err</v>
      </c>
      <c r="AD11" s="70" t="str">
        <f t="shared" si="19"/>
        <v>Err</v>
      </c>
      <c r="AE11" s="70" t="str">
        <f t="shared" si="20"/>
        <v>Err</v>
      </c>
      <c r="AF11" s="70" t="str">
        <f t="shared" si="21"/>
        <v>Err</v>
      </c>
      <c r="AG11" s="70" t="str">
        <f t="shared" si="22"/>
        <v>Err</v>
      </c>
      <c r="AH11" s="70" t="str">
        <f t="shared" si="23"/>
        <v>Err</v>
      </c>
      <c r="AI11" s="70" t="str">
        <f t="shared" si="24"/>
        <v>Err</v>
      </c>
    </row>
    <row r="12" spans="2:35" s="4" customFormat="1" ht="30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21">
        <f t="shared" si="4"/>
        <v>0</v>
      </c>
      <c r="M12" s="21">
        <f t="shared" si="5"/>
        <v>0</v>
      </c>
      <c r="N12" s="25" t="str">
        <f t="shared" si="6"/>
        <v xml:space="preserve">0 </v>
      </c>
      <c r="O12" s="26" t="str" cm="1">
        <f t="array" ref="O12">IF(E12="grams","("&amp;SUM((L12:M12)/1000)&amp;" kg)",IF(E12="Millilitres","("&amp;SUM((L12:M12)/1000)&amp;" ltrs)",""))</f>
        <v/>
      </c>
      <c r="Q12" s="70" t="str">
        <f t="shared" si="7"/>
        <v>Err</v>
      </c>
      <c r="R12" s="70" t="str">
        <f t="shared" si="8"/>
        <v>Err</v>
      </c>
      <c r="S12" s="70" t="str">
        <f t="shared" si="9"/>
        <v>Err</v>
      </c>
      <c r="T12" s="70" t="str">
        <f t="shared" si="10"/>
        <v>Err</v>
      </c>
      <c r="U12" s="70" t="str">
        <f t="shared" si="11"/>
        <v>Err</v>
      </c>
      <c r="V12" s="70" t="str">
        <f t="shared" si="12"/>
        <v>Err</v>
      </c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80"/>
      <c r="AA12" s="70" t="str">
        <f t="shared" si="16"/>
        <v>Err</v>
      </c>
      <c r="AB12" s="70" t="str">
        <f t="shared" si="17"/>
        <v>Err</v>
      </c>
      <c r="AC12" s="70" t="str">
        <f t="shared" si="18"/>
        <v>Err</v>
      </c>
      <c r="AD12" s="70" t="str">
        <f t="shared" si="19"/>
        <v>Err</v>
      </c>
      <c r="AE12" s="70" t="str">
        <f t="shared" si="20"/>
        <v>Err</v>
      </c>
      <c r="AF12" s="70" t="str">
        <f t="shared" si="21"/>
        <v>Err</v>
      </c>
      <c r="AG12" s="70" t="str">
        <f t="shared" si="22"/>
        <v>Err</v>
      </c>
      <c r="AH12" s="70" t="str">
        <f t="shared" si="23"/>
        <v>Err</v>
      </c>
      <c r="AI12" s="70" t="str">
        <f t="shared" si="24"/>
        <v>Err</v>
      </c>
    </row>
    <row r="13" spans="2:35" s="4" customFormat="1" ht="30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21">
        <f t="shared" si="4"/>
        <v>0</v>
      </c>
      <c r="M13" s="21">
        <f t="shared" si="5"/>
        <v>0</v>
      </c>
      <c r="N13" s="25" t="str">
        <f t="shared" si="6"/>
        <v xml:space="preserve">0 </v>
      </c>
      <c r="O13" s="26" t="str" cm="1">
        <f t="array" ref="O13">IF(E13="grams","("&amp;SUM((L13:M13)/1000)&amp;" kg)",IF(E13="Millilitres","("&amp;SUM((L13:M13)/1000)&amp;" ltrs)",""))</f>
        <v/>
      </c>
      <c r="Q13" s="70" t="str">
        <f t="shared" si="7"/>
        <v>Err</v>
      </c>
      <c r="R13" s="70" t="str">
        <f t="shared" si="8"/>
        <v>Err</v>
      </c>
      <c r="S13" s="70" t="str">
        <f t="shared" si="9"/>
        <v>Err</v>
      </c>
      <c r="T13" s="70" t="str">
        <f t="shared" si="10"/>
        <v>Err</v>
      </c>
      <c r="U13" s="70" t="str">
        <f t="shared" si="11"/>
        <v>Err</v>
      </c>
      <c r="V13" s="70" t="str">
        <f t="shared" si="12"/>
        <v>Err</v>
      </c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80"/>
      <c r="AA13" s="70" t="str">
        <f t="shared" si="16"/>
        <v>Err</v>
      </c>
      <c r="AB13" s="70" t="str">
        <f t="shared" si="17"/>
        <v>Err</v>
      </c>
      <c r="AC13" s="70" t="str">
        <f t="shared" si="18"/>
        <v>Err</v>
      </c>
      <c r="AD13" s="70" t="str">
        <f t="shared" si="19"/>
        <v>Err</v>
      </c>
      <c r="AE13" s="70" t="str">
        <f t="shared" si="20"/>
        <v>Err</v>
      </c>
      <c r="AF13" s="70" t="str">
        <f t="shared" si="21"/>
        <v>Err</v>
      </c>
      <c r="AG13" s="70" t="str">
        <f t="shared" si="22"/>
        <v>Err</v>
      </c>
      <c r="AH13" s="70" t="str">
        <f t="shared" si="23"/>
        <v>Err</v>
      </c>
      <c r="AI13" s="70" t="str">
        <f t="shared" si="24"/>
        <v>Err</v>
      </c>
    </row>
    <row r="14" spans="2:35" s="4" customFormat="1" ht="30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21">
        <f t="shared" si="4"/>
        <v>0</v>
      </c>
      <c r="M14" s="21">
        <f t="shared" si="5"/>
        <v>0</v>
      </c>
      <c r="N14" s="25" t="str">
        <f t="shared" si="6"/>
        <v xml:space="preserve">0 </v>
      </c>
      <c r="O14" s="26" t="str" cm="1">
        <f t="array" ref="O14">IF(E14="grams","("&amp;SUM((L14:M14)/1000)&amp;" kg)",IF(E14="Millilitres","("&amp;SUM((L14:M14)/1000)&amp;" ltrs)",""))</f>
        <v/>
      </c>
      <c r="Q14" s="70" t="str">
        <f t="shared" si="7"/>
        <v>Err</v>
      </c>
      <c r="R14" s="70" t="str">
        <f t="shared" si="8"/>
        <v>Err</v>
      </c>
      <c r="S14" s="70" t="str">
        <f t="shared" si="9"/>
        <v>Err</v>
      </c>
      <c r="T14" s="70" t="str">
        <f t="shared" si="10"/>
        <v>Err</v>
      </c>
      <c r="U14" s="70" t="str">
        <f t="shared" si="11"/>
        <v>Err</v>
      </c>
      <c r="V14" s="70" t="str">
        <f t="shared" si="12"/>
        <v>Err</v>
      </c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80"/>
      <c r="AA14" s="70" t="str">
        <f t="shared" si="16"/>
        <v>Err</v>
      </c>
      <c r="AB14" s="70" t="str">
        <f t="shared" si="17"/>
        <v>Err</v>
      </c>
      <c r="AC14" s="70" t="str">
        <f t="shared" si="18"/>
        <v>Err</v>
      </c>
      <c r="AD14" s="70" t="str">
        <f t="shared" si="19"/>
        <v>Err</v>
      </c>
      <c r="AE14" s="70" t="str">
        <f t="shared" si="20"/>
        <v>Err</v>
      </c>
      <c r="AF14" s="70" t="str">
        <f t="shared" si="21"/>
        <v>Err</v>
      </c>
      <c r="AG14" s="70" t="str">
        <f t="shared" si="22"/>
        <v>Err</v>
      </c>
      <c r="AH14" s="70" t="str">
        <f t="shared" si="23"/>
        <v>Err</v>
      </c>
      <c r="AI14" s="70" t="str">
        <f t="shared" si="24"/>
        <v>Err</v>
      </c>
    </row>
    <row r="15" spans="2:35" s="4" customFormat="1" ht="30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21">
        <f t="shared" si="4"/>
        <v>0</v>
      </c>
      <c r="M15" s="21">
        <f t="shared" si="5"/>
        <v>0</v>
      </c>
      <c r="N15" s="25" t="str">
        <f t="shared" si="6"/>
        <v xml:space="preserve">0 </v>
      </c>
      <c r="O15" s="26" t="str" cm="1">
        <f t="array" ref="O15">IF(E15="grams","("&amp;SUM((L15:M15)/1000)&amp;" kg)",IF(E15="Millilitres","("&amp;SUM((L15:M15)/1000)&amp;" ltrs)",""))</f>
        <v/>
      </c>
      <c r="Q15" s="70" t="str">
        <f t="shared" si="7"/>
        <v>Err</v>
      </c>
      <c r="R15" s="70" t="str">
        <f t="shared" si="8"/>
        <v>Err</v>
      </c>
      <c r="S15" s="70" t="str">
        <f t="shared" si="9"/>
        <v>Err</v>
      </c>
      <c r="T15" s="70" t="str">
        <f t="shared" si="10"/>
        <v>Err</v>
      </c>
      <c r="U15" s="70" t="str">
        <f t="shared" si="11"/>
        <v>Err</v>
      </c>
      <c r="V15" s="70" t="str">
        <f t="shared" si="12"/>
        <v>Err</v>
      </c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80"/>
      <c r="AA15" s="70" t="str">
        <f t="shared" si="16"/>
        <v>Err</v>
      </c>
      <c r="AB15" s="70" t="str">
        <f t="shared" si="17"/>
        <v>Err</v>
      </c>
      <c r="AC15" s="70" t="str">
        <f t="shared" si="18"/>
        <v>Err</v>
      </c>
      <c r="AD15" s="70" t="str">
        <f t="shared" si="19"/>
        <v>Err</v>
      </c>
      <c r="AE15" s="70" t="str">
        <f t="shared" si="20"/>
        <v>Err</v>
      </c>
      <c r="AF15" s="70" t="str">
        <f t="shared" si="21"/>
        <v>Err</v>
      </c>
      <c r="AG15" s="70" t="str">
        <f t="shared" si="22"/>
        <v>Err</v>
      </c>
      <c r="AH15" s="70" t="str">
        <f t="shared" si="23"/>
        <v>Err</v>
      </c>
      <c r="AI15" s="70" t="str">
        <f t="shared" si="24"/>
        <v>Err</v>
      </c>
    </row>
    <row r="16" spans="2:35" s="4" customFormat="1" ht="30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21">
        <f t="shared" si="4"/>
        <v>0</v>
      </c>
      <c r="M16" s="21">
        <f t="shared" si="5"/>
        <v>0</v>
      </c>
      <c r="N16" s="25" t="str">
        <f t="shared" si="6"/>
        <v xml:space="preserve">0 </v>
      </c>
      <c r="O16" s="26" t="str" cm="1">
        <f t="array" ref="O16">IF(E16="grams","("&amp;SUM((L16:M16)/1000)&amp;" kg)",IF(E16="Millilitres","("&amp;SUM((L16:M16)/1000)&amp;" ltrs)",""))</f>
        <v/>
      </c>
      <c r="Q16" s="70" t="str">
        <f t="shared" si="7"/>
        <v>Err</v>
      </c>
      <c r="R16" s="70" t="str">
        <f t="shared" si="8"/>
        <v>Err</v>
      </c>
      <c r="S16" s="70" t="str">
        <f t="shared" si="9"/>
        <v>Err</v>
      </c>
      <c r="T16" s="70" t="str">
        <f t="shared" si="10"/>
        <v>Err</v>
      </c>
      <c r="U16" s="70" t="str">
        <f t="shared" si="11"/>
        <v>Err</v>
      </c>
      <c r="V16" s="70" t="str">
        <f t="shared" si="12"/>
        <v>Err</v>
      </c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80"/>
      <c r="AA16" s="70" t="str">
        <f t="shared" si="16"/>
        <v>Err</v>
      </c>
      <c r="AB16" s="70" t="str">
        <f t="shared" si="17"/>
        <v>Err</v>
      </c>
      <c r="AC16" s="70" t="str">
        <f t="shared" si="18"/>
        <v>Err</v>
      </c>
      <c r="AD16" s="70" t="str">
        <f t="shared" si="19"/>
        <v>Err</v>
      </c>
      <c r="AE16" s="70" t="str">
        <f t="shared" si="20"/>
        <v>Err</v>
      </c>
      <c r="AF16" s="70" t="str">
        <f t="shared" si="21"/>
        <v>Err</v>
      </c>
      <c r="AG16" s="70" t="str">
        <f t="shared" si="22"/>
        <v>Err</v>
      </c>
      <c r="AH16" s="70" t="str">
        <f t="shared" si="23"/>
        <v>Err</v>
      </c>
      <c r="AI16" s="70" t="str">
        <f t="shared" si="24"/>
        <v>Err</v>
      </c>
    </row>
    <row r="17" spans="2:35" s="4" customFormat="1" ht="30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21">
        <f t="shared" si="4"/>
        <v>0</v>
      </c>
      <c r="M17" s="21">
        <f t="shared" si="5"/>
        <v>0</v>
      </c>
      <c r="N17" s="25" t="str">
        <f t="shared" si="6"/>
        <v xml:space="preserve">0 </v>
      </c>
      <c r="O17" s="26" t="str" cm="1">
        <f t="array" ref="O17">IF(E17="grams","("&amp;SUM((L17:M17)/1000)&amp;" kg)",IF(E17="Millilitres","("&amp;SUM((L17:M17)/1000)&amp;" ltrs)",""))</f>
        <v/>
      </c>
      <c r="Q17" s="70" t="str">
        <f t="shared" si="7"/>
        <v>Err</v>
      </c>
      <c r="R17" s="70" t="str">
        <f t="shared" si="8"/>
        <v>Err</v>
      </c>
      <c r="S17" s="70" t="str">
        <f t="shared" si="9"/>
        <v>Err</v>
      </c>
      <c r="T17" s="70" t="str">
        <f t="shared" si="10"/>
        <v>Err</v>
      </c>
      <c r="U17" s="70" t="str">
        <f t="shared" si="11"/>
        <v>Err</v>
      </c>
      <c r="V17" s="70" t="str">
        <f t="shared" si="12"/>
        <v>Err</v>
      </c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80"/>
      <c r="AA17" s="70" t="str">
        <f t="shared" si="16"/>
        <v>Err</v>
      </c>
      <c r="AB17" s="70" t="str">
        <f t="shared" si="17"/>
        <v>Err</v>
      </c>
      <c r="AC17" s="70" t="str">
        <f t="shared" si="18"/>
        <v>Err</v>
      </c>
      <c r="AD17" s="70" t="str">
        <f t="shared" si="19"/>
        <v>Err</v>
      </c>
      <c r="AE17" s="70" t="str">
        <f t="shared" si="20"/>
        <v>Err</v>
      </c>
      <c r="AF17" s="70" t="str">
        <f t="shared" si="21"/>
        <v>Err</v>
      </c>
      <c r="AG17" s="70" t="str">
        <f t="shared" si="22"/>
        <v>Err</v>
      </c>
      <c r="AH17" s="70" t="str">
        <f t="shared" si="23"/>
        <v>Err</v>
      </c>
      <c r="AI17" s="70" t="str">
        <f t="shared" si="24"/>
        <v>Err</v>
      </c>
    </row>
    <row r="18" spans="2:35" s="4" customFormat="1" ht="30" customHeight="1" x14ac:dyDescent="0.25">
      <c r="B18" s="23"/>
      <c r="C18" s="24"/>
      <c r="D18" s="24"/>
      <c r="E18" s="23"/>
      <c r="F18" s="65"/>
      <c r="G18" s="60" t="str">
        <f t="shared" si="0"/>
        <v/>
      </c>
      <c r="H18" s="23" t="str">
        <f t="shared" si="1"/>
        <v>Not Found</v>
      </c>
      <c r="I18" s="24" t="str">
        <f t="shared" si="2"/>
        <v>Not Found</v>
      </c>
      <c r="J18" s="24" t="str">
        <f t="shared" si="3"/>
        <v>Not Found</v>
      </c>
      <c r="L18" s="21">
        <f t="shared" si="4"/>
        <v>0</v>
      </c>
      <c r="M18" s="21">
        <f t="shared" si="5"/>
        <v>0</v>
      </c>
      <c r="N18" s="25" t="str">
        <f t="shared" si="6"/>
        <v xml:space="preserve">0 </v>
      </c>
      <c r="O18" s="26" t="str" cm="1">
        <f t="array" ref="O18">IF(E18="grams","("&amp;SUM((L18:M18)/1000)&amp;" kg)",IF(E18="Millilitres","("&amp;SUM((L18:M18)/1000)&amp;" ltrs)",""))</f>
        <v/>
      </c>
      <c r="Q18" s="70" t="str">
        <f t="shared" si="7"/>
        <v>Err</v>
      </c>
      <c r="R18" s="70" t="str">
        <f t="shared" si="8"/>
        <v>Err</v>
      </c>
      <c r="S18" s="70" t="str">
        <f t="shared" si="9"/>
        <v>Err</v>
      </c>
      <c r="T18" s="70" t="str">
        <f t="shared" si="10"/>
        <v>Err</v>
      </c>
      <c r="U18" s="70" t="str">
        <f t="shared" si="11"/>
        <v>Err</v>
      </c>
      <c r="V18" s="70" t="str">
        <f t="shared" si="12"/>
        <v>Err</v>
      </c>
      <c r="W18" s="70" t="str">
        <f t="shared" si="13"/>
        <v>Err</v>
      </c>
      <c r="X18" s="70" t="str">
        <f t="shared" si="14"/>
        <v>Err</v>
      </c>
      <c r="Y18" s="70" t="str">
        <f t="shared" si="15"/>
        <v>Err</v>
      </c>
      <c r="Z18" s="80"/>
      <c r="AA18" s="70" t="str">
        <f t="shared" si="16"/>
        <v>Err</v>
      </c>
      <c r="AB18" s="70" t="str">
        <f t="shared" si="17"/>
        <v>Err</v>
      </c>
      <c r="AC18" s="70" t="str">
        <f t="shared" si="18"/>
        <v>Err</v>
      </c>
      <c r="AD18" s="70" t="str">
        <f t="shared" si="19"/>
        <v>Err</v>
      </c>
      <c r="AE18" s="70" t="str">
        <f t="shared" si="20"/>
        <v>Err</v>
      </c>
      <c r="AF18" s="70" t="str">
        <f t="shared" si="21"/>
        <v>Err</v>
      </c>
      <c r="AG18" s="70" t="str">
        <f t="shared" si="22"/>
        <v>Err</v>
      </c>
      <c r="AH18" s="70" t="str">
        <f t="shared" si="23"/>
        <v>Err</v>
      </c>
      <c r="AI18" s="70" t="str">
        <f t="shared" si="24"/>
        <v>Err</v>
      </c>
    </row>
    <row r="19" spans="2:35" s="4" customFormat="1" ht="30" customHeight="1" x14ac:dyDescent="0.25">
      <c r="B19" s="23"/>
      <c r="C19" s="24"/>
      <c r="D19" s="24"/>
      <c r="E19" s="23"/>
      <c r="F19" s="65"/>
      <c r="G19" s="60" t="str">
        <f t="shared" si="0"/>
        <v/>
      </c>
      <c r="H19" s="23" t="str">
        <f t="shared" si="1"/>
        <v>Not Found</v>
      </c>
      <c r="I19" s="24" t="str">
        <f t="shared" si="2"/>
        <v>Not Found</v>
      </c>
      <c r="J19" s="24" t="str">
        <f t="shared" si="3"/>
        <v>Not Found</v>
      </c>
      <c r="L19" s="21">
        <f t="shared" si="4"/>
        <v>0</v>
      </c>
      <c r="M19" s="21">
        <f t="shared" si="5"/>
        <v>0</v>
      </c>
      <c r="N19" s="25" t="str">
        <f t="shared" si="6"/>
        <v xml:space="preserve">0 </v>
      </c>
      <c r="O19" s="26" t="str" cm="1">
        <f t="array" ref="O19">IF(E19="grams","("&amp;SUM((L19:M19)/1000)&amp;" kg)",IF(E19="Millilitres","("&amp;SUM((L19:M19)/1000)&amp;" ltrs)",""))</f>
        <v/>
      </c>
      <c r="Q19" s="70" t="str">
        <f t="shared" si="7"/>
        <v>Err</v>
      </c>
      <c r="R19" s="70" t="str">
        <f t="shared" si="8"/>
        <v>Err</v>
      </c>
      <c r="S19" s="70" t="str">
        <f t="shared" si="9"/>
        <v>Err</v>
      </c>
      <c r="T19" s="70" t="str">
        <f t="shared" si="10"/>
        <v>Err</v>
      </c>
      <c r="U19" s="70" t="str">
        <f t="shared" si="11"/>
        <v>Err</v>
      </c>
      <c r="V19" s="70" t="str">
        <f t="shared" si="12"/>
        <v>Err</v>
      </c>
      <c r="W19" s="70" t="str">
        <f t="shared" si="13"/>
        <v>Err</v>
      </c>
      <c r="X19" s="70" t="str">
        <f t="shared" si="14"/>
        <v>Err</v>
      </c>
      <c r="Y19" s="70" t="str">
        <f t="shared" si="15"/>
        <v>Err</v>
      </c>
      <c r="Z19" s="80"/>
      <c r="AA19" s="70" t="str">
        <f t="shared" si="16"/>
        <v>Err</v>
      </c>
      <c r="AB19" s="70" t="str">
        <f t="shared" si="17"/>
        <v>Err</v>
      </c>
      <c r="AC19" s="70" t="str">
        <f t="shared" si="18"/>
        <v>Err</v>
      </c>
      <c r="AD19" s="70" t="str">
        <f t="shared" si="19"/>
        <v>Err</v>
      </c>
      <c r="AE19" s="70" t="str">
        <f t="shared" si="20"/>
        <v>Err</v>
      </c>
      <c r="AF19" s="70" t="str">
        <f t="shared" si="21"/>
        <v>Err</v>
      </c>
      <c r="AG19" s="70" t="str">
        <f t="shared" si="22"/>
        <v>Err</v>
      </c>
      <c r="AH19" s="70" t="str">
        <f t="shared" si="23"/>
        <v>Err</v>
      </c>
      <c r="AI19" s="70" t="str">
        <f t="shared" si="24"/>
        <v>Err</v>
      </c>
    </row>
    <row r="20" spans="2:35" ht="21" x14ac:dyDescent="0.25">
      <c r="B20" s="89" t="s">
        <v>6216</v>
      </c>
      <c r="C20" s="90"/>
      <c r="D20" s="90"/>
      <c r="E20" s="90"/>
      <c r="F20" s="90"/>
      <c r="G20" s="90"/>
      <c r="H20" s="90"/>
      <c r="I20" s="90"/>
      <c r="J20" s="91"/>
      <c r="K20" s="4"/>
      <c r="L20" s="27"/>
      <c r="M20" s="27"/>
      <c r="N20" s="28"/>
      <c r="O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</row>
    <row r="21" spans="2:35" s="4" customFormat="1" ht="30" customHeight="1" x14ac:dyDescent="0.25">
      <c r="B21" s="38"/>
      <c r="C21" s="39"/>
      <c r="D21" s="39"/>
      <c r="E21" s="38"/>
      <c r="F21" s="65"/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Not Found</v>
      </c>
      <c r="I21" s="24" t="str">
        <f>_xlfn.IFNA(VLOOKUP($F21,Products,4,FALSE),"Not Found")</f>
        <v>Not Found</v>
      </c>
      <c r="J21" s="24" t="str">
        <f>_xlfn.IFNA(VLOOKUP($F21,Products,5,FALSE),"Not Found")</f>
        <v>Not Found</v>
      </c>
      <c r="L21" s="21">
        <f t="shared" ref="L21:L23" si="25">$C$4*C21</f>
        <v>0</v>
      </c>
      <c r="M21" s="21">
        <f t="shared" ref="M21:M23" si="26">$C$5*D21</f>
        <v>0</v>
      </c>
      <c r="N21" s="25" t="str">
        <f t="shared" ref="N21:N23" si="27">SUM(L21:M21)&amp;" "&amp;E21</f>
        <v xml:space="preserve">0 </v>
      </c>
      <c r="O21" s="26" t="str" cm="1">
        <f t="array" ref="O21">IF(E21="grams","("&amp;SUM((L21:M21)/1000)&amp;" kg)",IF(E21="Millilitres","("&amp;SUM((L21:M21)/1000)&amp;" ltrs)",""))</f>
        <v/>
      </c>
      <c r="Q21" s="70" t="str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Err</v>
      </c>
      <c r="R21" s="70" t="str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Err</v>
      </c>
      <c r="S21" s="70" t="str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Err</v>
      </c>
      <c r="T21" s="70" t="str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Err</v>
      </c>
      <c r="U21" s="70" t="str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Err</v>
      </c>
      <c r="V21" s="70" t="str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Err</v>
      </c>
      <c r="W21" s="70" t="str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Err</v>
      </c>
      <c r="X21" s="70" t="str">
        <f>IFERROR(IF($E21="Individual Unit",IF(VLOOKUP($F21,Products,24,FALSE)="","Missing",(SUM(SUM(_xlfn.IFNA(VLOOKUP($F21,Products,24,FALSE),"Not Found")/100)*$G21*$C21))),IF(VLOOKUP($F21,Products,24,FALSE)="","Missing",(SUM(SUM(_xlfn.IFNA(VLOOKUP($F21,Products,24,FALSE),"Not Found")/100)*$C21)))),"Err")</f>
        <v>Err</v>
      </c>
      <c r="Y21" s="70" t="str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Err</v>
      </c>
      <c r="Z21" s="80"/>
      <c r="AA21" s="70" t="str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Err</v>
      </c>
      <c r="AB21" s="70" t="str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Err</v>
      </c>
      <c r="AC21" s="70" t="str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Err</v>
      </c>
      <c r="AD21" s="70" t="str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Err</v>
      </c>
      <c r="AE21" s="70" t="str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Err</v>
      </c>
      <c r="AF21" s="70" t="str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Err</v>
      </c>
      <c r="AG21" s="70" t="str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Err</v>
      </c>
      <c r="AH21" s="70" t="str">
        <f>IFERROR(IF($E21="Individual Unit",IF(VLOOKUP($F21,Products,24,FALSE)="","Missing",(SUM(SUM(_xlfn.IFNA(VLOOKUP($F21,Products,24,FALSE),"Not Found")/100)*$G21*$D21))),IF(VLOOKUP($F21,Products,24,FALSE)="","Missing",(SUM(SUM(_xlfn.IFNA(VLOOKUP($F21,Products,24,FALSE),"Not Found")/100)*$D21)))),"Err")</f>
        <v>Err</v>
      </c>
      <c r="AI21" s="70" t="str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Err</v>
      </c>
    </row>
    <row r="22" spans="2:35" s="4" customFormat="1" ht="30" customHeight="1" x14ac:dyDescent="0.25">
      <c r="B22" s="38"/>
      <c r="C22" s="39"/>
      <c r="D22" s="39"/>
      <c r="E22" s="38"/>
      <c r="F22" s="65"/>
      <c r="G22" s="60" t="str">
        <f>IFERROR(IF(E22="Individual Unit",IF(VLOOKUP($F22,Products,26,FALSE)="","X",VLOOKUP($F22,Products,26,FALSE)),""),"")</f>
        <v/>
      </c>
      <c r="H22" s="23" t="str">
        <f>_xlfn.IFNA(VLOOKUP($F22,Products,2,FALSE),"Not Found")</f>
        <v>Not Found</v>
      </c>
      <c r="I22" s="24" t="str">
        <f>_xlfn.IFNA(VLOOKUP($F22,Products,4,FALSE),"Not Found")</f>
        <v>Not Found</v>
      </c>
      <c r="J22" s="24" t="str">
        <f>_xlfn.IFNA(VLOOKUP($F22,Products,5,FALSE),"Not Found")</f>
        <v>Not Found</v>
      </c>
      <c r="L22" s="21">
        <f t="shared" si="25"/>
        <v>0</v>
      </c>
      <c r="M22" s="21">
        <f t="shared" si="26"/>
        <v>0</v>
      </c>
      <c r="N22" s="25" t="str">
        <f t="shared" si="27"/>
        <v xml:space="preserve">0 </v>
      </c>
      <c r="O22" s="26" t="str" cm="1">
        <f t="array" ref="O22">IF(E22="grams","("&amp;SUM((L22:M22)/1000)&amp;" kg)",IF(E22="Millilitres","("&amp;SUM((L22:M22)/1000)&amp;" ltrs)",""))</f>
        <v/>
      </c>
      <c r="Q22" s="70" t="str">
        <f>IFERROR(IF($E22="Individual Unit",IF(VLOOKUP($F22,Products,18,FALSE)="","Missing",(SUM(SUM(_xlfn.IFNA(VLOOKUP($F22,Products,18,FALSE),"Not Found")/100)*$G22*$C22))),IF(VLOOKUP($F22,Products,18,FALSE)="","Missing",(SUM(SUM(_xlfn.IFNA(VLOOKUP($F22,Products,18,FALSE),"Not Found")/100)*$C22)))),"Err")</f>
        <v>Err</v>
      </c>
      <c r="R22" s="70" t="str">
        <f>IFERROR(IF($E22="Individual Unit",IF(VLOOKUP($F22,Products,19,FALSE)="","Missing",(SUM(SUM(_xlfn.IFNA(VLOOKUP($F22,Products,19,FALSE),"Not Found")/100)*$G22*$C22))),IF(VLOOKUP($F22,Products,19,FALSE)="","Missing",(SUM(SUM(_xlfn.IFNA(VLOOKUP($F22,Products,19,FALSE),"Not Found")/100)*$C22)))),"Err")</f>
        <v>Err</v>
      </c>
      <c r="S22" s="70" t="str">
        <f>IFERROR(IF($E22="Individual Unit",IF(VLOOKUP($F22,Products,20,FALSE)="","Missing",(SUM(SUM(_xlfn.IFNA(VLOOKUP($F22,Products,20,FALSE),"Not Found")/100)*$G22*$C22))),IF(VLOOKUP($F22,Products,20,FALSE)="","Missing",(SUM(SUM(_xlfn.IFNA(VLOOKUP($F22,Products,20,FALSE),"Not Found")/100)*$C22)))),"Err")</f>
        <v>Err</v>
      </c>
      <c r="T22" s="70" t="str">
        <f>IFERROR(IF($E22="Individual Unit",IF(VLOOKUP($F22,Products,27,FALSE)="","Missing",(SUM(SUM(_xlfn.IFNA(VLOOKUP($F22,Products,27,FALSE),"Not Found")/100)*$G22*$C22))),IF(VLOOKUP($F22,Products,27,FALSE)="","Missing",(SUM(SUM(_xlfn.IFNA(VLOOKUP($F22,Products,27,FALSE),"Not Found")/100)*$C22)))),"Err")</f>
        <v>Err</v>
      </c>
      <c r="U22" s="70" t="str">
        <f>IFERROR(IF($E22="Individual Unit",IF(VLOOKUP($F22,Products,21,FALSE)="","Missing",(SUM(SUM(_xlfn.IFNA(VLOOKUP($F22,Products,21,FALSE),"Not Found")/100)*$G22*$C22))),IF(VLOOKUP($F22,Products,21,FALSE)="","Missing",(SUM(SUM(_xlfn.IFNA(VLOOKUP($F22,Products,21,FALSE),"Not Found")/100)*$C22)))),"Err")</f>
        <v>Err</v>
      </c>
      <c r="V22" s="70" t="str">
        <f>IFERROR(IF($E22="Individual Unit",IF(VLOOKUP($F22,Products,22,FALSE)="","Missing",(SUM(SUM(_xlfn.IFNA(VLOOKUP($F22,Products,22,FALSE),"Not Found")/100)*$G22*$C22))),IF(VLOOKUP($F22,Products,22,FALSE)="","Missing",(SUM(SUM(_xlfn.IFNA(VLOOKUP($F22,Products,22,FALSE),"Not Found")/100)*$C22)))),"Err")</f>
        <v>Err</v>
      </c>
      <c r="W22" s="70" t="str">
        <f>IFERROR(IF($E22="Individual Unit",IF(VLOOKUP($F22,Products,23,FALSE)="","Missing",(SUM(SUM(_xlfn.IFNA(VLOOKUP($F22,Products,23,FALSE),"Not Found")/100)*$G22*$C22))),IF(VLOOKUP($F22,Products,23,FALSE)="","Missing",(SUM(SUM(_xlfn.IFNA(VLOOKUP($F22,Products,23,FALSE),"Not Found")/100)*$C22)))),"Err")</f>
        <v>Err</v>
      </c>
      <c r="X22" s="70" t="str">
        <f>IFERROR(IF($E22="Individual Unit",IF(VLOOKUP($F22,Products,24,FALSE)="","Missing",(SUM(SUM(_xlfn.IFNA(VLOOKUP($F22,Products,24,FALSE),"Not Found")/100)*$G22*$C22))),IF(VLOOKUP($F22,Products,24,FALSE)="","Missing",(SUM(SUM(_xlfn.IFNA(VLOOKUP($F22,Products,24,FALSE),"Not Found")/100)*$C22)))),"Err")</f>
        <v>Err</v>
      </c>
      <c r="Y22" s="70" t="str">
        <f>IFERROR(IF($E22="Individual Unit",IF(VLOOKUP($F22,Products,25,FALSE)="","Missing",(SUM(SUM(_xlfn.IFNA(VLOOKUP($F22,Products,25,FALSE),"Not Found")/100)*$G22*$C22))),IF(VLOOKUP($F22,Products,25,FALSE)="","Missing",(SUM(SUM(_xlfn.IFNA(VLOOKUP($F22,Products,25,FALSE),"Not Found")/100)*$C22)))),"Err")</f>
        <v>Err</v>
      </c>
      <c r="Z22" s="80"/>
      <c r="AA22" s="70" t="str">
        <f>IFERROR(IF($E22="Individual Unit",IF(VLOOKUP($F22,Products,18,FALSE)="","Missing",(SUM(SUM(_xlfn.IFNA(VLOOKUP($F22,Products,18,FALSE),"Not Found")/100)*$G22*$D22))),IF(VLOOKUP($F22,Products,18,FALSE)="","Missing",(SUM(SUM(_xlfn.IFNA(VLOOKUP($F22,Products,18,FALSE),"Not Found")/100)*$D22)))),"Err")</f>
        <v>Err</v>
      </c>
      <c r="AB22" s="70" t="str">
        <f>IFERROR(IF($E22="Individual Unit",IF(VLOOKUP($F22,Products,19,FALSE)="","Missing",(SUM(SUM(_xlfn.IFNA(VLOOKUP($F22,Products,19,FALSE),"Not Found")/100)*$G22*$D22))),IF(VLOOKUP($F22,Products,19,FALSE)="","Missing",(SUM(SUM(_xlfn.IFNA(VLOOKUP($F22,Products,19,FALSE),"Not Found")/100)*$D22)))),"Err")</f>
        <v>Err</v>
      </c>
      <c r="AC22" s="70" t="str">
        <f>IFERROR(IF($E22="Individual Unit",IF(VLOOKUP($F22,Products,20,FALSE)="","Missing",(SUM(SUM(_xlfn.IFNA(VLOOKUP($F22,Products,20,FALSE),"Not Found")/100)*$G22*$D22))),IF(VLOOKUP($F22,Products,20,FALSE)="","Missing",(SUM(SUM(_xlfn.IFNA(VLOOKUP($F22,Products,20,FALSE),"Not Found")/100)*$D22)))),"Err")</f>
        <v>Err</v>
      </c>
      <c r="AD22" s="70" t="str">
        <f>IFERROR(IF($E22="Individual Unit",IF(VLOOKUP($F22,Products,27,FALSE)="","Missing",(SUM(SUM(_xlfn.IFNA(VLOOKUP($F22,Products,27,FALSE),"Not Found")/100)*$G22*$D22))),IF(VLOOKUP($F22,Products,27,FALSE)="","Missing",(SUM(SUM(_xlfn.IFNA(VLOOKUP($F22,Products,27,FALSE),"Not Found")/100)*$D22)))),"Err")</f>
        <v>Err</v>
      </c>
      <c r="AE22" s="70" t="str">
        <f>IFERROR(IF($E22="Individual Unit",IF(VLOOKUP($F22,Products,21,FALSE)="","Missing",(SUM(SUM(_xlfn.IFNA(VLOOKUP($F22,Products,21,FALSE),"Not Found")/100)*$G22*$D22))),IF(VLOOKUP($F22,Products,21,FALSE)="","Missing",(SUM(SUM(_xlfn.IFNA(VLOOKUP($F22,Products,21,FALSE),"Not Found")/100)*$D22)))),"Err")</f>
        <v>Err</v>
      </c>
      <c r="AF22" s="70" t="str">
        <f>IFERROR(IF($E22="Individual Unit",IF(VLOOKUP($F22,Products,22,FALSE)="","Missing",(SUM(SUM(_xlfn.IFNA(VLOOKUP($F22,Products,22,FALSE),"Not Found")/100)*$G22*$D22))),IF(VLOOKUP($F22,Products,22,FALSE)="","Missing",(SUM(SUM(_xlfn.IFNA(VLOOKUP($F22,Products,22,FALSE),"Not Found")/100)*$D22)))),"Err")</f>
        <v>Err</v>
      </c>
      <c r="AG22" s="70" t="str">
        <f>IFERROR(IF($E22="Individual Unit",IF(VLOOKUP($F22,Products,23,FALSE)="","Missing",(SUM(SUM(_xlfn.IFNA(VLOOKUP($F22,Products,23,FALSE),"Not Found")/100)*$G22*$D22))),IF(VLOOKUP($F22,Products,23,FALSE)="","Missing",(SUM(SUM(_xlfn.IFNA(VLOOKUP($F22,Products,23,FALSE),"Not Found")/100)*$D22)))),"Err")</f>
        <v>Err</v>
      </c>
      <c r="AH22" s="70" t="str">
        <f>IFERROR(IF($E22="Individual Unit",IF(VLOOKUP($F22,Products,24,FALSE)="","Missing",(SUM(SUM(_xlfn.IFNA(VLOOKUP($F22,Products,24,FALSE),"Not Found")/100)*$G22*$D22))),IF(VLOOKUP($F22,Products,24,FALSE)="","Missing",(SUM(SUM(_xlfn.IFNA(VLOOKUP($F22,Products,24,FALSE),"Not Found")/100)*$D22)))),"Err")</f>
        <v>Err</v>
      </c>
      <c r="AI22" s="70" t="str">
        <f>IFERROR(IF($E22="Individual Unit",IF(VLOOKUP($F22,Products,25,FALSE)="","Missing",(SUM(SUM(_xlfn.IFNA(VLOOKUP($F22,Products,25,FALSE),"Not Found")/100)*$G22*$D22))),IF(VLOOKUP($F22,Products,25,FALSE)="","Missing",(SUM(SUM(_xlfn.IFNA(VLOOKUP($F22,Products,25,FALSE),"Not Found")/100)*$D22)))),"Err")</f>
        <v>Err</v>
      </c>
    </row>
    <row r="23" spans="2:35" s="4" customFormat="1" ht="30" customHeight="1" x14ac:dyDescent="0.25">
      <c r="B23" s="38"/>
      <c r="C23" s="39"/>
      <c r="D23" s="39"/>
      <c r="E23" s="38"/>
      <c r="F23" s="65"/>
      <c r="G23" s="60" t="str">
        <f>IFERROR(IF(E23="Individual Unit",IF(VLOOKUP($F23,Products,26,FALSE)="","X",VLOOKUP($F23,Products,26,FALSE)),""),"")</f>
        <v/>
      </c>
      <c r="H23" s="23" t="str">
        <f>_xlfn.IFNA(VLOOKUP($F23,Products,2,FALSE),"Not Found")</f>
        <v>Not Found</v>
      </c>
      <c r="I23" s="24" t="str">
        <f>_xlfn.IFNA(VLOOKUP($F23,Products,4,FALSE),"Not Found")</f>
        <v>Not Found</v>
      </c>
      <c r="J23" s="24" t="str">
        <f>_xlfn.IFNA(VLOOKUP($F23,Products,5,FALSE),"Not Found")</f>
        <v>Not Found</v>
      </c>
      <c r="L23" s="21">
        <f t="shared" si="25"/>
        <v>0</v>
      </c>
      <c r="M23" s="21">
        <f t="shared" si="26"/>
        <v>0</v>
      </c>
      <c r="N23" s="25" t="str">
        <f t="shared" si="27"/>
        <v xml:space="preserve">0 </v>
      </c>
      <c r="O23" s="26" t="str" cm="1">
        <f t="array" ref="O23">IF(E23="grams","("&amp;SUM((L23:M23)/1000)&amp;" kg)",IF(E23="Millilitres","("&amp;SUM((L23:M23)/1000)&amp;" ltrs)",""))</f>
        <v/>
      </c>
      <c r="Q23" s="70" t="str">
        <f>IFERROR(IF($E23="Individual Unit",IF(VLOOKUP($F23,Products,18,FALSE)="","Missing",(SUM(SUM(_xlfn.IFNA(VLOOKUP($F23,Products,18,FALSE),"Not Found")/100)*$G23*$C23))),IF(VLOOKUP($F23,Products,18,FALSE)="","Missing",(SUM(SUM(_xlfn.IFNA(VLOOKUP($F23,Products,18,FALSE),"Not Found")/100)*$C23)))),"Err")</f>
        <v>Err</v>
      </c>
      <c r="R23" s="70" t="str">
        <f>IFERROR(IF($E23="Individual Unit",IF(VLOOKUP($F23,Products,19,FALSE)="","Missing",(SUM(SUM(_xlfn.IFNA(VLOOKUP($F23,Products,19,FALSE),"Not Found")/100)*$G23*$C23))),IF(VLOOKUP($F23,Products,19,FALSE)="","Missing",(SUM(SUM(_xlfn.IFNA(VLOOKUP($F23,Products,19,FALSE),"Not Found")/100)*$C23)))),"Err")</f>
        <v>Err</v>
      </c>
      <c r="S23" s="70" t="str">
        <f>IFERROR(IF($E23="Individual Unit",IF(VLOOKUP($F23,Products,20,FALSE)="","Missing",(SUM(SUM(_xlfn.IFNA(VLOOKUP($F23,Products,20,FALSE),"Not Found")/100)*$G23*$C23))),IF(VLOOKUP($F23,Products,20,FALSE)="","Missing",(SUM(SUM(_xlfn.IFNA(VLOOKUP($F23,Products,20,FALSE),"Not Found")/100)*$C23)))),"Err")</f>
        <v>Err</v>
      </c>
      <c r="T23" s="70" t="str">
        <f>IFERROR(IF($E23="Individual Unit",IF(VLOOKUP($F23,Products,27,FALSE)="","Missing",(SUM(SUM(_xlfn.IFNA(VLOOKUP($F23,Products,27,FALSE),"Not Found")/100)*$G23*$C23))),IF(VLOOKUP($F23,Products,27,FALSE)="","Missing",(SUM(SUM(_xlfn.IFNA(VLOOKUP($F23,Products,27,FALSE),"Not Found")/100)*$C23)))),"Err")</f>
        <v>Err</v>
      </c>
      <c r="U23" s="70" t="str">
        <f>IFERROR(IF($E23="Individual Unit",IF(VLOOKUP($F23,Products,21,FALSE)="","Missing",(SUM(SUM(_xlfn.IFNA(VLOOKUP($F23,Products,21,FALSE),"Not Found")/100)*$G23*$C23))),IF(VLOOKUP($F23,Products,21,FALSE)="","Missing",(SUM(SUM(_xlfn.IFNA(VLOOKUP($F23,Products,21,FALSE),"Not Found")/100)*$C23)))),"Err")</f>
        <v>Err</v>
      </c>
      <c r="V23" s="70" t="str">
        <f>IFERROR(IF($E23="Individual Unit",IF(VLOOKUP($F23,Products,22,FALSE)="","Missing",(SUM(SUM(_xlfn.IFNA(VLOOKUP($F23,Products,22,FALSE),"Not Found")/100)*$G23*$C23))),IF(VLOOKUP($F23,Products,22,FALSE)="","Missing",(SUM(SUM(_xlfn.IFNA(VLOOKUP($F23,Products,22,FALSE),"Not Found")/100)*$C23)))),"Err")</f>
        <v>Err</v>
      </c>
      <c r="W23" s="70" t="str">
        <f>IFERROR(IF($E23="Individual Unit",IF(VLOOKUP($F23,Products,23,FALSE)="","Missing",(SUM(SUM(_xlfn.IFNA(VLOOKUP($F23,Products,23,FALSE),"Not Found")/100)*$G23*$C23))),IF(VLOOKUP($F23,Products,23,FALSE)="","Missing",(SUM(SUM(_xlfn.IFNA(VLOOKUP($F23,Products,23,FALSE),"Not Found")/100)*$C23)))),"Err")</f>
        <v>Err</v>
      </c>
      <c r="X23" s="70" t="str">
        <f>IFERROR(IF($E23="Individual Unit",IF(VLOOKUP($F23,Products,24,FALSE)="","Missing",(SUM(SUM(_xlfn.IFNA(VLOOKUP($F23,Products,24,FALSE),"Not Found")/100)*$G23*$C23))),IF(VLOOKUP($F23,Products,24,FALSE)="","Missing",(SUM(SUM(_xlfn.IFNA(VLOOKUP($F23,Products,24,FALSE),"Not Found")/100)*$C23)))),"Err")</f>
        <v>Err</v>
      </c>
      <c r="Y23" s="70" t="str">
        <f>IFERROR(IF($E23="Individual Unit",IF(VLOOKUP($F23,Products,25,FALSE)="","Missing",(SUM(SUM(_xlfn.IFNA(VLOOKUP($F23,Products,25,FALSE),"Not Found")/100)*$G23*$C23))),IF(VLOOKUP($F23,Products,25,FALSE)="","Missing",(SUM(SUM(_xlfn.IFNA(VLOOKUP($F23,Products,25,FALSE),"Not Found")/100)*$C23)))),"Err")</f>
        <v>Err</v>
      </c>
      <c r="Z23" s="80"/>
      <c r="AA23" s="70" t="str">
        <f>IFERROR(IF($E23="Individual Unit",IF(VLOOKUP($F23,Products,18,FALSE)="","Missing",(SUM(SUM(_xlfn.IFNA(VLOOKUP($F23,Products,18,FALSE),"Not Found")/100)*$G23*$D23))),IF(VLOOKUP($F23,Products,18,FALSE)="","Missing",(SUM(SUM(_xlfn.IFNA(VLOOKUP($F23,Products,18,FALSE),"Not Found")/100)*$D23)))),"Err")</f>
        <v>Err</v>
      </c>
      <c r="AB23" s="70" t="str">
        <f>IFERROR(IF($E23="Individual Unit",IF(VLOOKUP($F23,Products,19,FALSE)="","Missing",(SUM(SUM(_xlfn.IFNA(VLOOKUP($F23,Products,19,FALSE),"Not Found")/100)*$G23*$D23))),IF(VLOOKUP($F23,Products,19,FALSE)="","Missing",(SUM(SUM(_xlfn.IFNA(VLOOKUP($F23,Products,19,FALSE),"Not Found")/100)*$D23)))),"Err")</f>
        <v>Err</v>
      </c>
      <c r="AC23" s="70" t="str">
        <f>IFERROR(IF($E23="Individual Unit",IF(VLOOKUP($F23,Products,20,FALSE)="","Missing",(SUM(SUM(_xlfn.IFNA(VLOOKUP($F23,Products,20,FALSE),"Not Found")/100)*$G23*$D23))),IF(VLOOKUP($F23,Products,20,FALSE)="","Missing",(SUM(SUM(_xlfn.IFNA(VLOOKUP($F23,Products,20,FALSE),"Not Found")/100)*$D23)))),"Err")</f>
        <v>Err</v>
      </c>
      <c r="AD23" s="70" t="str">
        <f>IFERROR(IF($E23="Individual Unit",IF(VLOOKUP($F23,Products,27,FALSE)="","Missing",(SUM(SUM(_xlfn.IFNA(VLOOKUP($F23,Products,27,FALSE),"Not Found")/100)*$G23*$D23))),IF(VLOOKUP($F23,Products,27,FALSE)="","Missing",(SUM(SUM(_xlfn.IFNA(VLOOKUP($F23,Products,27,FALSE),"Not Found")/100)*$D23)))),"Err")</f>
        <v>Err</v>
      </c>
      <c r="AE23" s="70" t="str">
        <f>IFERROR(IF($E23="Individual Unit",IF(VLOOKUP($F23,Products,21,FALSE)="","Missing",(SUM(SUM(_xlfn.IFNA(VLOOKUP($F23,Products,21,FALSE),"Not Found")/100)*$G23*$D23))),IF(VLOOKUP($F23,Products,21,FALSE)="","Missing",(SUM(SUM(_xlfn.IFNA(VLOOKUP($F23,Products,21,FALSE),"Not Found")/100)*$D23)))),"Err")</f>
        <v>Err</v>
      </c>
      <c r="AF23" s="70" t="str">
        <f>IFERROR(IF($E23="Individual Unit",IF(VLOOKUP($F23,Products,22,FALSE)="","Missing",(SUM(SUM(_xlfn.IFNA(VLOOKUP($F23,Products,22,FALSE),"Not Found")/100)*$G23*$D23))),IF(VLOOKUP($F23,Products,22,FALSE)="","Missing",(SUM(SUM(_xlfn.IFNA(VLOOKUP($F23,Products,22,FALSE),"Not Found")/100)*$D23)))),"Err")</f>
        <v>Err</v>
      </c>
      <c r="AG23" s="70" t="str">
        <f>IFERROR(IF($E23="Individual Unit",IF(VLOOKUP($F23,Products,23,FALSE)="","Missing",(SUM(SUM(_xlfn.IFNA(VLOOKUP($F23,Products,23,FALSE),"Not Found")/100)*$G23*$D23))),IF(VLOOKUP($F23,Products,23,FALSE)="","Missing",(SUM(SUM(_xlfn.IFNA(VLOOKUP($F23,Products,23,FALSE),"Not Found")/100)*$D23)))),"Err")</f>
        <v>Err</v>
      </c>
      <c r="AH23" s="70" t="str">
        <f>IFERROR(IF($E23="Individual Unit",IF(VLOOKUP($F23,Products,24,FALSE)="","Missing",(SUM(SUM(_xlfn.IFNA(VLOOKUP($F23,Products,24,FALSE),"Not Found")/100)*$G23*$D23))),IF(VLOOKUP($F23,Products,24,FALSE)="","Missing",(SUM(SUM(_xlfn.IFNA(VLOOKUP($F23,Products,24,FALSE),"Not Found")/100)*$D23)))),"Err")</f>
        <v>Err</v>
      </c>
      <c r="AI23" s="70" t="str">
        <f>IFERROR(IF($E23="Individual Unit",IF(VLOOKUP($F23,Products,25,FALSE)="","Missing",(SUM(SUM(_xlfn.IFNA(VLOOKUP($F23,Products,25,FALSE),"Not Found")/100)*$G23*$D23))),IF(VLOOKUP($F23,Products,25,FALSE)="","Missing",(SUM(SUM(_xlfn.IFNA(VLOOKUP($F23,Products,25,FALSE),"Not Found")/100)*$D23)))),"Err")</f>
        <v>Err</v>
      </c>
    </row>
    <row r="24" spans="2:35" x14ac:dyDescent="0.25">
      <c r="Q24" s="71">
        <f>SUM(Q9:Q23)</f>
        <v>0</v>
      </c>
      <c r="R24" s="71">
        <f t="shared" ref="R24:Y24" si="28">SUM(R9:R23)</f>
        <v>0</v>
      </c>
      <c r="S24" s="71">
        <f t="shared" si="28"/>
        <v>0</v>
      </c>
      <c r="T24" s="71">
        <f t="shared" si="28"/>
        <v>0</v>
      </c>
      <c r="U24" s="71">
        <f t="shared" si="28"/>
        <v>0</v>
      </c>
      <c r="V24" s="71">
        <f t="shared" si="28"/>
        <v>0</v>
      </c>
      <c r="W24" s="71">
        <f t="shared" si="28"/>
        <v>0</v>
      </c>
      <c r="X24" s="71">
        <f t="shared" si="28"/>
        <v>0</v>
      </c>
      <c r="Y24" s="71">
        <f t="shared" si="28"/>
        <v>0</v>
      </c>
      <c r="Z24" s="73" t="s">
        <v>6151</v>
      </c>
      <c r="AA24" s="71">
        <f t="shared" ref="AA24:AI24" si="29">SUM(AA9:AA23)</f>
        <v>0</v>
      </c>
      <c r="AB24" s="71">
        <f t="shared" si="29"/>
        <v>0</v>
      </c>
      <c r="AC24" s="71">
        <f t="shared" si="29"/>
        <v>0</v>
      </c>
      <c r="AD24" s="71">
        <f t="shared" si="29"/>
        <v>0</v>
      </c>
      <c r="AE24" s="71">
        <f t="shared" si="29"/>
        <v>0</v>
      </c>
      <c r="AF24" s="71">
        <f t="shared" si="29"/>
        <v>0</v>
      </c>
      <c r="AG24" s="71">
        <f t="shared" si="29"/>
        <v>0</v>
      </c>
      <c r="AH24" s="71">
        <f t="shared" si="29"/>
        <v>0</v>
      </c>
      <c r="AI24" s="71">
        <f t="shared" si="29"/>
        <v>0</v>
      </c>
    </row>
    <row r="25" spans="2:35" x14ac:dyDescent="0.25">
      <c r="Q25" s="68">
        <f>KS1A1</f>
        <v>19.7</v>
      </c>
      <c r="R25" s="68">
        <f>KS1A2</f>
        <v>169</v>
      </c>
      <c r="S25" s="68">
        <f>KS1A3</f>
        <v>50.5</v>
      </c>
      <c r="T25" s="68">
        <f>KS1A4</f>
        <v>34</v>
      </c>
      <c r="U25" s="68">
        <f>KS1A5</f>
        <v>16.5</v>
      </c>
      <c r="V25" s="68">
        <f>KS1A6</f>
        <v>20</v>
      </c>
      <c r="W25" s="68">
        <f>KS1A7</f>
        <v>3</v>
      </c>
      <c r="X25" s="68">
        <f>KS1A8</f>
        <v>17.5</v>
      </c>
      <c r="Y25" s="68">
        <f>KS1A9</f>
        <v>1350</v>
      </c>
      <c r="Z25" s="64" t="s">
        <v>6152</v>
      </c>
      <c r="AA25" s="68">
        <f>KS2A1</f>
        <v>28.3</v>
      </c>
      <c r="AB25" s="68">
        <f>KS2A2</f>
        <v>212.5</v>
      </c>
      <c r="AC25" s="68">
        <f>KS2A3</f>
        <v>63</v>
      </c>
      <c r="AD25" s="68">
        <f>KS2A4</f>
        <v>42.5</v>
      </c>
      <c r="AE25" s="68">
        <f>KS2A5</f>
        <v>20.5</v>
      </c>
      <c r="AF25" s="68">
        <f>KS2A6</f>
        <v>20</v>
      </c>
      <c r="AG25" s="68">
        <f>KS2A7</f>
        <v>5</v>
      </c>
      <c r="AH25" s="68">
        <f>KS2A8</f>
        <v>21.5</v>
      </c>
      <c r="AI25" s="68">
        <f>KS2A9</f>
        <v>1700</v>
      </c>
    </row>
    <row r="26" spans="2:35" x14ac:dyDescent="0.25">
      <c r="Q26" s="77">
        <f>SUM(Q24/Q25)</f>
        <v>0</v>
      </c>
      <c r="R26" s="77">
        <f t="shared" ref="R26:Y26" si="30">SUM(R24/R25)</f>
        <v>0</v>
      </c>
      <c r="S26" s="77">
        <f t="shared" si="30"/>
        <v>0</v>
      </c>
      <c r="T26" s="77">
        <f t="shared" si="30"/>
        <v>0</v>
      </c>
      <c r="U26" s="77">
        <f t="shared" si="30"/>
        <v>0</v>
      </c>
      <c r="V26" s="77">
        <f t="shared" si="30"/>
        <v>0</v>
      </c>
      <c r="W26" s="77">
        <f t="shared" si="30"/>
        <v>0</v>
      </c>
      <c r="X26" s="77">
        <f t="shared" si="30"/>
        <v>0</v>
      </c>
      <c r="Y26" s="77">
        <f t="shared" si="30"/>
        <v>0</v>
      </c>
      <c r="Z26" s="78" t="s">
        <v>6153</v>
      </c>
      <c r="AA26" s="77">
        <f>SUM(AA24/AA25)</f>
        <v>0</v>
      </c>
      <c r="AB26" s="77">
        <f t="shared" ref="AB26:AI26" si="31">SUM(AB24/AB25)</f>
        <v>0</v>
      </c>
      <c r="AC26" s="77">
        <f t="shared" si="31"/>
        <v>0</v>
      </c>
      <c r="AD26" s="77">
        <f t="shared" si="31"/>
        <v>0</v>
      </c>
      <c r="AE26" s="77">
        <f t="shared" si="31"/>
        <v>0</v>
      </c>
      <c r="AF26" s="77">
        <f t="shared" si="31"/>
        <v>0</v>
      </c>
      <c r="AG26" s="77">
        <f t="shared" si="31"/>
        <v>0</v>
      </c>
      <c r="AH26" s="77">
        <f t="shared" si="31"/>
        <v>0</v>
      </c>
      <c r="AI26" s="77">
        <f t="shared" si="31"/>
        <v>0</v>
      </c>
    </row>
    <row r="27" spans="2:35" x14ac:dyDescent="0.25">
      <c r="N27" s="113" t="s">
        <v>6154</v>
      </c>
      <c r="O27" s="114"/>
      <c r="P27" s="115"/>
      <c r="Q27" s="59"/>
      <c r="R27" s="59"/>
      <c r="S27" s="59"/>
      <c r="T27" s="59"/>
      <c r="U27" s="59"/>
      <c r="V27" s="59"/>
      <c r="W27" s="59"/>
      <c r="X27" s="59"/>
      <c r="Y27" s="59"/>
      <c r="Z27" s="63" t="s">
        <v>6154</v>
      </c>
      <c r="AA27" s="59"/>
      <c r="AB27" s="59"/>
      <c r="AC27" s="59"/>
      <c r="AD27" s="59"/>
      <c r="AE27" s="59"/>
      <c r="AF27" s="59"/>
      <c r="AG27" s="59"/>
      <c r="AH27" s="59"/>
      <c r="AI27" s="59"/>
    </row>
    <row r="28" spans="2:35" x14ac:dyDescent="0.25">
      <c r="N28" s="113" t="str">
        <f>'Age Related RDI'!$D$6</f>
        <v>73015 (Millhouse Farmhouse Petit Pain 12cm)</v>
      </c>
      <c r="O28" s="115"/>
      <c r="P28" s="59">
        <f>IFERROR(IF(VLOOKUP($N28,Products,26,FALSE)="","",VLOOKUP($N28,Products,26,FALSE)),"Err")</f>
        <v>60</v>
      </c>
      <c r="Q28" s="76">
        <f>IFERROR(SUM(SUM(_xlfn.IFNA(VLOOKUP($N28,Products,18,FALSE),"Not Found")/100)*$P28),0)</f>
        <v>6.66</v>
      </c>
      <c r="R28" s="76">
        <f>IFERROR(SUM(SUM(_xlfn.IFNA(VLOOKUP($N28,Products,19,FALSE),"Not Found")/100)*$P28),0)</f>
        <v>26.64</v>
      </c>
      <c r="S28" s="76">
        <f>IFERROR(SUM(SUM(_xlfn.IFNA(VLOOKUP($N28,Products,20,FALSE),"Not Found")/100)*$P28),0)</f>
        <v>0.66</v>
      </c>
      <c r="T28" s="76">
        <f>IFERROR(SUM(SUM(_xlfn.IFNA(VLOOKUP($N28,Products,27,FALSE),"Not Found")/100)*$P28),0)</f>
        <v>0.54</v>
      </c>
      <c r="U28" s="76">
        <f>IFERROR(SUM(SUM(_xlfn.IFNA(VLOOKUP($N28,Products,21,FALSE),"Not Found")/100)*$P28),0)</f>
        <v>0.12</v>
      </c>
      <c r="V28" s="76">
        <f>IFERROR(SUM(SUM(_xlfn.IFNA(VLOOKUP($N28,Products,22,FALSE),"Not Found")/100)*$P28),0)</f>
        <v>2.2200000000000002</v>
      </c>
      <c r="W28" s="76">
        <f>IFERROR(SUM(SUM(_xlfn.IFNA(VLOOKUP($N28,Products,23,FALSE),"Not Found")/100)*$P28),0)</f>
        <v>0.65400000000000003</v>
      </c>
      <c r="X28" s="76">
        <f>IFERROR(SUM(SUM(_xlfn.IFNA(VLOOKUP($N28,Products,24,FALSE),"Not Found")/100)*$P28),0)</f>
        <v>1.62</v>
      </c>
      <c r="Y28" s="76">
        <f>IFERROR(SUM(SUM(_xlfn.IFNA(VLOOKUP($N28,Products,25,FALSE),"Not Found")/100)*$P28),0)</f>
        <v>143.4</v>
      </c>
      <c r="Z28" s="63" t="s">
        <v>6155</v>
      </c>
      <c r="AA28" s="76">
        <f>IFERROR(SUM(SUM(_xlfn.IFNA(VLOOKUP($N28,Products,18,FALSE),"Not Found")/100)*$P28),0)</f>
        <v>6.66</v>
      </c>
      <c r="AB28" s="76">
        <f>IFERROR(SUM(SUM(_xlfn.IFNA(VLOOKUP($N28,Products,19,FALSE),"Not Found")/100)*$P28),0)</f>
        <v>26.64</v>
      </c>
      <c r="AC28" s="76">
        <f>IFERROR(SUM(SUM(_xlfn.IFNA(VLOOKUP($N28,Products,20,FALSE),"Not Found")/100)*$P28),0)</f>
        <v>0.66</v>
      </c>
      <c r="AD28" s="76">
        <f>IFERROR(SUM(SUM(_xlfn.IFNA(VLOOKUP($N28,Products,27,FALSE),"Not Found")/100)*$P28),0)</f>
        <v>0.54</v>
      </c>
      <c r="AE28" s="76">
        <f>IFERROR(SUM(SUM(_xlfn.IFNA(VLOOKUP($N28,Products,21,FALSE),"Not Found")/100)*$P28),0)</f>
        <v>0.12</v>
      </c>
      <c r="AF28" s="76">
        <f>IFERROR(SUM(SUM(_xlfn.IFNA(VLOOKUP($N28,Products,22,FALSE),"Not Found")/100)*$P28),0)</f>
        <v>2.2200000000000002</v>
      </c>
      <c r="AG28" s="76">
        <f>IFERROR(SUM(SUM(_xlfn.IFNA(VLOOKUP($N28,Products,23,FALSE),"Not Found")/100)*$P28),0)</f>
        <v>0.65400000000000003</v>
      </c>
      <c r="AH28" s="76">
        <f>IFERROR(SUM(SUM(_xlfn.IFNA(VLOOKUP($N28,Products,24,FALSE),"Not Found")/100)*$P28),0)</f>
        <v>1.62</v>
      </c>
      <c r="AI28" s="76">
        <f>IFERROR(SUM(SUM(_xlfn.IFNA(VLOOKUP($N28,Products,25,FALSE),"Not Found")/100)*$P28),0)</f>
        <v>143.4</v>
      </c>
    </row>
    <row r="29" spans="2:35" x14ac:dyDescent="0.25">
      <c r="N29" s="113" t="s">
        <v>6156</v>
      </c>
      <c r="O29" s="114"/>
      <c r="P29" s="115"/>
      <c r="Q29" s="59"/>
      <c r="R29" s="59"/>
      <c r="S29" s="59"/>
      <c r="T29" s="59"/>
      <c r="U29" s="59"/>
      <c r="V29" s="59"/>
      <c r="W29" s="59"/>
      <c r="X29" s="59"/>
      <c r="Y29" s="59"/>
      <c r="Z29" s="63" t="s">
        <v>6156</v>
      </c>
      <c r="AA29" s="59"/>
      <c r="AB29" s="59"/>
      <c r="AC29" s="59"/>
      <c r="AD29" s="59"/>
      <c r="AE29" s="59"/>
      <c r="AF29" s="59"/>
      <c r="AG29" s="59"/>
      <c r="AH29" s="59"/>
      <c r="AI29" s="59"/>
    </row>
    <row r="30" spans="2:35" x14ac:dyDescent="0.25">
      <c r="Q30" s="71">
        <f>SUM(Q24+Q28)</f>
        <v>6.66</v>
      </c>
      <c r="R30" s="71">
        <f>SUM(R24+R28)</f>
        <v>26.64</v>
      </c>
      <c r="S30" s="71">
        <f t="shared" ref="S30:Y30" si="32">SUM(S24+S28)</f>
        <v>0.66</v>
      </c>
      <c r="T30" s="71">
        <f t="shared" si="32"/>
        <v>0.54</v>
      </c>
      <c r="U30" s="71">
        <f t="shared" si="32"/>
        <v>0.12</v>
      </c>
      <c r="V30" s="71">
        <f t="shared" si="32"/>
        <v>2.2200000000000002</v>
      </c>
      <c r="W30" s="71">
        <f t="shared" si="32"/>
        <v>0.65400000000000003</v>
      </c>
      <c r="X30" s="71">
        <f t="shared" si="32"/>
        <v>1.62</v>
      </c>
      <c r="Y30" s="71">
        <f t="shared" si="32"/>
        <v>143.4</v>
      </c>
      <c r="Z30" s="66" t="s">
        <v>6157</v>
      </c>
      <c r="AA30" s="71">
        <f>SUM(AA24+AA28)</f>
        <v>6.66</v>
      </c>
      <c r="AB30" s="71">
        <f t="shared" ref="AB30:AI30" si="33">SUM(AB24+AB28)</f>
        <v>26.64</v>
      </c>
      <c r="AC30" s="71">
        <f t="shared" si="33"/>
        <v>0.66</v>
      </c>
      <c r="AD30" s="71">
        <f t="shared" si="33"/>
        <v>0.54</v>
      </c>
      <c r="AE30" s="71">
        <f t="shared" si="33"/>
        <v>0.12</v>
      </c>
      <c r="AF30" s="71">
        <f t="shared" si="33"/>
        <v>2.2200000000000002</v>
      </c>
      <c r="AG30" s="71">
        <f t="shared" si="33"/>
        <v>0.65400000000000003</v>
      </c>
      <c r="AH30" s="71">
        <f t="shared" si="33"/>
        <v>1.62</v>
      </c>
      <c r="AI30" s="71">
        <f t="shared" si="33"/>
        <v>143.4</v>
      </c>
    </row>
    <row r="31" spans="2:35" x14ac:dyDescent="0.25">
      <c r="Q31" s="77">
        <f>SUM(Q30/Q25)</f>
        <v>0.33807106598984771</v>
      </c>
      <c r="R31" s="77">
        <f t="shared" ref="R31:Y31" si="34">SUM(R30/R25)</f>
        <v>0.15763313609467455</v>
      </c>
      <c r="S31" s="77">
        <f t="shared" si="34"/>
        <v>1.3069306930693071E-2</v>
      </c>
      <c r="T31" s="77">
        <f t="shared" si="34"/>
        <v>1.5882352941176472E-2</v>
      </c>
      <c r="U31" s="77">
        <f t="shared" si="34"/>
        <v>7.2727272727272727E-3</v>
      </c>
      <c r="V31" s="77">
        <f t="shared" si="34"/>
        <v>0.11100000000000002</v>
      </c>
      <c r="W31" s="77">
        <f t="shared" si="34"/>
        <v>0.218</v>
      </c>
      <c r="X31" s="77">
        <f t="shared" si="34"/>
        <v>9.2571428571428582E-2</v>
      </c>
      <c r="Y31" s="77">
        <f t="shared" si="34"/>
        <v>0.10622222222222223</v>
      </c>
      <c r="Z31" s="78" t="s">
        <v>6158</v>
      </c>
      <c r="AA31" s="77">
        <f>SUM(AA30/AA25)</f>
        <v>0.23533568904593641</v>
      </c>
      <c r="AB31" s="77">
        <f t="shared" ref="AB31:AI31" si="35">SUM(AB30/AB25)</f>
        <v>0.12536470588235293</v>
      </c>
      <c r="AC31" s="77">
        <f t="shared" si="35"/>
        <v>1.0476190476190477E-2</v>
      </c>
      <c r="AD31" s="77">
        <f t="shared" si="35"/>
        <v>1.2705882352941178E-2</v>
      </c>
      <c r="AE31" s="77">
        <f t="shared" si="35"/>
        <v>5.8536585365853658E-3</v>
      </c>
      <c r="AF31" s="77">
        <f t="shared" si="35"/>
        <v>0.11100000000000002</v>
      </c>
      <c r="AG31" s="77">
        <f t="shared" si="35"/>
        <v>0.1308</v>
      </c>
      <c r="AH31" s="77">
        <f t="shared" si="35"/>
        <v>7.5348837209302327E-2</v>
      </c>
      <c r="AI31" s="77">
        <f t="shared" si="35"/>
        <v>8.4352941176470589E-2</v>
      </c>
    </row>
  </sheetData>
  <mergeCells count="20">
    <mergeCell ref="Q7:Y7"/>
    <mergeCell ref="AA7:AI7"/>
    <mergeCell ref="N8:O8"/>
    <mergeCell ref="B1:M1"/>
    <mergeCell ref="B3:C3"/>
    <mergeCell ref="C4:D4"/>
    <mergeCell ref="C5:D5"/>
    <mergeCell ref="Q6:AI6"/>
    <mergeCell ref="B7:B8"/>
    <mergeCell ref="C7:D7"/>
    <mergeCell ref="E7:E8"/>
    <mergeCell ref="F7:G8"/>
    <mergeCell ref="H7:H8"/>
    <mergeCell ref="B20:J20"/>
    <mergeCell ref="N27:P27"/>
    <mergeCell ref="N28:O28"/>
    <mergeCell ref="N29:P29"/>
    <mergeCell ref="I7:I8"/>
    <mergeCell ref="J7:J8"/>
    <mergeCell ref="L7:O7"/>
  </mergeCells>
  <conditionalFormatting sqref="Q26:Y26 AA26:AI26">
    <cfRule type="cellIs" dxfId="1" priority="2" operator="greaterThanOrEqual">
      <formula>1</formula>
    </cfRule>
  </conditionalFormatting>
  <conditionalFormatting sqref="Q31:Y31 AA31:AI31">
    <cfRule type="cellIs" dxfId="0" priority="1" operator="greaterThanOrEqual">
      <formula>1</formula>
    </cfRule>
  </conditionalFormatting>
  <hyperlinks>
    <hyperlink ref="N1" location="'HOME WEEK 1'!A1" display="'HOME WEEK 1'!A1" xr:uid="{25FCB351-891A-45E4-A5EB-A3852EE390CF}"/>
    <hyperlink ref="O1" location="'HOME WEEK 2'!A1" display="&lt; Week 2 Home" xr:uid="{759861C1-6431-4933-AFB6-872A2EE789BF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B72FDE-C1FE-4CF0-AB54-E506B9BC42AE}">
          <x14:formula1>
            <xm:f>'Master Product List'!$B:$B</xm:f>
          </x14:formula1>
          <xm:sqref>F9:F19 F21:F23</xm:sqref>
        </x14:dataValidation>
      </x14:dataValidations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21C3-AD2A-4FC4-BDD1-62F182D75FE8}">
  <sheetPr>
    <tabColor theme="9" tint="-0.499984740745262"/>
  </sheetPr>
  <dimension ref="B1:AF2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B19" sqref="B19:F19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6283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696</v>
      </c>
      <c r="C6" s="24">
        <v>1</v>
      </c>
      <c r="D6" s="24">
        <v>0</v>
      </c>
      <c r="E6" s="23" t="s">
        <v>1216</v>
      </c>
      <c r="F6" s="65" t="s">
        <v>5146</v>
      </c>
      <c r="G6" s="60">
        <f t="shared" ref="G6:G17" si="0">IFERROR(IF(E6="Individual Unit",IF(VLOOKUP($F6,Products,26,FALSE)="","X",VLOOKUP($F6,Products,26,FALSE)),""),"")</f>
        <v>65</v>
      </c>
      <c r="H6" s="23" t="str">
        <f t="shared" ref="H6:H17" si="1">_xlfn.IFNA(VLOOKUP($F6,Products,2,FALSE),"Not Found")</f>
        <v>Bidfood</v>
      </c>
      <c r="I6" s="24" t="str">
        <f t="shared" ref="I6:I17" si="2">_xlfn.IFNA(VLOOKUP($F6,Products,4,FALSE),"Not Found")</f>
        <v>77046</v>
      </c>
      <c r="J6" s="24" t="str">
        <f t="shared" ref="J6:J17" si="3">_xlfn.IFNA(VLOOKUP($F6,Products,5,FALSE),"Not Found")</f>
        <v>Dr Schär Gluten Free White Roll</v>
      </c>
      <c r="L6" s="70">
        <f t="shared" ref="L6:L17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1.2349999999999999</v>
      </c>
      <c r="M6" s="70">
        <f t="shared" ref="M6:M17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32.5</v>
      </c>
      <c r="N6" s="70">
        <f t="shared" ref="N6:N17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4.6149999999999993</v>
      </c>
      <c r="O6" s="70">
        <f t="shared" ref="O6:O17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4.2250000000000005</v>
      </c>
      <c r="P6" s="70">
        <f t="shared" ref="P6:P17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0.39</v>
      </c>
      <c r="Q6" s="70">
        <f t="shared" ref="Q6:Q17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2.6649999999999996</v>
      </c>
      <c r="R6" s="70">
        <f t="shared" ref="R6:R17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0.58500000000000008</v>
      </c>
      <c r="S6" s="70">
        <f t="shared" ref="S6:S17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0.84500000000000008</v>
      </c>
      <c r="T6" s="70">
        <v>0</v>
      </c>
      <c r="U6" s="70">
        <f t="shared" ref="U6:U17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181.35</v>
      </c>
      <c r="V6" s="80"/>
      <c r="W6" s="70">
        <f t="shared" ref="W6:W17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7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7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7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7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7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7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17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7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696</v>
      </c>
      <c r="C7" s="24">
        <v>0</v>
      </c>
      <c r="D7" s="24">
        <v>1</v>
      </c>
      <c r="E7" s="23" t="s">
        <v>1216</v>
      </c>
      <c r="F7" s="65" t="s">
        <v>695</v>
      </c>
      <c r="G7" s="60">
        <f>IFERROR(IF(E7="Individual Unit",IF(VLOOKUP($F7,Products,26,FALSE)="","X",VLOOKUP($F7,Products,26,FALSE)),""),"")</f>
        <v>80</v>
      </c>
      <c r="H7" s="23" t="str">
        <f>_xlfn.IFNA(VLOOKUP($F7,Products,2,FALSE),"Not Found")</f>
        <v>Bidfood</v>
      </c>
      <c r="I7" s="24" t="str">
        <f>_xlfn.IFNA(VLOOKUP($F7,Products,4,FALSE),"Not Found")</f>
        <v>19695</v>
      </c>
      <c r="J7" s="24" t="str">
        <f>_xlfn.IFNA(VLOOKUP($F7,Products,5,FALSE),"Not Found")</f>
        <v>Gluten Free Brioche Style burger bun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0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1.6800000000000002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40.56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5.5200000000000005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5.12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0.4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4.32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0.54400000000000004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6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228</v>
      </c>
    </row>
    <row r="8" spans="2:32" s="4" customFormat="1" ht="30" customHeight="1" x14ac:dyDescent="0.25">
      <c r="B8" s="23" t="s">
        <v>5605</v>
      </c>
      <c r="C8" s="24">
        <v>1</v>
      </c>
      <c r="D8" s="24">
        <v>1.5</v>
      </c>
      <c r="E8" s="23" t="s">
        <v>1216</v>
      </c>
      <c r="F8" s="65" t="s">
        <v>5604</v>
      </c>
      <c r="G8" s="60">
        <f t="shared" si="0"/>
        <v>17</v>
      </c>
      <c r="H8" s="23" t="str">
        <f t="shared" si="1"/>
        <v>RD Johns</v>
      </c>
      <c r="I8" s="24" t="str">
        <f t="shared" si="2"/>
        <v>31767</v>
      </c>
      <c r="J8" s="24" t="str">
        <f t="shared" si="3"/>
        <v>Boiled Egg</v>
      </c>
      <c r="L8" s="70">
        <f t="shared" si="4"/>
        <v>2.1419999999999999</v>
      </c>
      <c r="M8" s="70">
        <f t="shared" si="5"/>
        <v>0</v>
      </c>
      <c r="N8" s="70">
        <f t="shared" si="6"/>
        <v>1.53</v>
      </c>
      <c r="O8" s="70">
        <f t="shared" si="7"/>
        <v>1.105</v>
      </c>
      <c r="P8" s="70">
        <f t="shared" si="8"/>
        <v>0.42500000000000004</v>
      </c>
      <c r="Q8" s="70">
        <f t="shared" si="9"/>
        <v>0</v>
      </c>
      <c r="R8" s="70">
        <f t="shared" si="10"/>
        <v>6.6299999999999998E-2</v>
      </c>
      <c r="S8" s="70">
        <f t="shared" si="11"/>
        <v>0</v>
      </c>
      <c r="T8" s="70">
        <v>0</v>
      </c>
      <c r="U8" s="70">
        <f t="shared" si="12"/>
        <v>22.27</v>
      </c>
      <c r="V8" s="80"/>
      <c r="W8" s="70">
        <f t="shared" si="13"/>
        <v>3.2130000000000001</v>
      </c>
      <c r="X8" s="70">
        <f t="shared" si="14"/>
        <v>0</v>
      </c>
      <c r="Y8" s="70">
        <f t="shared" si="15"/>
        <v>2.2949999999999999</v>
      </c>
      <c r="Z8" s="70">
        <f t="shared" si="16"/>
        <v>1.6575</v>
      </c>
      <c r="AA8" s="70">
        <f t="shared" si="17"/>
        <v>0.63750000000000007</v>
      </c>
      <c r="AB8" s="70">
        <f t="shared" si="18"/>
        <v>0</v>
      </c>
      <c r="AC8" s="70">
        <f t="shared" si="19"/>
        <v>9.9449999999999997E-2</v>
      </c>
      <c r="AD8" s="70">
        <f t="shared" si="20"/>
        <v>0</v>
      </c>
      <c r="AE8" s="70">
        <v>0</v>
      </c>
      <c r="AF8" s="70">
        <f t="shared" si="21"/>
        <v>33.405000000000001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 t="shared" si="3"/>
        <v>Summer County Soft Spread</v>
      </c>
      <c r="L9" s="70">
        <f t="shared" si="4"/>
        <v>0</v>
      </c>
      <c r="M9" s="70">
        <f t="shared" si="5"/>
        <v>0</v>
      </c>
      <c r="N9" s="70">
        <f t="shared" si="6"/>
        <v>2.75</v>
      </c>
      <c r="O9" s="70">
        <f t="shared" si="7"/>
        <v>2</v>
      </c>
      <c r="P9" s="70">
        <f t="shared" si="8"/>
        <v>0.75</v>
      </c>
      <c r="Q9" s="70">
        <f t="shared" si="9"/>
        <v>0</v>
      </c>
      <c r="R9" s="70">
        <f t="shared" si="10"/>
        <v>6.9999999999999993E-2</v>
      </c>
      <c r="S9" s="70">
        <f t="shared" si="11"/>
        <v>0</v>
      </c>
      <c r="T9" s="70">
        <v>0</v>
      </c>
      <c r="U9" s="70">
        <f t="shared" si="12"/>
        <v>24.75</v>
      </c>
      <c r="V9" s="80"/>
      <c r="W9" s="70">
        <f t="shared" si="13"/>
        <v>0</v>
      </c>
      <c r="X9" s="70">
        <f t="shared" si="14"/>
        <v>0</v>
      </c>
      <c r="Y9" s="70">
        <f t="shared" si="15"/>
        <v>4.125</v>
      </c>
      <c r="Z9" s="70">
        <f t="shared" si="16"/>
        <v>3</v>
      </c>
      <c r="AA9" s="70">
        <f t="shared" si="17"/>
        <v>1.125</v>
      </c>
      <c r="AB9" s="70">
        <f t="shared" si="18"/>
        <v>0</v>
      </c>
      <c r="AC9" s="70">
        <f t="shared" si="19"/>
        <v>0.10499999999999998</v>
      </c>
      <c r="AD9" s="70">
        <f t="shared" si="20"/>
        <v>0</v>
      </c>
      <c r="AE9" s="70">
        <v>0</v>
      </c>
      <c r="AF9" s="70">
        <f t="shared" si="21"/>
        <v>37.125</v>
      </c>
    </row>
    <row r="10" spans="2:32" s="4" customFormat="1" ht="30" customHeight="1" x14ac:dyDescent="0.25">
      <c r="B10" s="23" t="s">
        <v>5588</v>
      </c>
      <c r="C10" s="24">
        <v>5</v>
      </c>
      <c r="D10" s="24">
        <v>10</v>
      </c>
      <c r="E10" s="23" t="s">
        <v>6204</v>
      </c>
      <c r="F10" s="65" t="s">
        <v>5587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33014</v>
      </c>
      <c r="J10" s="24" t="str">
        <f t="shared" si="3"/>
        <v>Cress</v>
      </c>
      <c r="L10" s="70">
        <f t="shared" si="4"/>
        <v>0.13</v>
      </c>
      <c r="M10" s="70">
        <f t="shared" si="5"/>
        <v>0.27500000000000002</v>
      </c>
      <c r="N10" s="70">
        <f t="shared" si="6"/>
        <v>3.4999999999999996E-2</v>
      </c>
      <c r="O10" s="70">
        <f t="shared" si="7"/>
        <v>3.4999999999999996E-2</v>
      </c>
      <c r="P10" s="70">
        <f t="shared" si="8"/>
        <v>0</v>
      </c>
      <c r="Q10" s="70">
        <f t="shared" si="9"/>
        <v>0</v>
      </c>
      <c r="R10" s="70">
        <f t="shared" si="10"/>
        <v>0</v>
      </c>
      <c r="S10" s="70">
        <v>0</v>
      </c>
      <c r="T10" s="70">
        <v>0</v>
      </c>
      <c r="U10" s="70">
        <f t="shared" si="12"/>
        <v>1.6</v>
      </c>
      <c r="V10" s="80"/>
      <c r="W10" s="70">
        <f t="shared" si="13"/>
        <v>0.26</v>
      </c>
      <c r="X10" s="70">
        <f t="shared" si="14"/>
        <v>0.55000000000000004</v>
      </c>
      <c r="Y10" s="70">
        <f t="shared" si="15"/>
        <v>6.9999999999999993E-2</v>
      </c>
      <c r="Z10" s="70">
        <f t="shared" si="16"/>
        <v>6.9999999999999993E-2</v>
      </c>
      <c r="AA10" s="70">
        <f t="shared" si="17"/>
        <v>0</v>
      </c>
      <c r="AB10" s="70">
        <f t="shared" si="18"/>
        <v>0</v>
      </c>
      <c r="AC10" s="70">
        <f t="shared" si="19"/>
        <v>0</v>
      </c>
      <c r="AD10" s="70">
        <v>0</v>
      </c>
      <c r="AE10" s="70">
        <v>0</v>
      </c>
      <c r="AF10" s="70">
        <f t="shared" si="21"/>
        <v>3.2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11"/>
        <v>Err</v>
      </c>
      <c r="T11" s="70"/>
      <c r="U11" s="70" t="str">
        <f t="shared" si="12"/>
        <v>Err</v>
      </c>
      <c r="V11" s="80"/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70" t="str">
        <f t="shared" si="16"/>
        <v>Err</v>
      </c>
      <c r="AA11" s="70" t="str">
        <f t="shared" si="17"/>
        <v>Err</v>
      </c>
      <c r="AB11" s="70" t="str">
        <f t="shared" si="18"/>
        <v>Err</v>
      </c>
      <c r="AC11" s="70" t="str">
        <f t="shared" si="19"/>
        <v>Err</v>
      </c>
      <c r="AD11" s="70" t="str">
        <f t="shared" si="20"/>
        <v>Err</v>
      </c>
      <c r="AE11" s="70"/>
      <c r="AF11" s="70" t="str">
        <f t="shared" si="21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11"/>
        <v>Err</v>
      </c>
      <c r="T17" s="70"/>
      <c r="U17" s="70" t="str">
        <f t="shared" si="12"/>
        <v>Err</v>
      </c>
      <c r="V17" s="80"/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70" t="str">
        <f t="shared" si="16"/>
        <v>Err</v>
      </c>
      <c r="AA17" s="70" t="str">
        <f t="shared" si="17"/>
        <v>Err</v>
      </c>
      <c r="AB17" s="70" t="str">
        <f t="shared" si="18"/>
        <v>Err</v>
      </c>
      <c r="AC17" s="70" t="str">
        <f t="shared" si="19"/>
        <v>Err</v>
      </c>
      <c r="AD17" s="70" t="str">
        <f t="shared" si="20"/>
        <v>Err</v>
      </c>
      <c r="AE17" s="70"/>
      <c r="AF17" s="70" t="str">
        <f t="shared" si="21"/>
        <v>Err</v>
      </c>
    </row>
    <row r="18" spans="2:32" ht="21" customHeight="1" x14ac:dyDescent="0.25">
      <c r="B18" s="89" t="s">
        <v>6228</v>
      </c>
      <c r="C18" s="90"/>
      <c r="D18" s="90"/>
      <c r="E18" s="90"/>
      <c r="F18" s="90"/>
      <c r="G18" s="90"/>
      <c r="H18" s="90"/>
      <c r="I18" s="90"/>
      <c r="J18" s="91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4" customFormat="1" ht="45" x14ac:dyDescent="0.25">
      <c r="B19" s="58" t="s">
        <v>5993</v>
      </c>
      <c r="C19" s="39">
        <v>1</v>
      </c>
      <c r="D19" s="39">
        <v>1</v>
      </c>
      <c r="E19" s="39" t="s">
        <v>419</v>
      </c>
      <c r="F19" s="23" t="s">
        <v>6000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4346</v>
      </c>
      <c r="J19" s="24" t="str">
        <f>_xlfn.IFNA(VLOOKUP($F19,Products,5,FALSE),"Not Found")</f>
        <v>Golden Acre Plain Yoghurts (fat free)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4.2999999999999997E-2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5.5E-2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5.0000000000000001E-3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2E-3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3.0000000000000001E-3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5.0000000000000001E-3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1E-3</v>
      </c>
      <c r="S19" s="70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5.5E-2</v>
      </c>
      <c r="T19" s="70">
        <v>0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0.45169999999999999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4.2999999999999997E-2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5.5E-2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5.0000000000000001E-3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2E-3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3.0000000000000001E-3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5.0000000000000001E-3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1E-3</v>
      </c>
      <c r="AD19" s="70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5.5E-2</v>
      </c>
      <c r="AE19" s="70">
        <v>0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0.45169999999999999</v>
      </c>
    </row>
    <row r="20" spans="2:32" s="4" customFormat="1" ht="30" customHeight="1" x14ac:dyDescent="0.25">
      <c r="B20" s="38" t="s">
        <v>6208</v>
      </c>
      <c r="C20" s="39">
        <v>10</v>
      </c>
      <c r="D20" s="39">
        <v>10</v>
      </c>
      <c r="E20" s="38" t="s">
        <v>6204</v>
      </c>
      <c r="F20" s="65" t="s">
        <v>5410</v>
      </c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RD Johns</v>
      </c>
      <c r="I20" s="24" t="str">
        <f>_xlfn.IFNA(VLOOKUP($F20,Products,4,FALSE),"Not Found")</f>
        <v>1674</v>
      </c>
      <c r="J20" s="24" t="str">
        <f>_xlfn.IFNA(VLOOKUP($F20,Products,5,FALSE),"Not Found")</f>
        <v>Greens Summer Berries</v>
      </c>
      <c r="L20" s="70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0.11000000000000001</v>
      </c>
      <c r="M20" s="70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0.59000000000000008</v>
      </c>
      <c r="N20" s="70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0.01</v>
      </c>
      <c r="O20" s="70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0.01</v>
      </c>
      <c r="P20" s="70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0</v>
      </c>
      <c r="Q20" s="70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0.65</v>
      </c>
      <c r="R20" s="70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0</v>
      </c>
      <c r="S20" s="70">
        <v>0</v>
      </c>
      <c r="T20" s="70">
        <v>0.53</v>
      </c>
      <c r="U20" s="70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4.1590000000000007</v>
      </c>
      <c r="V20" s="80"/>
      <c r="W20" s="70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0.11000000000000001</v>
      </c>
      <c r="X20" s="70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0.59000000000000008</v>
      </c>
      <c r="Y20" s="70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0.01</v>
      </c>
      <c r="Z20" s="70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0.01</v>
      </c>
      <c r="AA20" s="70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0</v>
      </c>
      <c r="AB20" s="70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0.65</v>
      </c>
      <c r="AC20" s="70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0</v>
      </c>
      <c r="AD20" s="70">
        <v>0</v>
      </c>
      <c r="AE20" s="70">
        <v>0.53</v>
      </c>
      <c r="AF20" s="70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4.1590000000000007</v>
      </c>
    </row>
    <row r="21" spans="2:32" s="4" customFormat="1" ht="30" hidden="1" customHeight="1" x14ac:dyDescent="0.25">
      <c r="B21" s="38"/>
      <c r="C21" s="39"/>
      <c r="D21" s="39"/>
      <c r="E21" s="38"/>
      <c r="F21" s="65"/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Not Found</v>
      </c>
      <c r="I21" s="24" t="str">
        <f>_xlfn.IFNA(VLOOKUP($F21,Products,4,FALSE),"Not Found")</f>
        <v>Not Found</v>
      </c>
      <c r="J21" s="24" t="str">
        <f>_xlfn.IFNA(VLOOKUP($F21,Products,5,FALSE),"Not Found")</f>
        <v>Not Found</v>
      </c>
      <c r="L21" s="70" t="str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Err</v>
      </c>
      <c r="M21" s="70" t="str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Err</v>
      </c>
      <c r="N21" s="70" t="str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Err</v>
      </c>
      <c r="O21" s="70" t="str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Err</v>
      </c>
      <c r="P21" s="70" t="str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Err</v>
      </c>
      <c r="Q21" s="70" t="str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Err</v>
      </c>
      <c r="R21" s="70" t="str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Err</v>
      </c>
      <c r="S21" s="70" t="str">
        <f>IFERROR(IF($E21="Individual Unit",IF(VLOOKUP($F21,Products,24,FALSE)="","Missing",(SUM(SUM(_xlfn.IFNA(VLOOKUP($F21,Products,24,FALSE),"Not Found")/100)*$G21*$C21))),IF(VLOOKUP($F21,Products,24,FALSE)="","Missing",(SUM(SUM(_xlfn.IFNA(VLOOKUP($F21,Products,24,FALSE),"Not Found")/100)*$C21)))),"Err")</f>
        <v>Err</v>
      </c>
      <c r="T21" s="70"/>
      <c r="U21" s="70" t="str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Err</v>
      </c>
      <c r="V21" s="80"/>
      <c r="W21" s="70" t="str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Err</v>
      </c>
      <c r="X21" s="70" t="str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Err</v>
      </c>
      <c r="Y21" s="70" t="str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Err</v>
      </c>
      <c r="Z21" s="70" t="str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Err</v>
      </c>
      <c r="AA21" s="70" t="str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Err</v>
      </c>
      <c r="AB21" s="70" t="str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Err</v>
      </c>
      <c r="AC21" s="70" t="str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Err</v>
      </c>
      <c r="AD21" s="70" t="str">
        <f>IFERROR(IF($E21="Individual Unit",IF(VLOOKUP($F21,Products,24,FALSE)="","Missing",(SUM(SUM(_xlfn.IFNA(VLOOKUP($F21,Products,24,FALSE),"Not Found")/100)*$G21*$D21))),IF(VLOOKUP($F21,Products,24,FALSE)="","Missing",(SUM(SUM(_xlfn.IFNA(VLOOKUP($F21,Products,24,FALSE),"Not Found")/100)*$D21)))),"Err")</f>
        <v>Err</v>
      </c>
      <c r="AE21" s="70"/>
      <c r="AF21" s="70" t="str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Err</v>
      </c>
    </row>
    <row r="22" spans="2:32" x14ac:dyDescent="0.25">
      <c r="L22" s="71">
        <f>SUM(L6:L21)</f>
        <v>3.6599999999999997</v>
      </c>
      <c r="M22" s="71">
        <f t="shared" ref="M22:U22" si="22">SUM(M6:M21)</f>
        <v>33.42</v>
      </c>
      <c r="N22" s="71">
        <f t="shared" si="22"/>
        <v>8.9450000000000003</v>
      </c>
      <c r="O22" s="71">
        <f t="shared" si="22"/>
        <v>7.3769999999999998</v>
      </c>
      <c r="P22" s="71">
        <f t="shared" si="22"/>
        <v>1.5679999999999998</v>
      </c>
      <c r="Q22" s="71">
        <f t="shared" si="22"/>
        <v>3.3199999999999994</v>
      </c>
      <c r="R22" s="71">
        <f t="shared" si="22"/>
        <v>0.72230000000000005</v>
      </c>
      <c r="S22" s="71">
        <f t="shared" si="22"/>
        <v>0.90000000000000013</v>
      </c>
      <c r="T22" s="71">
        <f>SUM(T6:T21)</f>
        <v>0.53</v>
      </c>
      <c r="U22" s="71">
        <f t="shared" si="22"/>
        <v>234.58069999999998</v>
      </c>
      <c r="V22" s="73" t="s">
        <v>6151</v>
      </c>
      <c r="W22" s="71">
        <f t="shared" ref="W22:AF22" si="23">SUM(W6:W21)</f>
        <v>5.3060000000000009</v>
      </c>
      <c r="X22" s="71">
        <f t="shared" si="23"/>
        <v>41.755000000000003</v>
      </c>
      <c r="Y22" s="71">
        <f t="shared" si="23"/>
        <v>12.025000000000002</v>
      </c>
      <c r="Z22" s="71">
        <f t="shared" si="23"/>
        <v>9.8595000000000006</v>
      </c>
      <c r="AA22" s="71">
        <f t="shared" si="23"/>
        <v>2.1655000000000002</v>
      </c>
      <c r="AB22" s="71">
        <f t="shared" si="23"/>
        <v>4.9750000000000005</v>
      </c>
      <c r="AC22" s="71">
        <f t="shared" si="23"/>
        <v>0.74945000000000006</v>
      </c>
      <c r="AD22" s="71">
        <f t="shared" si="23"/>
        <v>6.0549999999999997</v>
      </c>
      <c r="AE22" s="71">
        <f>SUM(AE6:AE21)</f>
        <v>0.53</v>
      </c>
      <c r="AF22" s="71">
        <f t="shared" si="23"/>
        <v>306.34069999999997</v>
      </c>
    </row>
    <row r="23" spans="2:32" ht="15" customHeight="1" x14ac:dyDescent="0.25">
      <c r="L23" s="59"/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6154</v>
      </c>
      <c r="W23" s="59"/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84" t="b">
        <v>1</v>
      </c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6155</v>
      </c>
      <c r="W24" s="84" t="b">
        <v>1</v>
      </c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ht="15" customHeight="1" x14ac:dyDescent="0.25">
      <c r="L25" s="59"/>
      <c r="M25" s="59"/>
      <c r="N25" s="59"/>
      <c r="O25" s="59"/>
      <c r="P25" s="59"/>
      <c r="Q25" s="84" t="b">
        <v>1</v>
      </c>
      <c r="R25" s="59"/>
      <c r="S25" s="59"/>
      <c r="T25" s="84" t="b">
        <v>1</v>
      </c>
      <c r="U25" s="59"/>
      <c r="V25" s="63" t="s">
        <v>6156</v>
      </c>
      <c r="W25" s="59"/>
      <c r="X25" s="59"/>
      <c r="Y25" s="59"/>
      <c r="Z25" s="59"/>
      <c r="AA25" s="59"/>
      <c r="AB25" s="84" t="b">
        <v>1</v>
      </c>
      <c r="AC25" s="59"/>
      <c r="AD25" s="59"/>
      <c r="AE25" s="84" t="b">
        <v>1</v>
      </c>
      <c r="AF2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8:J18"/>
    <mergeCell ref="I4:I5"/>
    <mergeCell ref="J4:J5"/>
    <mergeCell ref="L4:U4"/>
    <mergeCell ref="W4:AF4"/>
  </mergeCells>
  <hyperlinks>
    <hyperlink ref="L1" location="'HOME WEEK 1'!A1" display="'HOME WEEK 1'!A1" xr:uid="{8444D978-1A63-459A-AB91-D7C960152B9E}"/>
    <hyperlink ref="M1" location="'HOME WEEK 2'!A1" display="&lt; Week 2 Home" xr:uid="{AE3B9E02-348C-49BA-B582-D4858AF9E934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18D817-AE1C-4509-A4AF-4259DB9EF5DC}">
          <x14:formula1>
            <xm:f>'Master Product List'!$B:$B</xm:f>
          </x14:formula1>
          <xm:sqref>F6:F17 F19:F21</xm:sqref>
        </x14:dataValidation>
      </x14:dataValidations>
    </ext>
  </extLst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927CE-B016-442A-9721-ED95055FFD89}">
  <sheetPr>
    <tabColor theme="9" tint="-0.499984740745262"/>
  </sheetPr>
  <dimension ref="B1:AF2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6283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696</v>
      </c>
      <c r="C6" s="24">
        <v>1</v>
      </c>
      <c r="D6" s="24">
        <v>0</v>
      </c>
      <c r="E6" s="23" t="s">
        <v>1216</v>
      </c>
      <c r="F6" s="65" t="s">
        <v>5146</v>
      </c>
      <c r="G6" s="60">
        <f t="shared" ref="G6:G17" si="0">IFERROR(IF(E6="Individual Unit",IF(VLOOKUP($F6,Products,26,FALSE)="","X",VLOOKUP($F6,Products,26,FALSE)),""),"")</f>
        <v>65</v>
      </c>
      <c r="H6" s="23" t="str">
        <f t="shared" ref="H6:H17" si="1">_xlfn.IFNA(VLOOKUP($F6,Products,2,FALSE),"Not Found")</f>
        <v>Bidfood</v>
      </c>
      <c r="I6" s="24" t="str">
        <f t="shared" ref="I6:I17" si="2">_xlfn.IFNA(VLOOKUP($F6,Products,4,FALSE),"Not Found")</f>
        <v>77046</v>
      </c>
      <c r="J6" s="24" t="str">
        <f t="shared" ref="J6:J17" si="3">_xlfn.IFNA(VLOOKUP($F6,Products,5,FALSE),"Not Found")</f>
        <v>Dr Schär Gluten Free White Roll</v>
      </c>
      <c r="L6" s="70">
        <f t="shared" ref="L6:L17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1.2349999999999999</v>
      </c>
      <c r="M6" s="70">
        <f t="shared" ref="M6:M17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32.5</v>
      </c>
      <c r="N6" s="70">
        <f t="shared" ref="N6:N17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4.6149999999999993</v>
      </c>
      <c r="O6" s="70">
        <f t="shared" ref="O6:O17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4.2250000000000005</v>
      </c>
      <c r="P6" s="70">
        <f t="shared" ref="P6:P17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0.39</v>
      </c>
      <c r="Q6" s="70">
        <f t="shared" ref="Q6:Q17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2.6649999999999996</v>
      </c>
      <c r="R6" s="70">
        <f t="shared" ref="R6:R17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0.58500000000000008</v>
      </c>
      <c r="S6" s="70">
        <f t="shared" ref="S6:S17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0.84500000000000008</v>
      </c>
      <c r="T6" s="70">
        <v>0</v>
      </c>
      <c r="U6" s="70">
        <f t="shared" ref="U6:U17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181.35</v>
      </c>
      <c r="V6" s="80"/>
      <c r="W6" s="70">
        <f t="shared" ref="W6:W17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7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7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7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7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7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7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17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7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696</v>
      </c>
      <c r="C7" s="24">
        <v>0</v>
      </c>
      <c r="D7" s="24">
        <v>1</v>
      </c>
      <c r="E7" s="23" t="s">
        <v>1216</v>
      </c>
      <c r="F7" s="65" t="s">
        <v>695</v>
      </c>
      <c r="G7" s="60">
        <f>IFERROR(IF(E7="Individual Unit",IF(VLOOKUP($F7,Products,26,FALSE)="","X",VLOOKUP($F7,Products,26,FALSE)),""),"")</f>
        <v>80</v>
      </c>
      <c r="H7" s="23" t="str">
        <f>_xlfn.IFNA(VLOOKUP($F7,Products,2,FALSE),"Not Found")</f>
        <v>Bidfood</v>
      </c>
      <c r="I7" s="24" t="str">
        <f>_xlfn.IFNA(VLOOKUP($F7,Products,4,FALSE),"Not Found")</f>
        <v>19695</v>
      </c>
      <c r="J7" s="24" t="str">
        <f>_xlfn.IFNA(VLOOKUP($F7,Products,5,FALSE),"Not Found")</f>
        <v>Gluten Free Brioche Style burger bun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0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1.6800000000000002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40.56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5.5200000000000005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5.12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0.4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4.32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0.54400000000000004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6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228</v>
      </c>
    </row>
    <row r="8" spans="2:32" s="4" customFormat="1" ht="30" customHeight="1" x14ac:dyDescent="0.25">
      <c r="B8" s="23" t="s">
        <v>5605</v>
      </c>
      <c r="C8" s="24">
        <v>1</v>
      </c>
      <c r="D8" s="24">
        <v>1.5</v>
      </c>
      <c r="E8" s="23" t="s">
        <v>1216</v>
      </c>
      <c r="F8" s="65" t="s">
        <v>5604</v>
      </c>
      <c r="G8" s="60">
        <f t="shared" si="0"/>
        <v>17</v>
      </c>
      <c r="H8" s="23" t="str">
        <f t="shared" si="1"/>
        <v>RD Johns</v>
      </c>
      <c r="I8" s="24" t="str">
        <f t="shared" si="2"/>
        <v>31767</v>
      </c>
      <c r="J8" s="24" t="str">
        <f t="shared" si="3"/>
        <v>Boiled Egg</v>
      </c>
      <c r="L8" s="70">
        <f t="shared" si="4"/>
        <v>2.1419999999999999</v>
      </c>
      <c r="M8" s="70">
        <f t="shared" si="5"/>
        <v>0</v>
      </c>
      <c r="N8" s="70">
        <f t="shared" si="6"/>
        <v>1.53</v>
      </c>
      <c r="O8" s="70">
        <f t="shared" si="7"/>
        <v>1.105</v>
      </c>
      <c r="P8" s="70">
        <f t="shared" si="8"/>
        <v>0.42500000000000004</v>
      </c>
      <c r="Q8" s="70">
        <f t="shared" si="9"/>
        <v>0</v>
      </c>
      <c r="R8" s="70">
        <f t="shared" si="10"/>
        <v>6.6299999999999998E-2</v>
      </c>
      <c r="S8" s="70">
        <f t="shared" si="11"/>
        <v>0</v>
      </c>
      <c r="T8" s="70">
        <v>0</v>
      </c>
      <c r="U8" s="70">
        <f t="shared" si="12"/>
        <v>22.27</v>
      </c>
      <c r="V8" s="80"/>
      <c r="W8" s="70">
        <f t="shared" si="13"/>
        <v>3.2130000000000001</v>
      </c>
      <c r="X8" s="70">
        <f t="shared" si="14"/>
        <v>0</v>
      </c>
      <c r="Y8" s="70">
        <f t="shared" si="15"/>
        <v>2.2949999999999999</v>
      </c>
      <c r="Z8" s="70">
        <f t="shared" si="16"/>
        <v>1.6575</v>
      </c>
      <c r="AA8" s="70">
        <f t="shared" si="17"/>
        <v>0.63750000000000007</v>
      </c>
      <c r="AB8" s="70">
        <f t="shared" si="18"/>
        <v>0</v>
      </c>
      <c r="AC8" s="70">
        <f t="shared" si="19"/>
        <v>9.9449999999999997E-2</v>
      </c>
      <c r="AD8" s="70">
        <f t="shared" si="20"/>
        <v>0</v>
      </c>
      <c r="AE8" s="70">
        <v>0</v>
      </c>
      <c r="AF8" s="70">
        <f t="shared" si="21"/>
        <v>33.405000000000001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 t="shared" si="3"/>
        <v>Summer County Soft Spread</v>
      </c>
      <c r="L9" s="70">
        <f t="shared" si="4"/>
        <v>0</v>
      </c>
      <c r="M9" s="70">
        <f t="shared" si="5"/>
        <v>0</v>
      </c>
      <c r="N9" s="70">
        <f t="shared" si="6"/>
        <v>2.75</v>
      </c>
      <c r="O9" s="70">
        <f t="shared" si="7"/>
        <v>2</v>
      </c>
      <c r="P9" s="70">
        <f t="shared" si="8"/>
        <v>0.75</v>
      </c>
      <c r="Q9" s="70">
        <f t="shared" si="9"/>
        <v>0</v>
      </c>
      <c r="R9" s="70">
        <f t="shared" si="10"/>
        <v>6.9999999999999993E-2</v>
      </c>
      <c r="S9" s="70">
        <f t="shared" si="11"/>
        <v>0</v>
      </c>
      <c r="T9" s="70">
        <v>0</v>
      </c>
      <c r="U9" s="70">
        <f t="shared" si="12"/>
        <v>24.75</v>
      </c>
      <c r="V9" s="80"/>
      <c r="W9" s="70">
        <f t="shared" si="13"/>
        <v>0</v>
      </c>
      <c r="X9" s="70">
        <f t="shared" si="14"/>
        <v>0</v>
      </c>
      <c r="Y9" s="70">
        <f t="shared" si="15"/>
        <v>4.125</v>
      </c>
      <c r="Z9" s="70">
        <f t="shared" si="16"/>
        <v>3</v>
      </c>
      <c r="AA9" s="70">
        <f t="shared" si="17"/>
        <v>1.125</v>
      </c>
      <c r="AB9" s="70">
        <f t="shared" si="18"/>
        <v>0</v>
      </c>
      <c r="AC9" s="70">
        <f t="shared" si="19"/>
        <v>0.10499999999999998</v>
      </c>
      <c r="AD9" s="70">
        <f t="shared" si="20"/>
        <v>0</v>
      </c>
      <c r="AE9" s="70">
        <v>0</v>
      </c>
      <c r="AF9" s="70">
        <f t="shared" si="21"/>
        <v>37.125</v>
      </c>
    </row>
    <row r="10" spans="2:32" s="4" customFormat="1" ht="30" customHeight="1" x14ac:dyDescent="0.25">
      <c r="B10" s="23" t="s">
        <v>5588</v>
      </c>
      <c r="C10" s="24">
        <v>5</v>
      </c>
      <c r="D10" s="24">
        <v>10</v>
      </c>
      <c r="E10" s="23" t="s">
        <v>6204</v>
      </c>
      <c r="F10" s="65" t="s">
        <v>5587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33014</v>
      </c>
      <c r="J10" s="24" t="str">
        <f t="shared" si="3"/>
        <v>Cress</v>
      </c>
      <c r="L10" s="70">
        <f t="shared" si="4"/>
        <v>0.13</v>
      </c>
      <c r="M10" s="70">
        <f t="shared" si="5"/>
        <v>0.27500000000000002</v>
      </c>
      <c r="N10" s="70">
        <f t="shared" si="6"/>
        <v>3.4999999999999996E-2</v>
      </c>
      <c r="O10" s="70">
        <f t="shared" si="7"/>
        <v>3.4999999999999996E-2</v>
      </c>
      <c r="P10" s="70">
        <f t="shared" si="8"/>
        <v>0</v>
      </c>
      <c r="Q10" s="70">
        <f t="shared" si="9"/>
        <v>0</v>
      </c>
      <c r="R10" s="70">
        <f t="shared" si="10"/>
        <v>0</v>
      </c>
      <c r="S10" s="70">
        <v>0</v>
      </c>
      <c r="T10" s="70">
        <v>0</v>
      </c>
      <c r="U10" s="70">
        <f t="shared" si="12"/>
        <v>1.6</v>
      </c>
      <c r="V10" s="80"/>
      <c r="W10" s="70">
        <f t="shared" si="13"/>
        <v>0.26</v>
      </c>
      <c r="X10" s="70">
        <f t="shared" si="14"/>
        <v>0.55000000000000004</v>
      </c>
      <c r="Y10" s="70">
        <f t="shared" si="15"/>
        <v>6.9999999999999993E-2</v>
      </c>
      <c r="Z10" s="70">
        <f t="shared" si="16"/>
        <v>6.9999999999999993E-2</v>
      </c>
      <c r="AA10" s="70">
        <f t="shared" si="17"/>
        <v>0</v>
      </c>
      <c r="AB10" s="70">
        <f t="shared" si="18"/>
        <v>0</v>
      </c>
      <c r="AC10" s="70">
        <f t="shared" si="19"/>
        <v>0</v>
      </c>
      <c r="AD10" s="70">
        <v>0</v>
      </c>
      <c r="AE10" s="70">
        <v>0</v>
      </c>
      <c r="AF10" s="70">
        <f t="shared" si="21"/>
        <v>3.2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11"/>
        <v>Err</v>
      </c>
      <c r="T11" s="70"/>
      <c r="U11" s="70" t="str">
        <f t="shared" si="12"/>
        <v>Err</v>
      </c>
      <c r="V11" s="80"/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70" t="str">
        <f t="shared" si="16"/>
        <v>Err</v>
      </c>
      <c r="AA11" s="70" t="str">
        <f t="shared" si="17"/>
        <v>Err</v>
      </c>
      <c r="AB11" s="70" t="str">
        <f t="shared" si="18"/>
        <v>Err</v>
      </c>
      <c r="AC11" s="70" t="str">
        <f t="shared" si="19"/>
        <v>Err</v>
      </c>
      <c r="AD11" s="70" t="str">
        <f t="shared" si="20"/>
        <v>Err</v>
      </c>
      <c r="AE11" s="70"/>
      <c r="AF11" s="70" t="str">
        <f t="shared" si="21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11"/>
        <v>Err</v>
      </c>
      <c r="T17" s="70"/>
      <c r="U17" s="70" t="str">
        <f t="shared" si="12"/>
        <v>Err</v>
      </c>
      <c r="V17" s="80"/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70" t="str">
        <f t="shared" si="16"/>
        <v>Err</v>
      </c>
      <c r="AA17" s="70" t="str">
        <f t="shared" si="17"/>
        <v>Err</v>
      </c>
      <c r="AB17" s="70" t="str">
        <f t="shared" si="18"/>
        <v>Err</v>
      </c>
      <c r="AC17" s="70" t="str">
        <f t="shared" si="19"/>
        <v>Err</v>
      </c>
      <c r="AD17" s="70" t="str">
        <f t="shared" si="20"/>
        <v>Err</v>
      </c>
      <c r="AE17" s="70"/>
      <c r="AF17" s="70" t="str">
        <f t="shared" si="21"/>
        <v>Err</v>
      </c>
    </row>
    <row r="18" spans="2:32" ht="15.75" x14ac:dyDescent="0.25">
      <c r="B18" s="89" t="s">
        <v>6233</v>
      </c>
      <c r="C18" s="90"/>
      <c r="D18" s="90"/>
      <c r="E18" s="90"/>
      <c r="F18" s="90"/>
      <c r="G18" s="90"/>
      <c r="H18" s="90"/>
      <c r="I18" s="90"/>
      <c r="J18" s="91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4" customFormat="1" ht="30" customHeight="1" x14ac:dyDescent="0.25">
      <c r="B19" s="38" t="s">
        <v>5640</v>
      </c>
      <c r="C19" s="39">
        <v>50</v>
      </c>
      <c r="D19" s="39">
        <v>50</v>
      </c>
      <c r="E19" s="38" t="s">
        <v>6204</v>
      </c>
      <c r="F19" s="65" t="s">
        <v>5639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44478</v>
      </c>
      <c r="J19" s="24" t="str">
        <f>_xlfn.IFNA(VLOOKUP($F19,Products,5,FALSE),"Not Found")</f>
        <v>Crosse &amp; Blackwell Rice Pudding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1.8000000000000003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8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0.1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0.05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0.05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0.25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0.06</v>
      </c>
      <c r="S19" s="70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3.8</v>
      </c>
      <c r="T19" s="70">
        <v>0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41.23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1.8000000000000003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8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0.1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0.05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0.05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0.25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0.06</v>
      </c>
      <c r="AD19" s="70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3.8</v>
      </c>
      <c r="AE19" s="70">
        <v>0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41.23</v>
      </c>
    </row>
    <row r="20" spans="2:32" s="4" customFormat="1" ht="30" customHeight="1" x14ac:dyDescent="0.25">
      <c r="B20" s="38" t="s">
        <v>6208</v>
      </c>
      <c r="C20" s="39">
        <v>10</v>
      </c>
      <c r="D20" s="39">
        <v>10</v>
      </c>
      <c r="E20" s="38" t="s">
        <v>6204</v>
      </c>
      <c r="F20" s="65" t="s">
        <v>5410</v>
      </c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RD Johns</v>
      </c>
      <c r="I20" s="24" t="str">
        <f>_xlfn.IFNA(VLOOKUP($F20,Products,4,FALSE),"Not Found")</f>
        <v>1674</v>
      </c>
      <c r="J20" s="24" t="str">
        <f>_xlfn.IFNA(VLOOKUP($F20,Products,5,FALSE),"Not Found")</f>
        <v>Greens Summer Berries</v>
      </c>
      <c r="L20" s="70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0.11000000000000001</v>
      </c>
      <c r="M20" s="70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0.59000000000000008</v>
      </c>
      <c r="N20" s="70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0.01</v>
      </c>
      <c r="O20" s="70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0.01</v>
      </c>
      <c r="P20" s="70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0</v>
      </c>
      <c r="Q20" s="70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0.65</v>
      </c>
      <c r="R20" s="70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0</v>
      </c>
      <c r="S20" s="70">
        <v>0</v>
      </c>
      <c r="T20" s="70">
        <v>0.53</v>
      </c>
      <c r="U20" s="70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4.1590000000000007</v>
      </c>
      <c r="V20" s="80"/>
      <c r="W20" s="70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0.11000000000000001</v>
      </c>
      <c r="X20" s="70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0.59000000000000008</v>
      </c>
      <c r="Y20" s="70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0.01</v>
      </c>
      <c r="Z20" s="70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0.01</v>
      </c>
      <c r="AA20" s="70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0</v>
      </c>
      <c r="AB20" s="70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0.65</v>
      </c>
      <c r="AC20" s="70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0</v>
      </c>
      <c r="AD20" s="70">
        <v>0</v>
      </c>
      <c r="AE20" s="70">
        <v>0.53</v>
      </c>
      <c r="AF20" s="70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4.1590000000000007</v>
      </c>
    </row>
    <row r="21" spans="2:32" s="4" customFormat="1" ht="30" hidden="1" customHeight="1" x14ac:dyDescent="0.25">
      <c r="B21" s="38"/>
      <c r="C21" s="39"/>
      <c r="D21" s="39"/>
      <c r="E21" s="38"/>
      <c r="F21" s="65"/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Not Found</v>
      </c>
      <c r="I21" s="24" t="str">
        <f>_xlfn.IFNA(VLOOKUP($F21,Products,4,FALSE),"Not Found")</f>
        <v>Not Found</v>
      </c>
      <c r="J21" s="24" t="str">
        <f>_xlfn.IFNA(VLOOKUP($F21,Products,5,FALSE),"Not Found")</f>
        <v>Not Found</v>
      </c>
      <c r="L21" s="70" t="str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Err</v>
      </c>
      <c r="M21" s="70" t="str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Err</v>
      </c>
      <c r="N21" s="70" t="str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Err</v>
      </c>
      <c r="O21" s="70" t="str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Err</v>
      </c>
      <c r="P21" s="70" t="str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Err</v>
      </c>
      <c r="Q21" s="70" t="str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Err</v>
      </c>
      <c r="R21" s="70" t="str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Err</v>
      </c>
      <c r="S21" s="70" t="str">
        <f>IFERROR(IF($E21="Individual Unit",IF(VLOOKUP($F21,Products,24,FALSE)="","Missing",(SUM(SUM(_xlfn.IFNA(VLOOKUP($F21,Products,24,FALSE),"Not Found")/100)*$G21*$C21))),IF(VLOOKUP($F21,Products,24,FALSE)="","Missing",(SUM(SUM(_xlfn.IFNA(VLOOKUP($F21,Products,24,FALSE),"Not Found")/100)*$C21)))),"Err")</f>
        <v>Err</v>
      </c>
      <c r="T21" s="70"/>
      <c r="U21" s="70" t="str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Err</v>
      </c>
      <c r="V21" s="80"/>
      <c r="W21" s="70" t="str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Err</v>
      </c>
      <c r="X21" s="70" t="str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Err</v>
      </c>
      <c r="Y21" s="70" t="str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Err</v>
      </c>
      <c r="Z21" s="70" t="str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Err</v>
      </c>
      <c r="AA21" s="70" t="str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Err</v>
      </c>
      <c r="AB21" s="70" t="str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Err</v>
      </c>
      <c r="AC21" s="70" t="str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Err</v>
      </c>
      <c r="AD21" s="70" t="str">
        <f>IFERROR(IF($E21="Individual Unit",IF(VLOOKUP($F21,Products,24,FALSE)="","Missing",(SUM(SUM(_xlfn.IFNA(VLOOKUP($F21,Products,24,FALSE),"Not Found")/100)*$G21*$D21))),IF(VLOOKUP($F21,Products,24,FALSE)="","Missing",(SUM(SUM(_xlfn.IFNA(VLOOKUP($F21,Products,24,FALSE),"Not Found")/100)*$D21)))),"Err")</f>
        <v>Err</v>
      </c>
      <c r="AE21" s="70"/>
      <c r="AF21" s="70" t="str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Err</v>
      </c>
    </row>
    <row r="22" spans="2:32" x14ac:dyDescent="0.25">
      <c r="L22" s="71">
        <f>SUM(L6:L21)</f>
        <v>5.4170000000000007</v>
      </c>
      <c r="M22" s="71">
        <f t="shared" ref="M22:U22" si="22">SUM(M6:M21)</f>
        <v>41.365000000000002</v>
      </c>
      <c r="N22" s="71">
        <f t="shared" si="22"/>
        <v>9.0399999999999991</v>
      </c>
      <c r="O22" s="71">
        <f t="shared" si="22"/>
        <v>7.4249999999999998</v>
      </c>
      <c r="P22" s="71">
        <f t="shared" si="22"/>
        <v>1.615</v>
      </c>
      <c r="Q22" s="71">
        <f t="shared" si="22"/>
        <v>3.5649999999999995</v>
      </c>
      <c r="R22" s="71">
        <f t="shared" si="22"/>
        <v>0.78130000000000011</v>
      </c>
      <c r="S22" s="71">
        <f t="shared" si="22"/>
        <v>4.6449999999999996</v>
      </c>
      <c r="T22" s="71">
        <f>SUM(T6:T21)</f>
        <v>0.53</v>
      </c>
      <c r="U22" s="71">
        <f t="shared" si="22"/>
        <v>275.35899999999998</v>
      </c>
      <c r="V22" s="73" t="s">
        <v>6151</v>
      </c>
      <c r="W22" s="71">
        <f t="shared" ref="W22:AF22" si="23">SUM(W6:W21)</f>
        <v>7.0630000000000015</v>
      </c>
      <c r="X22" s="71">
        <f t="shared" si="23"/>
        <v>49.7</v>
      </c>
      <c r="Y22" s="71">
        <f t="shared" si="23"/>
        <v>12.120000000000001</v>
      </c>
      <c r="Z22" s="71">
        <f t="shared" si="23"/>
        <v>9.9075000000000006</v>
      </c>
      <c r="AA22" s="71">
        <f t="shared" si="23"/>
        <v>2.2124999999999999</v>
      </c>
      <c r="AB22" s="71">
        <f t="shared" si="23"/>
        <v>5.2200000000000006</v>
      </c>
      <c r="AC22" s="71">
        <f t="shared" si="23"/>
        <v>0.80845000000000011</v>
      </c>
      <c r="AD22" s="71">
        <f t="shared" si="23"/>
        <v>9.8000000000000007</v>
      </c>
      <c r="AE22" s="71">
        <f>SUM(AE6:AE21)</f>
        <v>0.53</v>
      </c>
      <c r="AF22" s="71">
        <f t="shared" si="23"/>
        <v>347.11899999999997</v>
      </c>
    </row>
    <row r="23" spans="2:32" ht="15" customHeight="1" x14ac:dyDescent="0.25">
      <c r="L23" s="59"/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6154</v>
      </c>
      <c r="W23" s="59"/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84" t="b">
        <v>1</v>
      </c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6155</v>
      </c>
      <c r="W24" s="84" t="b">
        <v>1</v>
      </c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ht="15" customHeight="1" x14ac:dyDescent="0.25">
      <c r="L25" s="59"/>
      <c r="M25" s="59"/>
      <c r="N25" s="59"/>
      <c r="O25" s="59"/>
      <c r="P25" s="59"/>
      <c r="Q25" s="84" t="b">
        <v>1</v>
      </c>
      <c r="R25" s="59"/>
      <c r="S25" s="59"/>
      <c r="T25" s="84" t="b">
        <v>1</v>
      </c>
      <c r="U25" s="59"/>
      <c r="V25" s="63" t="s">
        <v>6156</v>
      </c>
      <c r="W25" s="59"/>
      <c r="X25" s="59"/>
      <c r="Y25" s="59"/>
      <c r="Z25" s="59"/>
      <c r="AA25" s="59"/>
      <c r="AB25" s="84" t="b">
        <v>1</v>
      </c>
      <c r="AC25" s="59"/>
      <c r="AD25" s="59"/>
      <c r="AE25" s="84" t="b">
        <v>1</v>
      </c>
      <c r="AF2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8:J18"/>
    <mergeCell ref="I4:I5"/>
    <mergeCell ref="J4:J5"/>
    <mergeCell ref="L4:U4"/>
    <mergeCell ref="W4:AF4"/>
  </mergeCells>
  <hyperlinks>
    <hyperlink ref="L1" location="'HOME WEEK 1'!A1" display="'HOME WEEK 1'!A1" xr:uid="{C0F93B2B-C6D8-449E-9752-3CE26E8E8B3C}"/>
    <hyperlink ref="M1" location="'HOME WEEK 2'!A1" display="&lt; Week 2 Home" xr:uid="{1509BE83-13C2-4893-B90E-E2A7BA9BF3F6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B41E098-571D-4174-9F64-27BE4B581832}">
          <x14:formula1>
            <xm:f>'Master Product List'!$B:$B</xm:f>
          </x14:formula1>
          <xm:sqref>F19:F21 F6:F17</xm:sqref>
        </x14:dataValidation>
      </x14:dataValidations>
    </ext>
  </extLst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0DD5-C84A-4F85-915B-CBD60F2383AF}">
  <sheetPr>
    <tabColor theme="9" tint="-0.499984740745262"/>
  </sheetPr>
  <dimension ref="B1:AF24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6285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16" si="0">IFERROR(IF(E6="Individual Unit",IF(VLOOKUP($F6,Products,26,FALSE)="","X",VLOOKUP($F6,Products,26,FALSE)),""),"")</f>
        <v>300</v>
      </c>
      <c r="H6" s="23" t="str">
        <f t="shared" ref="H6:H16" si="1">_xlfn.IFNA(VLOOKUP($F6,Products,2,FALSE),"Not Found")</f>
        <v>Tamar Fresh</v>
      </c>
      <c r="I6" s="24" t="str">
        <f t="shared" ref="I6:I16" si="2">_xlfn.IFNA(VLOOKUP($F6,Products,4,FALSE),"Not Found")</f>
        <v>4140</v>
      </c>
      <c r="J6" s="24" t="str">
        <f t="shared" ref="J6:J16" si="3">_xlfn.IFNA(VLOOKUP($F6,Products,5,FALSE),"Not Found")</f>
        <v>Potato Bakers 50's Bag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v>2.7</v>
      </c>
      <c r="U6" s="70">
        <f t="shared" ref="U6:U16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6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6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6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6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6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6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6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v>2.7</v>
      </c>
      <c r="AF6" s="70">
        <f t="shared" ref="AF6:AF16" si="19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2938</v>
      </c>
      <c r="C7" s="24">
        <v>30</v>
      </c>
      <c r="D7" s="24">
        <v>40</v>
      </c>
      <c r="E7" s="23" t="s">
        <v>6204</v>
      </c>
      <c r="F7" s="65" t="s">
        <v>4732</v>
      </c>
      <c r="G7" s="60" t="str">
        <f t="shared" si="0"/>
        <v/>
      </c>
      <c r="H7" s="23" t="str">
        <f t="shared" si="1"/>
        <v>Savona</v>
      </c>
      <c r="I7" s="24" t="str">
        <f t="shared" si="2"/>
        <v>130045</v>
      </c>
      <c r="J7" s="24" t="str">
        <f t="shared" si="3"/>
        <v>TOMATO/BASIL C/R</v>
      </c>
      <c r="L7" s="70">
        <f t="shared" si="4"/>
        <v>0.39</v>
      </c>
      <c r="M7" s="70">
        <f t="shared" si="5"/>
        <v>2.5799999999999996</v>
      </c>
      <c r="N7" s="70">
        <f t="shared" si="6"/>
        <v>0.03</v>
      </c>
      <c r="O7" s="70">
        <f t="shared" si="7"/>
        <v>0.03</v>
      </c>
      <c r="P7" s="70">
        <f t="shared" si="8"/>
        <v>0</v>
      </c>
      <c r="Q7" s="70">
        <f t="shared" si="9"/>
        <v>0.41999999999999993</v>
      </c>
      <c r="R7" s="70">
        <f t="shared" si="10"/>
        <v>0.18</v>
      </c>
      <c r="S7" s="70">
        <f t="shared" ref="S7:S16" si="20"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2.04</v>
      </c>
      <c r="T7" s="70">
        <v>0</v>
      </c>
      <c r="U7" s="70">
        <f t="shared" si="11"/>
        <v>13.5</v>
      </c>
      <c r="V7" s="80"/>
      <c r="W7" s="70">
        <f t="shared" si="12"/>
        <v>0.52</v>
      </c>
      <c r="X7" s="70">
        <f t="shared" si="13"/>
        <v>3.4399999999999995</v>
      </c>
      <c r="Y7" s="70">
        <f t="shared" si="14"/>
        <v>0.04</v>
      </c>
      <c r="Z7" s="70">
        <f t="shared" si="15"/>
        <v>0.04</v>
      </c>
      <c r="AA7" s="70">
        <f t="shared" si="16"/>
        <v>0</v>
      </c>
      <c r="AB7" s="70">
        <f t="shared" si="17"/>
        <v>0.55999999999999994</v>
      </c>
      <c r="AC7" s="70">
        <f t="shared" si="18"/>
        <v>0.24</v>
      </c>
      <c r="AD7" s="70">
        <f t="shared" ref="AD7:AD16" si="21"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2.72</v>
      </c>
      <c r="AE7" s="70">
        <v>0</v>
      </c>
      <c r="AF7" s="70">
        <f t="shared" si="19"/>
        <v>18</v>
      </c>
    </row>
    <row r="8" spans="2:32" s="4" customFormat="1" ht="30" customHeight="1" x14ac:dyDescent="0.25">
      <c r="B8" s="23" t="s">
        <v>6246</v>
      </c>
      <c r="C8" s="24">
        <v>30</v>
      </c>
      <c r="D8" s="24">
        <v>40</v>
      </c>
      <c r="E8" s="23" t="s">
        <v>6204</v>
      </c>
      <c r="F8" s="65" t="s">
        <v>2388</v>
      </c>
      <c r="G8" s="60" t="str">
        <f t="shared" si="0"/>
        <v/>
      </c>
      <c r="H8" s="23" t="str">
        <f t="shared" si="1"/>
        <v>RD Johns</v>
      </c>
      <c r="I8" s="24" t="str">
        <f t="shared" si="2"/>
        <v>3410</v>
      </c>
      <c r="J8" s="24" t="str">
        <f t="shared" si="3"/>
        <v>Greens ratatouille</v>
      </c>
      <c r="L8" s="70">
        <f t="shared" si="4"/>
        <v>0.33</v>
      </c>
      <c r="M8" s="70">
        <f t="shared" si="5"/>
        <v>0.75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</v>
      </c>
      <c r="R8" s="70">
        <f t="shared" si="10"/>
        <v>6.0000000000000001E-3</v>
      </c>
      <c r="S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0.69</v>
      </c>
      <c r="T8" s="70">
        <v>0</v>
      </c>
      <c r="U8" s="70">
        <f t="shared" si="11"/>
        <v>5.3789999999999996</v>
      </c>
      <c r="V8" s="80"/>
      <c r="W8" s="70">
        <f t="shared" si="12"/>
        <v>0.44000000000000006</v>
      </c>
      <c r="X8" s="70">
        <f t="shared" si="13"/>
        <v>1</v>
      </c>
      <c r="Y8" s="70">
        <f t="shared" si="14"/>
        <v>0</v>
      </c>
      <c r="Z8" s="70">
        <f t="shared" si="15"/>
        <v>0</v>
      </c>
      <c r="AA8" s="70">
        <f t="shared" si="16"/>
        <v>0</v>
      </c>
      <c r="AB8" s="70">
        <f t="shared" si="17"/>
        <v>0</v>
      </c>
      <c r="AC8" s="70">
        <f t="shared" si="18"/>
        <v>8.0000000000000002E-3</v>
      </c>
      <c r="AD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0.91999999999999993</v>
      </c>
      <c r="AE8" s="70">
        <v>0</v>
      </c>
      <c r="AF8" s="70">
        <f t="shared" si="19"/>
        <v>7.1719999999999997</v>
      </c>
    </row>
    <row r="9" spans="2:32" s="4" customFormat="1" ht="30" hidden="1" customHeight="1" x14ac:dyDescent="0.25">
      <c r="B9" s="23"/>
      <c r="C9" s="24"/>
      <c r="D9" s="24"/>
      <c r="E9" s="23"/>
      <c r="F9" s="65"/>
      <c r="G9" s="60" t="str">
        <f t="shared" si="0"/>
        <v/>
      </c>
      <c r="H9" s="23" t="str">
        <f t="shared" si="1"/>
        <v>Not Found</v>
      </c>
      <c r="I9" s="24" t="str">
        <f t="shared" si="2"/>
        <v>Not Found</v>
      </c>
      <c r="J9" s="24" t="str">
        <f t="shared" si="3"/>
        <v>Not Found</v>
      </c>
      <c r="L9" s="70" t="str">
        <f t="shared" si="4"/>
        <v>Err</v>
      </c>
      <c r="M9" s="70" t="str">
        <f t="shared" si="5"/>
        <v>Err</v>
      </c>
      <c r="N9" s="70" t="str">
        <f t="shared" si="6"/>
        <v>Err</v>
      </c>
      <c r="O9" s="70" t="str">
        <f t="shared" si="7"/>
        <v>Err</v>
      </c>
      <c r="P9" s="70" t="str">
        <f t="shared" si="8"/>
        <v>Err</v>
      </c>
      <c r="Q9" s="70" t="str">
        <f t="shared" si="9"/>
        <v>Err</v>
      </c>
      <c r="R9" s="70" t="str">
        <f t="shared" si="10"/>
        <v>Err</v>
      </c>
      <c r="S9" s="70" t="str">
        <f t="shared" si="20"/>
        <v>Err</v>
      </c>
      <c r="T9" s="70"/>
      <c r="U9" s="70" t="str">
        <f t="shared" si="11"/>
        <v>Err</v>
      </c>
      <c r="V9" s="80"/>
      <c r="W9" s="70" t="str">
        <f t="shared" si="12"/>
        <v>Err</v>
      </c>
      <c r="X9" s="70" t="str">
        <f t="shared" si="13"/>
        <v>Err</v>
      </c>
      <c r="Y9" s="70" t="str">
        <f t="shared" si="14"/>
        <v>Err</v>
      </c>
      <c r="Z9" s="70" t="str">
        <f t="shared" si="15"/>
        <v>Err</v>
      </c>
      <c r="AA9" s="70" t="str">
        <f t="shared" si="16"/>
        <v>Err</v>
      </c>
      <c r="AB9" s="70" t="str">
        <f t="shared" si="17"/>
        <v>Err</v>
      </c>
      <c r="AC9" s="70" t="str">
        <f t="shared" si="18"/>
        <v>Err</v>
      </c>
      <c r="AD9" s="70" t="str">
        <f t="shared" si="21"/>
        <v>Err</v>
      </c>
      <c r="AE9" s="70"/>
      <c r="AF9" s="70" t="str">
        <f t="shared" si="19"/>
        <v>Err</v>
      </c>
    </row>
    <row r="10" spans="2:32" s="4" customFormat="1" ht="30" hidden="1" customHeight="1" x14ac:dyDescent="0.25">
      <c r="B10" s="23"/>
      <c r="C10" s="24"/>
      <c r="D10" s="24"/>
      <c r="E10" s="23"/>
      <c r="F10" s="65"/>
      <c r="G10" s="60" t="str">
        <f t="shared" si="0"/>
        <v/>
      </c>
      <c r="H10" s="23" t="str">
        <f t="shared" si="1"/>
        <v>Not Found</v>
      </c>
      <c r="I10" s="24" t="str">
        <f t="shared" si="2"/>
        <v>Not Found</v>
      </c>
      <c r="J10" s="24" t="str">
        <f t="shared" si="3"/>
        <v>Not Found</v>
      </c>
      <c r="L10" s="70" t="str">
        <f t="shared" si="4"/>
        <v>Err</v>
      </c>
      <c r="M10" s="70" t="str">
        <f t="shared" si="5"/>
        <v>Err</v>
      </c>
      <c r="N10" s="70" t="str">
        <f t="shared" si="6"/>
        <v>Err</v>
      </c>
      <c r="O10" s="70" t="str">
        <f t="shared" si="7"/>
        <v>Err</v>
      </c>
      <c r="P10" s="70" t="str">
        <f t="shared" si="8"/>
        <v>Err</v>
      </c>
      <c r="Q10" s="70" t="str">
        <f t="shared" si="9"/>
        <v>Err</v>
      </c>
      <c r="R10" s="70" t="str">
        <f t="shared" si="10"/>
        <v>Err</v>
      </c>
      <c r="S10" s="70" t="str">
        <f t="shared" si="20"/>
        <v>Err</v>
      </c>
      <c r="T10" s="70"/>
      <c r="U10" s="70" t="str">
        <f t="shared" si="11"/>
        <v>Err</v>
      </c>
      <c r="V10" s="80"/>
      <c r="W10" s="70" t="str">
        <f t="shared" si="12"/>
        <v>Err</v>
      </c>
      <c r="X10" s="70" t="str">
        <f t="shared" si="13"/>
        <v>Err</v>
      </c>
      <c r="Y10" s="70" t="str">
        <f t="shared" si="14"/>
        <v>Err</v>
      </c>
      <c r="Z10" s="70" t="str">
        <f t="shared" si="15"/>
        <v>Err</v>
      </c>
      <c r="AA10" s="70" t="str">
        <f t="shared" si="16"/>
        <v>Err</v>
      </c>
      <c r="AB10" s="70" t="str">
        <f t="shared" si="17"/>
        <v>Err</v>
      </c>
      <c r="AC10" s="70" t="str">
        <f t="shared" si="18"/>
        <v>Err</v>
      </c>
      <c r="AD10" s="70" t="str">
        <f t="shared" si="21"/>
        <v>Err</v>
      </c>
      <c r="AE10" s="70"/>
      <c r="AF10" s="70" t="str">
        <f t="shared" si="19"/>
        <v>Err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20"/>
        <v>Err</v>
      </c>
      <c r="T11" s="70"/>
      <c r="U11" s="70" t="str">
        <f t="shared" si="11"/>
        <v>Err</v>
      </c>
      <c r="V11" s="80"/>
      <c r="W11" s="70" t="str">
        <f t="shared" si="12"/>
        <v>Err</v>
      </c>
      <c r="X11" s="70" t="str">
        <f t="shared" si="13"/>
        <v>Err</v>
      </c>
      <c r="Y11" s="70" t="str">
        <f t="shared" si="14"/>
        <v>Err</v>
      </c>
      <c r="Z11" s="70" t="str">
        <f t="shared" si="15"/>
        <v>Err</v>
      </c>
      <c r="AA11" s="70" t="str">
        <f t="shared" si="16"/>
        <v>Err</v>
      </c>
      <c r="AB11" s="70" t="str">
        <f t="shared" si="17"/>
        <v>Err</v>
      </c>
      <c r="AC11" s="70" t="str">
        <f t="shared" si="18"/>
        <v>Err</v>
      </c>
      <c r="AD11" s="70" t="str">
        <f t="shared" si="21"/>
        <v>Err</v>
      </c>
      <c r="AE11" s="70"/>
      <c r="AF11" s="70" t="str">
        <f t="shared" si="19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20"/>
        <v>Err</v>
      </c>
      <c r="T12" s="70"/>
      <c r="U12" s="70" t="str">
        <f t="shared" si="11"/>
        <v>Err</v>
      </c>
      <c r="V12" s="80"/>
      <c r="W12" s="70" t="str">
        <f t="shared" si="12"/>
        <v>Err</v>
      </c>
      <c r="X12" s="70" t="str">
        <f t="shared" si="13"/>
        <v>Err</v>
      </c>
      <c r="Y12" s="70" t="str">
        <f t="shared" si="14"/>
        <v>Err</v>
      </c>
      <c r="Z12" s="70" t="str">
        <f t="shared" si="15"/>
        <v>Err</v>
      </c>
      <c r="AA12" s="70" t="str">
        <f t="shared" si="16"/>
        <v>Err</v>
      </c>
      <c r="AB12" s="70" t="str">
        <f t="shared" si="17"/>
        <v>Err</v>
      </c>
      <c r="AC12" s="70" t="str">
        <f t="shared" si="18"/>
        <v>Err</v>
      </c>
      <c r="AD12" s="70" t="str">
        <f t="shared" si="21"/>
        <v>Err</v>
      </c>
      <c r="AE12" s="70"/>
      <c r="AF12" s="70" t="str">
        <f t="shared" si="19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20"/>
        <v>Err</v>
      </c>
      <c r="T13" s="70"/>
      <c r="U13" s="70" t="str">
        <f t="shared" si="11"/>
        <v>Err</v>
      </c>
      <c r="V13" s="80"/>
      <c r="W13" s="70" t="str">
        <f t="shared" si="12"/>
        <v>Err</v>
      </c>
      <c r="X13" s="70" t="str">
        <f t="shared" si="13"/>
        <v>Err</v>
      </c>
      <c r="Y13" s="70" t="str">
        <f t="shared" si="14"/>
        <v>Err</v>
      </c>
      <c r="Z13" s="70" t="str">
        <f t="shared" si="15"/>
        <v>Err</v>
      </c>
      <c r="AA13" s="70" t="str">
        <f t="shared" si="16"/>
        <v>Err</v>
      </c>
      <c r="AB13" s="70" t="str">
        <f t="shared" si="17"/>
        <v>Err</v>
      </c>
      <c r="AC13" s="70" t="str">
        <f t="shared" si="18"/>
        <v>Err</v>
      </c>
      <c r="AD13" s="70" t="str">
        <f t="shared" si="21"/>
        <v>Err</v>
      </c>
      <c r="AE13" s="70"/>
      <c r="AF13" s="70" t="str">
        <f t="shared" si="19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20"/>
        <v>Err</v>
      </c>
      <c r="T14" s="70"/>
      <c r="U14" s="70" t="str">
        <f t="shared" si="11"/>
        <v>Err</v>
      </c>
      <c r="V14" s="80"/>
      <c r="W14" s="70" t="str">
        <f t="shared" si="12"/>
        <v>Err</v>
      </c>
      <c r="X14" s="70" t="str">
        <f t="shared" si="13"/>
        <v>Err</v>
      </c>
      <c r="Y14" s="70" t="str">
        <f t="shared" si="14"/>
        <v>Err</v>
      </c>
      <c r="Z14" s="70" t="str">
        <f t="shared" si="15"/>
        <v>Err</v>
      </c>
      <c r="AA14" s="70" t="str">
        <f t="shared" si="16"/>
        <v>Err</v>
      </c>
      <c r="AB14" s="70" t="str">
        <f t="shared" si="17"/>
        <v>Err</v>
      </c>
      <c r="AC14" s="70" t="str">
        <f t="shared" si="18"/>
        <v>Err</v>
      </c>
      <c r="AD14" s="70" t="str">
        <f t="shared" si="21"/>
        <v>Err</v>
      </c>
      <c r="AE14" s="70"/>
      <c r="AF14" s="70" t="str">
        <f t="shared" si="19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20"/>
        <v>Err</v>
      </c>
      <c r="T15" s="70"/>
      <c r="U15" s="70" t="str">
        <f t="shared" si="11"/>
        <v>Err</v>
      </c>
      <c r="V15" s="80"/>
      <c r="W15" s="70" t="str">
        <f t="shared" si="12"/>
        <v>Err</v>
      </c>
      <c r="X15" s="70" t="str">
        <f t="shared" si="13"/>
        <v>Err</v>
      </c>
      <c r="Y15" s="70" t="str">
        <f t="shared" si="14"/>
        <v>Err</v>
      </c>
      <c r="Z15" s="70" t="str">
        <f t="shared" si="15"/>
        <v>Err</v>
      </c>
      <c r="AA15" s="70" t="str">
        <f t="shared" si="16"/>
        <v>Err</v>
      </c>
      <c r="AB15" s="70" t="str">
        <f t="shared" si="17"/>
        <v>Err</v>
      </c>
      <c r="AC15" s="70" t="str">
        <f t="shared" si="18"/>
        <v>Err</v>
      </c>
      <c r="AD15" s="70" t="str">
        <f t="shared" si="21"/>
        <v>Err</v>
      </c>
      <c r="AE15" s="70"/>
      <c r="AF15" s="70" t="str">
        <f t="shared" si="19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20"/>
        <v>Err</v>
      </c>
      <c r="T16" s="70"/>
      <c r="U16" s="70" t="str">
        <f t="shared" si="11"/>
        <v>Err</v>
      </c>
      <c r="V16" s="80"/>
      <c r="W16" s="70" t="str">
        <f t="shared" si="12"/>
        <v>Err</v>
      </c>
      <c r="X16" s="70" t="str">
        <f t="shared" si="13"/>
        <v>Err</v>
      </c>
      <c r="Y16" s="70" t="str">
        <f t="shared" si="14"/>
        <v>Err</v>
      </c>
      <c r="Z16" s="70" t="str">
        <f t="shared" si="15"/>
        <v>Err</v>
      </c>
      <c r="AA16" s="70" t="str">
        <f t="shared" si="16"/>
        <v>Err</v>
      </c>
      <c r="AB16" s="70" t="str">
        <f t="shared" si="17"/>
        <v>Err</v>
      </c>
      <c r="AC16" s="70" t="str">
        <f t="shared" si="18"/>
        <v>Err</v>
      </c>
      <c r="AD16" s="70" t="str">
        <f t="shared" si="21"/>
        <v>Err</v>
      </c>
      <c r="AE16" s="70"/>
      <c r="AF16" s="70" t="str">
        <f t="shared" si="19"/>
        <v>Err</v>
      </c>
    </row>
    <row r="17" spans="2:32" ht="15.75" x14ac:dyDescent="0.25">
      <c r="B17" s="89" t="s">
        <v>6270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30" customHeight="1" x14ac:dyDescent="0.25">
      <c r="B18" s="23" t="s">
        <v>6079</v>
      </c>
      <c r="C18" s="24">
        <v>0.1</v>
      </c>
      <c r="D18" s="24">
        <v>0.1</v>
      </c>
      <c r="E18" s="23" t="s">
        <v>1216</v>
      </c>
      <c r="F18" s="65" t="s">
        <v>3258</v>
      </c>
      <c r="G18" s="60">
        <f>IFERROR(IF(E18="Individual Unit",IF(VLOOKUP($F18,Products,26,FALSE)="","X",VLOOKUP($F18,Products,26,FALSE)),""),"")</f>
        <v>3000</v>
      </c>
      <c r="H18" s="23" t="str">
        <f>_xlfn.IFNA(VLOOKUP($F18,Products,2,FALSE),"Not Found")</f>
        <v>Tamar Fresh</v>
      </c>
      <c r="I18" s="24" t="str">
        <f>_xlfn.IFNA(VLOOKUP($F18,Products,4,FALSE),"Not Found")</f>
        <v>23078</v>
      </c>
      <c r="J18" s="24" t="str">
        <f>_xlfn.IFNA(VLOOKUP($F18,Products,5,FALSE),"Not Found")</f>
        <v>Watermelon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0.9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12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0.60000000000000009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0.60000000000000009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0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0.30000000000000004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0</v>
      </c>
      <c r="S18" s="70">
        <v>0</v>
      </c>
      <c r="T18" s="70">
        <v>12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54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0.9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12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0.60000000000000009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0.60000000000000009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0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0.30000000000000004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0</v>
      </c>
      <c r="AD18" s="70">
        <v>0</v>
      </c>
      <c r="AE18" s="70">
        <v>12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54</v>
      </c>
    </row>
    <row r="19" spans="2:32" s="4" customFormat="1" ht="30" hidden="1" customHeight="1" x14ac:dyDescent="0.25">
      <c r="B19" s="38"/>
      <c r="C19" s="39"/>
      <c r="D19" s="39"/>
      <c r="E19" s="38"/>
      <c r="F19" s="65"/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Not Found</v>
      </c>
      <c r="I19" s="24" t="str">
        <f>_xlfn.IFNA(VLOOKUP($F19,Products,4,FALSE),"Not Found")</f>
        <v>Not Found</v>
      </c>
      <c r="J19" s="24" t="str">
        <f>_xlfn.IFNA(VLOOKUP($F19,Products,5,FALSE),"Not Found")</f>
        <v>Not Found</v>
      </c>
      <c r="L19" s="70" t="str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Err</v>
      </c>
      <c r="M19" s="70" t="str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Err</v>
      </c>
      <c r="N19" s="70" t="str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Err</v>
      </c>
      <c r="O19" s="70" t="str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Err</v>
      </c>
      <c r="P19" s="70" t="str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Err</v>
      </c>
      <c r="Q19" s="70" t="str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Err</v>
      </c>
      <c r="R19" s="70" t="str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Err</v>
      </c>
      <c r="S19" s="70" t="str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Err</v>
      </c>
      <c r="T19" s="70"/>
      <c r="U19" s="70" t="str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Err</v>
      </c>
      <c r="V19" s="80"/>
      <c r="W19" s="70" t="str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Err</v>
      </c>
      <c r="X19" s="70" t="str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Err</v>
      </c>
      <c r="Y19" s="70" t="str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Err</v>
      </c>
      <c r="Z19" s="70" t="str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Err</v>
      </c>
      <c r="AA19" s="70" t="str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Err</v>
      </c>
      <c r="AB19" s="70" t="str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Err</v>
      </c>
      <c r="AC19" s="70" t="str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Err</v>
      </c>
      <c r="AD19" s="70" t="str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Err</v>
      </c>
      <c r="AE19" s="70"/>
      <c r="AF19" s="70" t="str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Err</v>
      </c>
    </row>
    <row r="20" spans="2:32" s="4" customFormat="1" ht="30" hidden="1" customHeight="1" x14ac:dyDescent="0.25">
      <c r="B20" s="38"/>
      <c r="C20" s="39"/>
      <c r="D20" s="39"/>
      <c r="E20" s="38"/>
      <c r="F20" s="65"/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Not Found</v>
      </c>
      <c r="I20" s="24" t="str">
        <f>_xlfn.IFNA(VLOOKUP($F20,Products,4,FALSE),"Not Found")</f>
        <v>Not Found</v>
      </c>
      <c r="J20" s="24" t="str">
        <f>_xlfn.IFNA(VLOOKUP($F20,Products,5,FALSE),"Not Found")</f>
        <v>Not Found</v>
      </c>
      <c r="L20" s="70" t="str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Err</v>
      </c>
      <c r="M20" s="70" t="str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Err</v>
      </c>
      <c r="N20" s="70" t="str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Err</v>
      </c>
      <c r="O20" s="70" t="str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Err</v>
      </c>
      <c r="P20" s="70" t="str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Err</v>
      </c>
      <c r="Q20" s="70" t="str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Err</v>
      </c>
      <c r="R20" s="70" t="str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Err</v>
      </c>
      <c r="S20" s="70" t="str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Err</v>
      </c>
      <c r="T20" s="70"/>
      <c r="U20" s="70" t="str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Err</v>
      </c>
      <c r="V20" s="80"/>
      <c r="W20" s="70" t="str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Err</v>
      </c>
      <c r="X20" s="70" t="str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Err</v>
      </c>
      <c r="Y20" s="70" t="str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Err</v>
      </c>
      <c r="Z20" s="70" t="str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Err</v>
      </c>
      <c r="AA20" s="70" t="str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Err</v>
      </c>
      <c r="AB20" s="70" t="str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Err</v>
      </c>
      <c r="AC20" s="70" t="str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Err</v>
      </c>
      <c r="AD20" s="70" t="str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Err</v>
      </c>
      <c r="AE20" s="70"/>
      <c r="AF20" s="70" t="str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Err</v>
      </c>
    </row>
    <row r="21" spans="2:32" x14ac:dyDescent="0.25">
      <c r="L21" s="71">
        <f>SUM(L6:L20)</f>
        <v>7.32</v>
      </c>
      <c r="M21" s="71">
        <f t="shared" ref="M21:U21" si="22">SUM(M6:M20)</f>
        <v>74.13</v>
      </c>
      <c r="N21" s="71">
        <f t="shared" si="22"/>
        <v>0.93</v>
      </c>
      <c r="O21" s="71">
        <f t="shared" si="22"/>
        <v>0.84000000000000008</v>
      </c>
      <c r="P21" s="71">
        <f t="shared" si="22"/>
        <v>0.09</v>
      </c>
      <c r="Q21" s="71">
        <f t="shared" si="22"/>
        <v>8.5200000000000014</v>
      </c>
      <c r="R21" s="71">
        <f t="shared" si="22"/>
        <v>0.186</v>
      </c>
      <c r="S21" s="71">
        <f t="shared" si="22"/>
        <v>2.73</v>
      </c>
      <c r="T21" s="71">
        <f>SUM(T6:T20)</f>
        <v>14.7</v>
      </c>
      <c r="U21" s="71">
        <f t="shared" si="22"/>
        <v>318.87900000000002</v>
      </c>
      <c r="V21" s="73" t="s">
        <v>6151</v>
      </c>
      <c r="W21" s="71">
        <f t="shared" ref="W21:AF21" si="23">SUM(W6:W20)</f>
        <v>7.5600000000000014</v>
      </c>
      <c r="X21" s="71">
        <f t="shared" si="23"/>
        <v>75.240000000000009</v>
      </c>
      <c r="Y21" s="71">
        <f t="shared" si="23"/>
        <v>0.94000000000000006</v>
      </c>
      <c r="Z21" s="71">
        <f t="shared" si="23"/>
        <v>0.85000000000000009</v>
      </c>
      <c r="AA21" s="71">
        <f t="shared" si="23"/>
        <v>0.09</v>
      </c>
      <c r="AB21" s="71">
        <f t="shared" si="23"/>
        <v>8.6600000000000019</v>
      </c>
      <c r="AC21" s="71">
        <f t="shared" si="23"/>
        <v>0.248</v>
      </c>
      <c r="AD21" s="71">
        <f t="shared" si="23"/>
        <v>3.64</v>
      </c>
      <c r="AE21" s="71">
        <f>SUM(AE6:AE20)</f>
        <v>14.7</v>
      </c>
      <c r="AF21" s="71">
        <f t="shared" si="23"/>
        <v>325.17200000000003</v>
      </c>
    </row>
    <row r="22" spans="2:32" ht="15" customHeight="1" x14ac:dyDescent="0.25">
      <c r="L22" s="59"/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6154</v>
      </c>
      <c r="W22" s="59"/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x14ac:dyDescent="0.25">
      <c r="L23" s="84" t="b">
        <v>1</v>
      </c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6155</v>
      </c>
      <c r="W23" s="84" t="b">
        <v>1</v>
      </c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ht="15" customHeight="1" x14ac:dyDescent="0.25">
      <c r="L24" s="59"/>
      <c r="M24" s="59"/>
      <c r="N24" s="59"/>
      <c r="O24" s="59"/>
      <c r="P24" s="59"/>
      <c r="Q24" s="84" t="b">
        <v>1</v>
      </c>
      <c r="R24" s="59"/>
      <c r="S24" s="59"/>
      <c r="T24" s="84" t="b">
        <v>1</v>
      </c>
      <c r="U24" s="59"/>
      <c r="V24" s="63" t="s">
        <v>6156</v>
      </c>
      <c r="W24" s="59"/>
      <c r="X24" s="59"/>
      <c r="Y24" s="59"/>
      <c r="Z24" s="59"/>
      <c r="AA24" s="59"/>
      <c r="AB24" s="84" t="b">
        <v>1</v>
      </c>
      <c r="AC24" s="59"/>
      <c r="AD24" s="59"/>
      <c r="AE24" s="84" t="b">
        <v>1</v>
      </c>
      <c r="AF24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7:J17"/>
    <mergeCell ref="I4:I5"/>
    <mergeCell ref="J4:J5"/>
    <mergeCell ref="L4:U4"/>
    <mergeCell ref="W4:AF4"/>
  </mergeCells>
  <hyperlinks>
    <hyperlink ref="L1" location="'HOME WEEK 1'!A1" display="'HOME WEEK 1'!A1" xr:uid="{60E3F097-3F0A-4055-8A83-05394CA7A915}"/>
    <hyperlink ref="M1" location="'HOME WEEK 2'!A1" display="&lt; Week 2 Home" xr:uid="{91271073-690C-49A4-91BB-B4CC7C574D44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727BC9A-CDE9-41E6-8E27-5D80B56B6BAA}">
          <x14:formula1>
            <xm:f>'Master Product List'!$B:$B</xm:f>
          </x14:formula1>
          <xm:sqref>F6:F16 F18:F20</xm:sqref>
        </x14:dataValidation>
      </x14:dataValidations>
    </ext>
  </extLst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E35C-4BAA-4903-87FB-A3BEDCC3F3A6}">
  <sheetPr>
    <tabColor theme="9" tint="-0.499984740745262"/>
  </sheetPr>
  <dimension ref="B1:AF2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6286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2745</v>
      </c>
      <c r="C6" s="24">
        <v>20</v>
      </c>
      <c r="D6" s="24">
        <v>30</v>
      </c>
      <c r="E6" s="23" t="s">
        <v>6204</v>
      </c>
      <c r="F6" s="65" t="s">
        <v>2744</v>
      </c>
      <c r="G6" s="60" t="str">
        <f t="shared" ref="G6:G17" si="0">IFERROR(IF(E6="Individual Unit",IF(VLOOKUP($F6,Products,26,FALSE)="","X",VLOOKUP($F6,Products,26,FALSE)),""),"")</f>
        <v/>
      </c>
      <c r="H6" s="23" t="str">
        <f t="shared" ref="H6:H17" si="1">_xlfn.IFNA(VLOOKUP($F6,Products,2,FALSE),"Not Found")</f>
        <v>Rd Johns</v>
      </c>
      <c r="I6" s="24" t="str">
        <f t="shared" ref="I6:I17" si="2">_xlfn.IFNA(VLOOKUP($F6,Products,4,FALSE),"Not Found")</f>
        <v>55838</v>
      </c>
      <c r="J6" s="24" t="str">
        <f t="shared" ref="J6:J17" si="3">_xlfn.IFNA(VLOOKUP($F6,Products,5,FALSE),"Not Found")</f>
        <v xml:space="preserve">Peas </v>
      </c>
      <c r="L6" s="70">
        <f t="shared" ref="L6:L17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1.04</v>
      </c>
      <c r="M6" s="70">
        <f t="shared" ref="M6:M17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1.7999999999999998</v>
      </c>
      <c r="N6" s="70">
        <f t="shared" ref="N6:N17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0.06</v>
      </c>
      <c r="O6" s="70">
        <f t="shared" ref="O6:O17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0.04</v>
      </c>
      <c r="P6" s="70">
        <f t="shared" ref="P6:P17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0.02</v>
      </c>
      <c r="Q6" s="70">
        <f t="shared" ref="Q6:Q17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0.91999999999999993</v>
      </c>
      <c r="R6" s="70">
        <f t="shared" ref="R6:R17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1.6E-2</v>
      </c>
      <c r="S6" s="70">
        <v>0</v>
      </c>
      <c r="T6" s="70">
        <v>0.62</v>
      </c>
      <c r="U6" s="70">
        <f t="shared" ref="U6:U17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13.814</v>
      </c>
      <c r="V6" s="80"/>
      <c r="W6" s="70">
        <f t="shared" ref="W6:W17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1.56</v>
      </c>
      <c r="X6" s="70">
        <f t="shared" ref="X6:X17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2.6999999999999997</v>
      </c>
      <c r="Y6" s="70">
        <f t="shared" ref="Y6:Y17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0.09</v>
      </c>
      <c r="Z6" s="70">
        <f t="shared" ref="Z6:Z17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0.06</v>
      </c>
      <c r="AA6" s="70">
        <f t="shared" ref="AA6:AA17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0.03</v>
      </c>
      <c r="AB6" s="70">
        <f t="shared" ref="AB6:AB17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1.38</v>
      </c>
      <c r="AC6" s="70">
        <f t="shared" ref="AC6:AC17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2.4E-2</v>
      </c>
      <c r="AD6" s="70">
        <v>0</v>
      </c>
      <c r="AE6" s="70">
        <v>0.62</v>
      </c>
      <c r="AF6" s="70">
        <f t="shared" ref="AF6:AF17" si="19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20.721</v>
      </c>
    </row>
    <row r="7" spans="2:32" s="4" customFormat="1" ht="45" x14ac:dyDescent="0.25">
      <c r="B7" s="23" t="s">
        <v>488</v>
      </c>
      <c r="C7" s="24">
        <v>2</v>
      </c>
      <c r="D7" s="24">
        <v>3</v>
      </c>
      <c r="E7" s="23" t="s">
        <v>1216</v>
      </c>
      <c r="F7" s="65" t="s">
        <v>487</v>
      </c>
      <c r="G7" s="60">
        <f t="shared" si="0"/>
        <v>30</v>
      </c>
      <c r="H7" s="23" t="str">
        <f t="shared" si="1"/>
        <v>Bidfood</v>
      </c>
      <c r="I7" s="24" t="str">
        <f t="shared" si="2"/>
        <v>11169</v>
      </c>
      <c r="J7" s="24" t="str">
        <f t="shared" si="3"/>
        <v>Birds Eye MSC Gluten Free Fish Fingers 30g</v>
      </c>
      <c r="L7" s="70">
        <f t="shared" si="4"/>
        <v>7.8000000000000007</v>
      </c>
      <c r="M7" s="70">
        <f t="shared" si="5"/>
        <v>9.6</v>
      </c>
      <c r="N7" s="70">
        <f t="shared" si="6"/>
        <v>5.3999999999999995</v>
      </c>
      <c r="O7" s="70">
        <f t="shared" si="7"/>
        <v>4.919999999999999</v>
      </c>
      <c r="P7" s="70">
        <f t="shared" si="8"/>
        <v>0.48</v>
      </c>
      <c r="Q7" s="70">
        <f t="shared" si="9"/>
        <v>0.36</v>
      </c>
      <c r="R7" s="70">
        <f t="shared" si="10"/>
        <v>0.51600000000000001</v>
      </c>
      <c r="S7" s="70">
        <f t="shared" ref="S7:T17" si="20"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0.3</v>
      </c>
      <c r="T7" s="70">
        <v>0</v>
      </c>
      <c r="U7" s="70">
        <f t="shared" si="11"/>
        <v>118.8</v>
      </c>
      <c r="V7" s="80"/>
      <c r="W7" s="70">
        <f t="shared" si="12"/>
        <v>11.700000000000001</v>
      </c>
      <c r="X7" s="70">
        <f t="shared" si="13"/>
        <v>14.399999999999999</v>
      </c>
      <c r="Y7" s="70">
        <f t="shared" si="14"/>
        <v>8.1</v>
      </c>
      <c r="Z7" s="70">
        <f t="shared" si="15"/>
        <v>7.379999999999999</v>
      </c>
      <c r="AA7" s="70">
        <f t="shared" si="16"/>
        <v>0.72</v>
      </c>
      <c r="AB7" s="70">
        <f t="shared" si="17"/>
        <v>0.54</v>
      </c>
      <c r="AC7" s="70">
        <f t="shared" si="18"/>
        <v>0.77400000000000002</v>
      </c>
      <c r="AD7" s="70">
        <f t="shared" ref="AD7:AE17" si="21"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0.44999999999999996</v>
      </c>
      <c r="AE7" s="70">
        <v>0</v>
      </c>
      <c r="AF7" s="70">
        <f t="shared" si="19"/>
        <v>178.2</v>
      </c>
    </row>
    <row r="8" spans="2:32" s="4" customFormat="1" ht="24" x14ac:dyDescent="0.25">
      <c r="B8" s="23" t="s">
        <v>5859</v>
      </c>
      <c r="C8" s="24">
        <v>1.1299999999999999</v>
      </c>
      <c r="D8" s="24">
        <v>1.5</v>
      </c>
      <c r="E8" s="23" t="s">
        <v>6205</v>
      </c>
      <c r="F8" s="65" t="s">
        <v>5858</v>
      </c>
      <c r="G8" s="60" t="str">
        <f t="shared" ref="G8" si="22">IFERROR(IF(E8="Individual Unit",IF(VLOOKUP($F8,Products,26,FALSE)="","X",VLOOKUP($F8,Products,26,FALSE)),""),"")</f>
        <v/>
      </c>
      <c r="H8" s="23" t="str">
        <f t="shared" si="1"/>
        <v>Bidfood</v>
      </c>
      <c r="I8" s="24" t="str">
        <f t="shared" si="2"/>
        <v>00097</v>
      </c>
      <c r="J8" s="24" t="str">
        <f t="shared" si="3"/>
        <v>La Pedriza Olive Oil</v>
      </c>
      <c r="L8" s="70">
        <f t="shared" si="4"/>
        <v>0</v>
      </c>
      <c r="M8" s="70">
        <f t="shared" si="5"/>
        <v>0</v>
      </c>
      <c r="N8" s="70">
        <f t="shared" si="6"/>
        <v>1.1299999999999999</v>
      </c>
      <c r="O8" s="70">
        <f t="shared" si="7"/>
        <v>0.97179999999999989</v>
      </c>
      <c r="P8" s="70">
        <f t="shared" si="8"/>
        <v>0.15820000000000001</v>
      </c>
      <c r="Q8" s="70">
        <f t="shared" si="9"/>
        <v>0</v>
      </c>
      <c r="R8" s="70">
        <f t="shared" si="10"/>
        <v>0</v>
      </c>
      <c r="S8" s="70">
        <f t="shared" si="20"/>
        <v>0</v>
      </c>
      <c r="T8" s="70">
        <v>0</v>
      </c>
      <c r="U8" s="70">
        <f t="shared" si="11"/>
        <v>10.169999999999998</v>
      </c>
      <c r="V8" s="80"/>
      <c r="W8" s="70">
        <f t="shared" si="12"/>
        <v>0</v>
      </c>
      <c r="X8" s="70">
        <f t="shared" si="13"/>
        <v>0</v>
      </c>
      <c r="Y8" s="70">
        <f t="shared" si="14"/>
        <v>1.5</v>
      </c>
      <c r="Z8" s="70">
        <f t="shared" si="15"/>
        <v>1.29</v>
      </c>
      <c r="AA8" s="70">
        <f t="shared" si="16"/>
        <v>0.21000000000000002</v>
      </c>
      <c r="AB8" s="70">
        <f t="shared" si="17"/>
        <v>0</v>
      </c>
      <c r="AC8" s="70">
        <f t="shared" si="18"/>
        <v>0</v>
      </c>
      <c r="AD8" s="70">
        <f t="shared" si="21"/>
        <v>0</v>
      </c>
      <c r="AE8" s="70">
        <v>0</v>
      </c>
      <c r="AF8" s="70">
        <f t="shared" si="19"/>
        <v>13.5</v>
      </c>
    </row>
    <row r="9" spans="2:32" s="4" customFormat="1" ht="30" customHeight="1" x14ac:dyDescent="0.25">
      <c r="B9" s="23" t="s">
        <v>1812</v>
      </c>
      <c r="C9" s="24">
        <v>75</v>
      </c>
      <c r="D9" s="24">
        <v>100</v>
      </c>
      <c r="E9" s="23" t="s">
        <v>6204</v>
      </c>
      <c r="F9" s="65" t="s">
        <v>5834</v>
      </c>
      <c r="G9" s="60" t="str">
        <f t="shared" si="0"/>
        <v/>
      </c>
      <c r="H9" s="23" t="str">
        <f t="shared" si="1"/>
        <v>Bidfood</v>
      </c>
      <c r="I9" s="24" t="str">
        <f t="shared" si="2"/>
        <v>35000</v>
      </c>
      <c r="J9" s="24" t="str">
        <f t="shared" si="3"/>
        <v>Potato chip skin on 10mm</v>
      </c>
      <c r="L9" s="70">
        <f t="shared" si="4"/>
        <v>1.5750000000000002</v>
      </c>
      <c r="M9" s="70">
        <f t="shared" si="5"/>
        <v>12.899999999999999</v>
      </c>
      <c r="N9" s="70">
        <f t="shared" si="6"/>
        <v>0.15</v>
      </c>
      <c r="O9" s="70">
        <f t="shared" si="7"/>
        <v>0.15</v>
      </c>
      <c r="P9" s="70">
        <f t="shared" si="8"/>
        <v>0</v>
      </c>
      <c r="Q9" s="70">
        <f t="shared" si="9"/>
        <v>0.97500000000000009</v>
      </c>
      <c r="R9" s="70">
        <f t="shared" si="10"/>
        <v>1.5000000000000001E-2</v>
      </c>
      <c r="S9" s="70">
        <v>0</v>
      </c>
      <c r="T9" s="70">
        <f t="shared" si="20"/>
        <v>0.45</v>
      </c>
      <c r="U9" s="70">
        <f t="shared" si="11"/>
        <v>56.25</v>
      </c>
      <c r="V9" s="80"/>
      <c r="W9" s="70">
        <f t="shared" si="12"/>
        <v>2.1</v>
      </c>
      <c r="X9" s="70">
        <f t="shared" si="13"/>
        <v>17.2</v>
      </c>
      <c r="Y9" s="70">
        <f t="shared" si="14"/>
        <v>0.2</v>
      </c>
      <c r="Z9" s="70">
        <f t="shared" si="15"/>
        <v>0.2</v>
      </c>
      <c r="AA9" s="70">
        <f t="shared" si="16"/>
        <v>0</v>
      </c>
      <c r="AB9" s="70">
        <f t="shared" si="17"/>
        <v>1.3</v>
      </c>
      <c r="AC9" s="70">
        <f t="shared" si="18"/>
        <v>0.02</v>
      </c>
      <c r="AD9" s="70">
        <v>0</v>
      </c>
      <c r="AE9" s="70">
        <f t="shared" si="21"/>
        <v>0.6</v>
      </c>
      <c r="AF9" s="70">
        <f t="shared" si="19"/>
        <v>75</v>
      </c>
    </row>
    <row r="10" spans="2:32" s="4" customFormat="1" ht="30" hidden="1" customHeight="1" x14ac:dyDescent="0.25">
      <c r="B10" s="23"/>
      <c r="C10" s="24"/>
      <c r="D10" s="24"/>
      <c r="E10" s="23"/>
      <c r="F10" s="65"/>
      <c r="G10" s="60" t="str">
        <f t="shared" si="0"/>
        <v/>
      </c>
      <c r="H10" s="23" t="str">
        <f t="shared" si="1"/>
        <v>Not Found</v>
      </c>
      <c r="I10" s="24" t="str">
        <f t="shared" si="2"/>
        <v>Not Found</v>
      </c>
      <c r="J10" s="24" t="str">
        <f t="shared" si="3"/>
        <v>Not Found</v>
      </c>
      <c r="L10" s="70" t="str">
        <f t="shared" si="4"/>
        <v>Err</v>
      </c>
      <c r="M10" s="70" t="str">
        <f t="shared" si="5"/>
        <v>Err</v>
      </c>
      <c r="N10" s="70" t="str">
        <f t="shared" si="6"/>
        <v>Err</v>
      </c>
      <c r="O10" s="70" t="str">
        <f t="shared" si="7"/>
        <v>Err</v>
      </c>
      <c r="P10" s="70" t="str">
        <f t="shared" si="8"/>
        <v>Err</v>
      </c>
      <c r="Q10" s="70" t="str">
        <f t="shared" si="9"/>
        <v>Err</v>
      </c>
      <c r="R10" s="70" t="str">
        <f t="shared" si="10"/>
        <v>Err</v>
      </c>
      <c r="S10" s="70" t="str">
        <f t="shared" si="20"/>
        <v>Err</v>
      </c>
      <c r="T10" s="70"/>
      <c r="U10" s="70" t="str">
        <f t="shared" si="11"/>
        <v>Err</v>
      </c>
      <c r="V10" s="80"/>
      <c r="W10" s="70" t="str">
        <f t="shared" si="12"/>
        <v>Err</v>
      </c>
      <c r="X10" s="70" t="str">
        <f t="shared" si="13"/>
        <v>Err</v>
      </c>
      <c r="Y10" s="70" t="str">
        <f t="shared" si="14"/>
        <v>Err</v>
      </c>
      <c r="Z10" s="70" t="str">
        <f t="shared" si="15"/>
        <v>Err</v>
      </c>
      <c r="AA10" s="70" t="str">
        <f t="shared" si="16"/>
        <v>Err</v>
      </c>
      <c r="AB10" s="70" t="str">
        <f t="shared" si="17"/>
        <v>Err</v>
      </c>
      <c r="AC10" s="70" t="str">
        <f t="shared" si="18"/>
        <v>Err</v>
      </c>
      <c r="AD10" s="70" t="str">
        <f t="shared" si="21"/>
        <v>Err</v>
      </c>
      <c r="AE10" s="70"/>
      <c r="AF10" s="70" t="str">
        <f t="shared" si="19"/>
        <v>Err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20"/>
        <v>Err</v>
      </c>
      <c r="T11" s="70"/>
      <c r="U11" s="70" t="str">
        <f t="shared" si="11"/>
        <v>Err</v>
      </c>
      <c r="V11" s="80"/>
      <c r="W11" s="70" t="str">
        <f t="shared" si="12"/>
        <v>Err</v>
      </c>
      <c r="X11" s="70" t="str">
        <f t="shared" si="13"/>
        <v>Err</v>
      </c>
      <c r="Y11" s="70" t="str">
        <f t="shared" si="14"/>
        <v>Err</v>
      </c>
      <c r="Z11" s="70" t="str">
        <f t="shared" si="15"/>
        <v>Err</v>
      </c>
      <c r="AA11" s="70" t="str">
        <f t="shared" si="16"/>
        <v>Err</v>
      </c>
      <c r="AB11" s="70" t="str">
        <f t="shared" si="17"/>
        <v>Err</v>
      </c>
      <c r="AC11" s="70" t="str">
        <f t="shared" si="18"/>
        <v>Err</v>
      </c>
      <c r="AD11" s="70" t="str">
        <f t="shared" si="21"/>
        <v>Err</v>
      </c>
      <c r="AE11" s="70"/>
      <c r="AF11" s="70" t="str">
        <f t="shared" si="19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20"/>
        <v>Err</v>
      </c>
      <c r="T12" s="70"/>
      <c r="U12" s="70" t="str">
        <f t="shared" si="11"/>
        <v>Err</v>
      </c>
      <c r="V12" s="80"/>
      <c r="W12" s="70" t="str">
        <f t="shared" si="12"/>
        <v>Err</v>
      </c>
      <c r="X12" s="70" t="str">
        <f t="shared" si="13"/>
        <v>Err</v>
      </c>
      <c r="Y12" s="70" t="str">
        <f t="shared" si="14"/>
        <v>Err</v>
      </c>
      <c r="Z12" s="70" t="str">
        <f t="shared" si="15"/>
        <v>Err</v>
      </c>
      <c r="AA12" s="70" t="str">
        <f t="shared" si="16"/>
        <v>Err</v>
      </c>
      <c r="AB12" s="70" t="str">
        <f t="shared" si="17"/>
        <v>Err</v>
      </c>
      <c r="AC12" s="70" t="str">
        <f t="shared" si="18"/>
        <v>Err</v>
      </c>
      <c r="AD12" s="70" t="str">
        <f t="shared" si="21"/>
        <v>Err</v>
      </c>
      <c r="AE12" s="70"/>
      <c r="AF12" s="70" t="str">
        <f t="shared" si="19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20"/>
        <v>Err</v>
      </c>
      <c r="T13" s="70"/>
      <c r="U13" s="70" t="str">
        <f t="shared" si="11"/>
        <v>Err</v>
      </c>
      <c r="V13" s="80"/>
      <c r="W13" s="70" t="str">
        <f t="shared" si="12"/>
        <v>Err</v>
      </c>
      <c r="X13" s="70" t="str">
        <f t="shared" si="13"/>
        <v>Err</v>
      </c>
      <c r="Y13" s="70" t="str">
        <f t="shared" si="14"/>
        <v>Err</v>
      </c>
      <c r="Z13" s="70" t="str">
        <f t="shared" si="15"/>
        <v>Err</v>
      </c>
      <c r="AA13" s="70" t="str">
        <f t="shared" si="16"/>
        <v>Err</v>
      </c>
      <c r="AB13" s="70" t="str">
        <f t="shared" si="17"/>
        <v>Err</v>
      </c>
      <c r="AC13" s="70" t="str">
        <f t="shared" si="18"/>
        <v>Err</v>
      </c>
      <c r="AD13" s="70" t="str">
        <f t="shared" si="21"/>
        <v>Err</v>
      </c>
      <c r="AE13" s="70"/>
      <c r="AF13" s="70" t="str">
        <f t="shared" si="19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20"/>
        <v>Err</v>
      </c>
      <c r="T14" s="70"/>
      <c r="U14" s="70" t="str">
        <f t="shared" si="11"/>
        <v>Err</v>
      </c>
      <c r="V14" s="80"/>
      <c r="W14" s="70" t="str">
        <f t="shared" si="12"/>
        <v>Err</v>
      </c>
      <c r="X14" s="70" t="str">
        <f t="shared" si="13"/>
        <v>Err</v>
      </c>
      <c r="Y14" s="70" t="str">
        <f t="shared" si="14"/>
        <v>Err</v>
      </c>
      <c r="Z14" s="70" t="str">
        <f t="shared" si="15"/>
        <v>Err</v>
      </c>
      <c r="AA14" s="70" t="str">
        <f t="shared" si="16"/>
        <v>Err</v>
      </c>
      <c r="AB14" s="70" t="str">
        <f t="shared" si="17"/>
        <v>Err</v>
      </c>
      <c r="AC14" s="70" t="str">
        <f t="shared" si="18"/>
        <v>Err</v>
      </c>
      <c r="AD14" s="70" t="str">
        <f t="shared" si="21"/>
        <v>Err</v>
      </c>
      <c r="AE14" s="70"/>
      <c r="AF14" s="70" t="str">
        <f t="shared" si="19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20"/>
        <v>Err</v>
      </c>
      <c r="T15" s="70"/>
      <c r="U15" s="70" t="str">
        <f t="shared" si="11"/>
        <v>Err</v>
      </c>
      <c r="V15" s="80"/>
      <c r="W15" s="70" t="str">
        <f t="shared" si="12"/>
        <v>Err</v>
      </c>
      <c r="X15" s="70" t="str">
        <f t="shared" si="13"/>
        <v>Err</v>
      </c>
      <c r="Y15" s="70" t="str">
        <f t="shared" si="14"/>
        <v>Err</v>
      </c>
      <c r="Z15" s="70" t="str">
        <f t="shared" si="15"/>
        <v>Err</v>
      </c>
      <c r="AA15" s="70" t="str">
        <f t="shared" si="16"/>
        <v>Err</v>
      </c>
      <c r="AB15" s="70" t="str">
        <f t="shared" si="17"/>
        <v>Err</v>
      </c>
      <c r="AC15" s="70" t="str">
        <f t="shared" si="18"/>
        <v>Err</v>
      </c>
      <c r="AD15" s="70" t="str">
        <f t="shared" si="21"/>
        <v>Err</v>
      </c>
      <c r="AE15" s="70"/>
      <c r="AF15" s="70" t="str">
        <f t="shared" si="19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20"/>
        <v>Err</v>
      </c>
      <c r="T16" s="70"/>
      <c r="U16" s="70" t="str">
        <f t="shared" si="11"/>
        <v>Err</v>
      </c>
      <c r="V16" s="80"/>
      <c r="W16" s="70" t="str">
        <f t="shared" si="12"/>
        <v>Err</v>
      </c>
      <c r="X16" s="70" t="str">
        <f t="shared" si="13"/>
        <v>Err</v>
      </c>
      <c r="Y16" s="70" t="str">
        <f t="shared" si="14"/>
        <v>Err</v>
      </c>
      <c r="Z16" s="70" t="str">
        <f t="shared" si="15"/>
        <v>Err</v>
      </c>
      <c r="AA16" s="70" t="str">
        <f t="shared" si="16"/>
        <v>Err</v>
      </c>
      <c r="AB16" s="70" t="str">
        <f t="shared" si="17"/>
        <v>Err</v>
      </c>
      <c r="AC16" s="70" t="str">
        <f t="shared" si="18"/>
        <v>Err</v>
      </c>
      <c r="AD16" s="70" t="str">
        <f t="shared" si="21"/>
        <v>Err</v>
      </c>
      <c r="AE16" s="70"/>
      <c r="AF16" s="70" t="str">
        <f t="shared" si="19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20"/>
        <v>Err</v>
      </c>
      <c r="T17" s="70"/>
      <c r="U17" s="70" t="str">
        <f t="shared" si="11"/>
        <v>Err</v>
      </c>
      <c r="V17" s="80"/>
      <c r="W17" s="70" t="str">
        <f t="shared" si="12"/>
        <v>Err</v>
      </c>
      <c r="X17" s="70" t="str">
        <f t="shared" si="13"/>
        <v>Err</v>
      </c>
      <c r="Y17" s="70" t="str">
        <f t="shared" si="14"/>
        <v>Err</v>
      </c>
      <c r="Z17" s="70" t="str">
        <f t="shared" si="15"/>
        <v>Err</v>
      </c>
      <c r="AA17" s="70" t="str">
        <f t="shared" si="16"/>
        <v>Err</v>
      </c>
      <c r="AB17" s="70" t="str">
        <f t="shared" si="17"/>
        <v>Err</v>
      </c>
      <c r="AC17" s="70" t="str">
        <f t="shared" si="18"/>
        <v>Err</v>
      </c>
      <c r="AD17" s="70" t="str">
        <f t="shared" si="21"/>
        <v>Err</v>
      </c>
      <c r="AE17" s="70"/>
      <c r="AF17" s="70" t="str">
        <f t="shared" si="19"/>
        <v>Err</v>
      </c>
    </row>
    <row r="18" spans="2:32" ht="15.75" x14ac:dyDescent="0.25">
      <c r="B18" s="89" t="s">
        <v>6216</v>
      </c>
      <c r="C18" s="90"/>
      <c r="D18" s="90"/>
      <c r="E18" s="90"/>
      <c r="F18" s="90"/>
      <c r="G18" s="90"/>
      <c r="H18" s="90"/>
      <c r="I18" s="90"/>
      <c r="J18" s="91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4" customFormat="1" ht="30" customHeight="1" x14ac:dyDescent="0.25">
      <c r="B19" s="38" t="s">
        <v>2975</v>
      </c>
      <c r="C19" s="39">
        <v>20</v>
      </c>
      <c r="D19" s="39">
        <v>25</v>
      </c>
      <c r="E19" s="38" t="s">
        <v>6204</v>
      </c>
      <c r="F19" s="65" t="s">
        <v>3270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Tamar Fresh</v>
      </c>
      <c r="I19" s="24" t="str">
        <f>_xlfn.IFNA(VLOOKUP($F19,Products,4,FALSE),"Not Found")</f>
        <v>33094</v>
      </c>
      <c r="J19" s="24" t="str">
        <f>_xlfn.IFNA(VLOOKUP($F19,Products,5,FALSE),"Not Found")</f>
        <v>Strawberries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0.12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1.22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0.1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9.1999999999999998E-2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8.0000000000000002E-3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0.2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</v>
      </c>
      <c r="S19" s="70">
        <v>0</v>
      </c>
      <c r="T19" s="70">
        <v>0.91500000000000004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6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0.15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1.5249999999999999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0.125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0.11499999999999999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0.01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0.25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</v>
      </c>
      <c r="AD19" s="70">
        <v>0</v>
      </c>
      <c r="AE19" s="70">
        <v>0.91500000000000004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7.5</v>
      </c>
    </row>
    <row r="20" spans="2:32" s="4" customFormat="1" ht="30" customHeight="1" x14ac:dyDescent="0.25">
      <c r="B20" s="38" t="s">
        <v>2668</v>
      </c>
      <c r="C20" s="39">
        <v>15</v>
      </c>
      <c r="D20" s="39">
        <v>20</v>
      </c>
      <c r="E20" s="38" t="s">
        <v>6204</v>
      </c>
      <c r="F20" s="65" t="s">
        <v>3267</v>
      </c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Tamar Fresh</v>
      </c>
      <c r="I20" s="24" t="str">
        <f>_xlfn.IFNA(VLOOKUP($F20,Products,4,FALSE),"Not Found")</f>
        <v>17229</v>
      </c>
      <c r="J20" s="24" t="str">
        <f>_xlfn.IFNA(VLOOKUP($F20,Products,5,FALSE),"Not Found")</f>
        <v>Red Grapes</v>
      </c>
      <c r="L20" s="70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0.10499999999999998</v>
      </c>
      <c r="M20" s="70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2.415</v>
      </c>
      <c r="N20" s="70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0.03</v>
      </c>
      <c r="O20" s="70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0.03</v>
      </c>
      <c r="P20" s="70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0</v>
      </c>
      <c r="Q20" s="70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0.09</v>
      </c>
      <c r="R20" s="70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0</v>
      </c>
      <c r="S20" s="70">
        <v>0</v>
      </c>
      <c r="T20" s="70">
        <v>3.22</v>
      </c>
      <c r="U20" s="70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9.75</v>
      </c>
      <c r="V20" s="80"/>
      <c r="W20" s="70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0.13999999999999999</v>
      </c>
      <c r="X20" s="70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3.22</v>
      </c>
      <c r="Y20" s="70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0.04</v>
      </c>
      <c r="Z20" s="70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0.04</v>
      </c>
      <c r="AA20" s="70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0</v>
      </c>
      <c r="AB20" s="70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0.12</v>
      </c>
      <c r="AC20" s="70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0</v>
      </c>
      <c r="AD20" s="70">
        <v>0</v>
      </c>
      <c r="AE20" s="70">
        <v>3.22</v>
      </c>
      <c r="AF20" s="70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13</v>
      </c>
    </row>
    <row r="21" spans="2:32" s="4" customFormat="1" ht="30" customHeight="1" x14ac:dyDescent="0.25">
      <c r="B21" s="38" t="s">
        <v>1447</v>
      </c>
      <c r="C21" s="39">
        <v>0.1</v>
      </c>
      <c r="D21" s="39">
        <v>0.1</v>
      </c>
      <c r="E21" s="38" t="s">
        <v>1216</v>
      </c>
      <c r="F21" s="65" t="s">
        <v>3333</v>
      </c>
      <c r="G21" s="60">
        <f>IFERROR(IF(E21="Individual Unit",IF(VLOOKUP($F21,Products,26,FALSE)="","X",VLOOKUP($F21,Products,26,FALSE)),""),"")</f>
        <v>167</v>
      </c>
      <c r="H21" s="23" t="str">
        <f>_xlfn.IFNA(VLOOKUP($F21,Products,2,FALSE),"Not Found")</f>
        <v>Tamar Fresh</v>
      </c>
      <c r="I21" s="24" t="str">
        <f>_xlfn.IFNA(VLOOKUP($F21,Products,4,FALSE),"Not Found")</f>
        <v>1006</v>
      </c>
      <c r="J21" s="24" t="str">
        <f>_xlfn.IFNA(VLOOKUP($F21,Products,5,FALSE),"Not Found")</f>
        <v>Gala Apples</v>
      </c>
      <c r="L21" s="70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0</v>
      </c>
      <c r="M21" s="70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2.1710000000000003</v>
      </c>
      <c r="N21" s="70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0</v>
      </c>
      <c r="O21" s="70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0</v>
      </c>
      <c r="P21" s="70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0</v>
      </c>
      <c r="Q21" s="70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0.20040000000000002</v>
      </c>
      <c r="R21" s="70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0</v>
      </c>
      <c r="S21" s="70">
        <v>0</v>
      </c>
      <c r="T21" s="70">
        <v>1.8370000000000002</v>
      </c>
      <c r="U21" s="70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8.35</v>
      </c>
      <c r="V21" s="80"/>
      <c r="W21" s="70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0</v>
      </c>
      <c r="X21" s="70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2.1710000000000003</v>
      </c>
      <c r="Y21" s="70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0</v>
      </c>
      <c r="Z21" s="70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0</v>
      </c>
      <c r="AA21" s="70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0</v>
      </c>
      <c r="AB21" s="70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0.20040000000000002</v>
      </c>
      <c r="AC21" s="70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0</v>
      </c>
      <c r="AD21" s="70">
        <v>0</v>
      </c>
      <c r="AE21" s="70">
        <v>1.8370000000000002</v>
      </c>
      <c r="AF21" s="70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8.35</v>
      </c>
    </row>
    <row r="22" spans="2:32" x14ac:dyDescent="0.25">
      <c r="L22" s="71">
        <f>SUM(L6:L21)</f>
        <v>10.639999999999999</v>
      </c>
      <c r="M22" s="71">
        <f t="shared" ref="M22:U22" si="23">SUM(M6:M21)</f>
        <v>30.105999999999995</v>
      </c>
      <c r="N22" s="71">
        <f t="shared" si="23"/>
        <v>6.8699999999999992</v>
      </c>
      <c r="O22" s="71">
        <f t="shared" si="23"/>
        <v>6.2037999999999993</v>
      </c>
      <c r="P22" s="71">
        <f t="shared" si="23"/>
        <v>0.66620000000000001</v>
      </c>
      <c r="Q22" s="71">
        <f t="shared" si="23"/>
        <v>2.7454000000000001</v>
      </c>
      <c r="R22" s="71">
        <f t="shared" si="23"/>
        <v>0.54700000000000004</v>
      </c>
      <c r="S22" s="71">
        <f t="shared" si="23"/>
        <v>0.3</v>
      </c>
      <c r="T22" s="71">
        <f>SUM(T6:T21)</f>
        <v>7.0419999999999998</v>
      </c>
      <c r="U22" s="71">
        <f t="shared" si="23"/>
        <v>223.13399999999999</v>
      </c>
      <c r="V22" s="73" t="s">
        <v>6151</v>
      </c>
      <c r="W22" s="71">
        <f t="shared" ref="W22:AF22" si="24">SUM(W6:W21)</f>
        <v>15.650000000000002</v>
      </c>
      <c r="X22" s="71">
        <f t="shared" si="24"/>
        <v>41.215999999999994</v>
      </c>
      <c r="Y22" s="71">
        <f t="shared" si="24"/>
        <v>10.054999999999998</v>
      </c>
      <c r="Z22" s="71">
        <f t="shared" si="24"/>
        <v>9.0849999999999973</v>
      </c>
      <c r="AA22" s="71">
        <f t="shared" si="24"/>
        <v>0.97</v>
      </c>
      <c r="AB22" s="71">
        <f t="shared" si="24"/>
        <v>3.7904</v>
      </c>
      <c r="AC22" s="71">
        <f t="shared" si="24"/>
        <v>0.81800000000000006</v>
      </c>
      <c r="AD22" s="71">
        <f t="shared" si="24"/>
        <v>0.44999999999999996</v>
      </c>
      <c r="AE22" s="71">
        <f>SUM(AE6:AE21)</f>
        <v>7.1920000000000002</v>
      </c>
      <c r="AF22" s="71">
        <f t="shared" si="24"/>
        <v>316.27100000000002</v>
      </c>
    </row>
    <row r="23" spans="2:32" ht="15" customHeight="1" x14ac:dyDescent="0.25">
      <c r="L23" s="59"/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6154</v>
      </c>
      <c r="W23" s="59"/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84" t="b">
        <v>1</v>
      </c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6155</v>
      </c>
      <c r="W24" s="84" t="b">
        <v>1</v>
      </c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ht="15" customHeight="1" x14ac:dyDescent="0.25">
      <c r="L25" s="59"/>
      <c r="M25" s="59"/>
      <c r="N25" s="59"/>
      <c r="O25" s="59"/>
      <c r="P25" s="59"/>
      <c r="Q25" s="84" t="b">
        <v>1</v>
      </c>
      <c r="R25" s="59"/>
      <c r="S25" s="59"/>
      <c r="T25" s="84" t="b">
        <v>1</v>
      </c>
      <c r="U25" s="59"/>
      <c r="V25" s="63" t="s">
        <v>6156</v>
      </c>
      <c r="W25" s="59"/>
      <c r="X25" s="59"/>
      <c r="Y25" s="59"/>
      <c r="Z25" s="59"/>
      <c r="AA25" s="59"/>
      <c r="AB25" s="84" t="b">
        <v>1</v>
      </c>
      <c r="AC25" s="59"/>
      <c r="AD25" s="59"/>
      <c r="AE25" s="84" t="b">
        <v>1</v>
      </c>
      <c r="AF2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8:J18"/>
    <mergeCell ref="I4:I5"/>
    <mergeCell ref="J4:J5"/>
    <mergeCell ref="L4:U4"/>
    <mergeCell ref="W4:AF4"/>
  </mergeCells>
  <hyperlinks>
    <hyperlink ref="L1" location="'HOME WEEK 1'!A1" display="'HOME WEEK 1'!A1" xr:uid="{118E068F-76D4-4732-BE46-4611EA513819}"/>
    <hyperlink ref="M1" location="'HOME WEEK 2'!A1" display="&lt; Week 2 Home" xr:uid="{9B801A18-C720-4B9F-AF2B-44E0603BA794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B0D25C-8F3D-49F2-A50A-E1C8D7088DFD}">
          <x14:formula1>
            <xm:f>'Master Product List'!$B:$B</xm:f>
          </x14:formula1>
          <xm:sqref>F19:F21 F6:F17</xm:sqref>
        </x14:dataValidation>
      </x14:dataValidations>
    </ext>
  </extLst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DBF0-56B4-4B36-BFB8-063ED2A0B6F4}">
  <sheetPr>
    <tabColor theme="6" tint="-0.249977111117893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6252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1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10" si="0">IFERROR(IF(E6="Individual Unit",IF(VLOOKUP($F6,Products,26,FALSE)="","X",VLOOKUP($F6,Products,26,FALSE)),""),"")</f>
        <v>300</v>
      </c>
      <c r="H6" s="23" t="str">
        <f t="shared" ref="H6:H10" si="1">_xlfn.IFNA(VLOOKUP($F6,Products,2,FALSE),"Not Found")</f>
        <v>Tamar Fresh</v>
      </c>
      <c r="I6" s="24" t="str">
        <f t="shared" ref="I6:I10" si="2">_xlfn.IFNA(VLOOKUP($F6,Products,4,FALSE),"Not Found")</f>
        <v>4140</v>
      </c>
      <c r="J6" s="24" t="str">
        <f t="shared" ref="J6:J10" si="3">_xlfn.IFNA(VLOOKUP($F6,Products,5,FALSE),"Not Found")</f>
        <v>Potato Bakers 50's Bag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T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E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6215</v>
      </c>
      <c r="C7" s="82">
        <v>20</v>
      </c>
      <c r="D7" s="82">
        <v>30</v>
      </c>
      <c r="E7" s="23" t="s">
        <v>6204</v>
      </c>
      <c r="F7" s="65" t="s">
        <v>5549</v>
      </c>
      <c r="G7" s="60" t="str">
        <f t="shared" si="0"/>
        <v/>
      </c>
      <c r="H7" s="23" t="str">
        <f t="shared" si="1"/>
        <v>RD Johns</v>
      </c>
      <c r="I7" s="24" t="str">
        <f t="shared" si="2"/>
        <v>55074</v>
      </c>
      <c r="J7" s="24" t="str">
        <f t="shared" si="3"/>
        <v>Fontinella Five Bean Salad</v>
      </c>
      <c r="L7" s="70">
        <f t="shared" si="4"/>
        <v>1.42</v>
      </c>
      <c r="M7" s="70">
        <f t="shared" si="5"/>
        <v>4</v>
      </c>
      <c r="N7" s="70">
        <f t="shared" si="6"/>
        <v>0.26</v>
      </c>
      <c r="O7" s="70">
        <f t="shared" si="7"/>
        <v>0.26</v>
      </c>
      <c r="P7" s="70">
        <f t="shared" si="8"/>
        <v>0</v>
      </c>
      <c r="Q7" s="70">
        <f t="shared" si="9"/>
        <v>1.32</v>
      </c>
      <c r="R7" s="70">
        <f t="shared" si="10"/>
        <v>8.0000000000000002E-3</v>
      </c>
      <c r="S7" s="70">
        <f t="shared" ref="S7:S8" si="22"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0.16</v>
      </c>
      <c r="T7" s="70">
        <v>0</v>
      </c>
      <c r="U7" s="70">
        <f t="shared" si="12"/>
        <v>26.863999999999997</v>
      </c>
      <c r="V7" s="80"/>
      <c r="W7" s="70">
        <f t="shared" si="13"/>
        <v>2.13</v>
      </c>
      <c r="X7" s="70">
        <f t="shared" si="14"/>
        <v>6</v>
      </c>
      <c r="Y7" s="70">
        <f t="shared" si="15"/>
        <v>0.39</v>
      </c>
      <c r="Z7" s="70">
        <f t="shared" si="16"/>
        <v>0.39</v>
      </c>
      <c r="AA7" s="70">
        <f t="shared" si="17"/>
        <v>0</v>
      </c>
      <c r="AB7" s="70">
        <f t="shared" si="18"/>
        <v>1.98</v>
      </c>
      <c r="AC7" s="70">
        <f t="shared" si="19"/>
        <v>1.2E-2</v>
      </c>
      <c r="AD7" s="70">
        <f t="shared" ref="AD7:AD8" si="23"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0.24</v>
      </c>
      <c r="AE7" s="70">
        <v>0</v>
      </c>
      <c r="AF7" s="70">
        <f t="shared" si="21"/>
        <v>40.295999999999999</v>
      </c>
    </row>
    <row r="8" spans="2:32" s="4" customFormat="1" ht="30" customHeight="1" x14ac:dyDescent="0.25">
      <c r="B8" s="23" t="s">
        <v>2033</v>
      </c>
      <c r="C8" s="82">
        <v>20</v>
      </c>
      <c r="D8" s="82">
        <v>30</v>
      </c>
      <c r="E8" s="23" t="s">
        <v>6204</v>
      </c>
      <c r="F8" s="65" t="s">
        <v>2032</v>
      </c>
      <c r="G8" s="60" t="str">
        <f t="shared" si="0"/>
        <v/>
      </c>
      <c r="H8" s="23" t="str">
        <f t="shared" si="1"/>
        <v>RD Johns</v>
      </c>
      <c r="I8" s="24" t="str">
        <f t="shared" si="2"/>
        <v>14945</v>
      </c>
      <c r="J8" s="24" t="str">
        <f t="shared" si="3"/>
        <v>Chickpeas</v>
      </c>
      <c r="L8" s="70">
        <f t="shared" si="4"/>
        <v>1.4400000000000002</v>
      </c>
      <c r="M8" s="70">
        <f t="shared" si="5"/>
        <v>2.98</v>
      </c>
      <c r="N8" s="70">
        <f t="shared" si="6"/>
        <v>0.45999999999999996</v>
      </c>
      <c r="O8" s="70">
        <f t="shared" si="7"/>
        <v>0.39999999999999991</v>
      </c>
      <c r="P8" s="70">
        <f t="shared" si="8"/>
        <v>0.06</v>
      </c>
      <c r="Q8" s="70">
        <f t="shared" si="9"/>
        <v>1.5</v>
      </c>
      <c r="R8" s="70">
        <f t="shared" si="10"/>
        <v>1.6E-2</v>
      </c>
      <c r="S8" s="70">
        <f t="shared" si="22"/>
        <v>0</v>
      </c>
      <c r="T8" s="70">
        <v>0</v>
      </c>
      <c r="U8" s="70">
        <f t="shared" si="12"/>
        <v>24.903999999999996</v>
      </c>
      <c r="V8" s="80"/>
      <c r="W8" s="70">
        <f t="shared" si="13"/>
        <v>2.16</v>
      </c>
      <c r="X8" s="70">
        <f t="shared" si="14"/>
        <v>4.47</v>
      </c>
      <c r="Y8" s="70">
        <f t="shared" si="15"/>
        <v>0.69</v>
      </c>
      <c r="Z8" s="70">
        <f t="shared" si="16"/>
        <v>0.59999999999999987</v>
      </c>
      <c r="AA8" s="70">
        <f t="shared" si="17"/>
        <v>0.09</v>
      </c>
      <c r="AB8" s="70">
        <f t="shared" si="18"/>
        <v>2.25</v>
      </c>
      <c r="AC8" s="70">
        <f t="shared" si="19"/>
        <v>2.4E-2</v>
      </c>
      <c r="AD8" s="70">
        <f t="shared" si="23"/>
        <v>0</v>
      </c>
      <c r="AE8" s="70">
        <v>0</v>
      </c>
      <c r="AF8" s="70">
        <f t="shared" si="21"/>
        <v>37.355999999999995</v>
      </c>
    </row>
    <row r="9" spans="2:32" s="4" customFormat="1" ht="30" customHeight="1" x14ac:dyDescent="0.25">
      <c r="B9" s="23" t="s">
        <v>4532</v>
      </c>
      <c r="C9" s="82">
        <v>50</v>
      </c>
      <c r="D9" s="82">
        <v>70</v>
      </c>
      <c r="E9" s="23" t="s">
        <v>6204</v>
      </c>
      <c r="F9" s="65" t="s">
        <v>3112</v>
      </c>
      <c r="G9" s="60" t="str">
        <f t="shared" si="0"/>
        <v/>
      </c>
      <c r="H9" s="23" t="str">
        <f t="shared" si="1"/>
        <v>RD Johns</v>
      </c>
      <c r="I9" s="24" t="str">
        <f t="shared" si="2"/>
        <v>8807</v>
      </c>
      <c r="J9" s="24" t="str">
        <f t="shared" si="3"/>
        <v>Cauliflower Florets 2.5kg</v>
      </c>
      <c r="L9" s="70">
        <f t="shared" si="4"/>
        <v>0.95</v>
      </c>
      <c r="M9" s="70">
        <f t="shared" si="5"/>
        <v>1.05</v>
      </c>
      <c r="N9" s="70">
        <f t="shared" si="6"/>
        <v>0.1</v>
      </c>
      <c r="O9" s="70">
        <f t="shared" si="7"/>
        <v>0.1</v>
      </c>
      <c r="P9" s="70">
        <f t="shared" si="8"/>
        <v>0</v>
      </c>
      <c r="Q9" s="70">
        <f t="shared" si="9"/>
        <v>1.1000000000000001</v>
      </c>
      <c r="R9" s="70">
        <f t="shared" si="10"/>
        <v>2.5000000000000001E-2</v>
      </c>
      <c r="S9" s="70">
        <v>0</v>
      </c>
      <c r="T9" s="70">
        <f t="shared" ref="T9" si="24"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0.8</v>
      </c>
      <c r="U9" s="70">
        <f t="shared" si="12"/>
        <v>11.115</v>
      </c>
      <c r="V9" s="80"/>
      <c r="W9" s="70">
        <f t="shared" si="13"/>
        <v>1.33</v>
      </c>
      <c r="X9" s="70">
        <f t="shared" si="14"/>
        <v>1.4700000000000002</v>
      </c>
      <c r="Y9" s="70">
        <f t="shared" si="15"/>
        <v>0.14000000000000001</v>
      </c>
      <c r="Z9" s="70">
        <f t="shared" si="16"/>
        <v>0.14000000000000001</v>
      </c>
      <c r="AA9" s="70">
        <f t="shared" si="17"/>
        <v>0</v>
      </c>
      <c r="AB9" s="70">
        <f t="shared" si="18"/>
        <v>1.5400000000000003</v>
      </c>
      <c r="AC9" s="70">
        <f t="shared" si="19"/>
        <v>3.5000000000000003E-2</v>
      </c>
      <c r="AD9" s="70">
        <v>0</v>
      </c>
      <c r="AE9" s="70">
        <f t="shared" ref="AE9" si="25"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1.1200000000000001</v>
      </c>
      <c r="AF9" s="70">
        <f t="shared" si="21"/>
        <v>15.561</v>
      </c>
    </row>
    <row r="10" spans="2:32" s="4" customFormat="1" ht="30" customHeight="1" x14ac:dyDescent="0.25">
      <c r="B10" s="23" t="s">
        <v>2786</v>
      </c>
      <c r="C10" s="82">
        <v>50</v>
      </c>
      <c r="D10" s="82">
        <v>70</v>
      </c>
      <c r="E10" s="23" t="s">
        <v>6204</v>
      </c>
      <c r="F10" s="65" t="s">
        <v>5878</v>
      </c>
      <c r="G10" s="60" t="str">
        <f t="shared" si="0"/>
        <v/>
      </c>
      <c r="H10" s="23" t="str">
        <f t="shared" si="1"/>
        <v>ESW</v>
      </c>
      <c r="I10" s="24" t="str">
        <f t="shared" si="2"/>
        <v>GF_Korma_Sauce</v>
      </c>
      <c r="J10" s="24" t="str">
        <f t="shared" si="3"/>
        <v>GF Homemade Korma Sauce</v>
      </c>
      <c r="L10" s="70">
        <f t="shared" si="4"/>
        <v>0.83499999999999996</v>
      </c>
      <c r="M10" s="70">
        <f t="shared" si="5"/>
        <v>1.925</v>
      </c>
      <c r="N10" s="70">
        <f t="shared" si="6"/>
        <v>2.15</v>
      </c>
      <c r="O10" s="70">
        <f t="shared" si="7"/>
        <v>0.93999999999999984</v>
      </c>
      <c r="P10" s="70">
        <f t="shared" si="8"/>
        <v>1.21</v>
      </c>
      <c r="Q10" s="70">
        <f t="shared" si="9"/>
        <v>0.54</v>
      </c>
      <c r="R10" s="70">
        <f t="shared" si="10"/>
        <v>0.105</v>
      </c>
      <c r="S10" s="70">
        <f t="shared" ref="S10" si="26"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1.06</v>
      </c>
      <c r="T10" s="70">
        <v>0</v>
      </c>
      <c r="U10" s="70">
        <f t="shared" si="12"/>
        <v>30.344999999999999</v>
      </c>
      <c r="V10" s="80"/>
      <c r="W10" s="70">
        <f t="shared" si="13"/>
        <v>1.169</v>
      </c>
      <c r="X10" s="70">
        <f t="shared" si="14"/>
        <v>2.6949999999999998</v>
      </c>
      <c r="Y10" s="70">
        <f t="shared" si="15"/>
        <v>3.01</v>
      </c>
      <c r="Z10" s="70">
        <f t="shared" si="16"/>
        <v>1.3159999999999998</v>
      </c>
      <c r="AA10" s="70">
        <f t="shared" si="17"/>
        <v>1.694</v>
      </c>
      <c r="AB10" s="70">
        <f t="shared" si="18"/>
        <v>0.75600000000000001</v>
      </c>
      <c r="AC10" s="70">
        <f t="shared" si="19"/>
        <v>0.14699999999999999</v>
      </c>
      <c r="AD10" s="70">
        <f t="shared" ref="AD10" si="27"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1.484</v>
      </c>
      <c r="AE10" s="70">
        <v>0</v>
      </c>
      <c r="AF10" s="70">
        <f t="shared" si="21"/>
        <v>42.482999999999997</v>
      </c>
    </row>
    <row r="11" spans="2:32" ht="15.75" x14ac:dyDescent="0.25">
      <c r="B11" s="89" t="s">
        <v>6233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5640</v>
      </c>
      <c r="C12" s="39">
        <v>50</v>
      </c>
      <c r="D12" s="39">
        <v>50</v>
      </c>
      <c r="E12" s="38" t="s">
        <v>6204</v>
      </c>
      <c r="F12" s="65" t="s">
        <v>5639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44478</v>
      </c>
      <c r="J12" s="24" t="str">
        <f>_xlfn.IFNA(VLOOKUP($F12,Products,5,FALSE),"Not Found")</f>
        <v>Crosse &amp; Blackwell Rice Pudding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1.8000000000000003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8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0.05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0.05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0.25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0.06</v>
      </c>
      <c r="S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3.8</v>
      </c>
      <c r="T12" s="70">
        <v>0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41.23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1.8000000000000003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8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0.1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0.05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0.05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0.06</v>
      </c>
      <c r="AD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3.8</v>
      </c>
      <c r="AE12" s="70">
        <v>0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41.23</v>
      </c>
    </row>
    <row r="13" spans="2:32" s="4" customFormat="1" ht="30" customHeight="1" x14ac:dyDescent="0.25">
      <c r="B13" s="38" t="s">
        <v>6208</v>
      </c>
      <c r="C13" s="39">
        <v>10</v>
      </c>
      <c r="D13" s="39">
        <v>10</v>
      </c>
      <c r="E13" s="38" t="s">
        <v>6204</v>
      </c>
      <c r="F13" s="65" t="s">
        <v>5410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1674</v>
      </c>
      <c r="J13" s="24" t="str">
        <f>_xlfn.IFNA(VLOOKUP($F13,Products,5,FALSE),"Not Found")</f>
        <v>Greens Summer Berries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0.11000000000000001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0.59000000000000008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0.01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0.65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0.53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4.1590000000000007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0.11000000000000001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0.59000000000000008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0.01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0.01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0.65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0.53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4.1590000000000007</v>
      </c>
    </row>
    <row r="14" spans="2:32" x14ac:dyDescent="0.25">
      <c r="L14" s="71">
        <f t="shared" ref="L14:U14" si="28">SUM(L6:L13)</f>
        <v>12.254999999999999</v>
      </c>
      <c r="M14" s="71">
        <f t="shared" si="28"/>
        <v>77.344999999999999</v>
      </c>
      <c r="N14" s="71">
        <f t="shared" si="28"/>
        <v>3.38</v>
      </c>
      <c r="O14" s="71">
        <f t="shared" si="28"/>
        <v>1.9699999999999998</v>
      </c>
      <c r="P14" s="71">
        <f t="shared" si="28"/>
        <v>1.41</v>
      </c>
      <c r="Q14" s="71">
        <f t="shared" si="28"/>
        <v>13.160000000000002</v>
      </c>
      <c r="R14" s="71">
        <f t="shared" si="28"/>
        <v>0.214</v>
      </c>
      <c r="S14" s="71">
        <f t="shared" si="28"/>
        <v>5.0199999999999996</v>
      </c>
      <c r="T14" s="71">
        <f t="shared" si="28"/>
        <v>4.03</v>
      </c>
      <c r="U14" s="71">
        <f t="shared" si="28"/>
        <v>384.61699999999996</v>
      </c>
      <c r="V14" s="73" t="s">
        <v>6151</v>
      </c>
      <c r="W14" s="71">
        <f t="shared" ref="W14:AF14" si="29">SUM(W6:W13)</f>
        <v>14.399000000000001</v>
      </c>
      <c r="X14" s="71">
        <f t="shared" si="29"/>
        <v>82.025000000000006</v>
      </c>
      <c r="Y14" s="71">
        <f t="shared" si="29"/>
        <v>4.6399999999999988</v>
      </c>
      <c r="Z14" s="71">
        <f t="shared" si="29"/>
        <v>2.7159999999999993</v>
      </c>
      <c r="AA14" s="71">
        <f t="shared" si="29"/>
        <v>1.9239999999999999</v>
      </c>
      <c r="AB14" s="71">
        <f t="shared" si="29"/>
        <v>15.226000000000003</v>
      </c>
      <c r="AC14" s="71">
        <f t="shared" si="29"/>
        <v>0.27800000000000002</v>
      </c>
      <c r="AD14" s="71">
        <f t="shared" si="29"/>
        <v>5.524</v>
      </c>
      <c r="AE14" s="71">
        <f t="shared" si="29"/>
        <v>4.3500000000000005</v>
      </c>
      <c r="AF14" s="71">
        <f t="shared" si="29"/>
        <v>427.08499999999998</v>
      </c>
    </row>
    <row r="15" spans="2:32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D81E6E84-F8C6-4060-86CF-A9498FBBB587}"/>
    <hyperlink ref="M1" location="'HOME WEEK 2'!A1" display="&lt; Week 2 Home" xr:uid="{AC179DEE-928F-4792-A0A0-EB4E5E0092EE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70C5D3-CC9F-4375-AD68-F6E1F14AA48B}">
          <x14:formula1>
            <xm:f>'Master Product List'!$B:$B</xm:f>
          </x14:formula1>
          <xm:sqref>F12:F13 F6:F10</xm:sqref>
        </x14:dataValidation>
      </x14:dataValidations>
    </ext>
  </extLst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5653B-4C46-4EFB-AA3B-66343277246A}">
  <sheetPr>
    <tabColor theme="9" tint="-0.499984740745262"/>
  </sheetPr>
  <dimension ref="B1:AF24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6059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6242</v>
      </c>
      <c r="C6" s="82">
        <v>1</v>
      </c>
      <c r="D6" s="82">
        <v>1</v>
      </c>
      <c r="E6" s="23" t="s">
        <v>1216</v>
      </c>
      <c r="F6" s="65" t="s">
        <v>4063</v>
      </c>
      <c r="G6" s="60">
        <f t="shared" ref="G6:G16" si="0">IFERROR(IF(E6="Individual Unit",IF(VLOOKUP($F6,Products,26,FALSE)="","X",VLOOKUP($F6,Products,26,FALSE)),""),"")</f>
        <v>300</v>
      </c>
      <c r="H6" s="23" t="str">
        <f t="shared" ref="H6:H16" si="1">_xlfn.IFNA(VLOOKUP($F6,Products,2,FALSE),"Not Found")</f>
        <v>Tamar Fresh</v>
      </c>
      <c r="I6" s="24" t="str">
        <f t="shared" ref="I6:I16" si="2">_xlfn.IFNA(VLOOKUP($F6,Products,4,FALSE),"Not Found")</f>
        <v>4140</v>
      </c>
      <c r="J6" s="24" t="str">
        <f t="shared" ref="J6:J16" si="3">_xlfn.IFNA(VLOOKUP($F6,Products,5,FALSE),"Not Found")</f>
        <v>Potato Bakers 50's Bag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v>2.7</v>
      </c>
      <c r="U6" s="70">
        <f t="shared" ref="U6:U16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6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6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6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6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6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6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6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v>2.7</v>
      </c>
      <c r="AF6" s="70">
        <f t="shared" ref="AF6:AF16" si="19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6215</v>
      </c>
      <c r="C7" s="82">
        <v>20</v>
      </c>
      <c r="D7" s="82">
        <v>30</v>
      </c>
      <c r="E7" s="23" t="s">
        <v>6204</v>
      </c>
      <c r="F7" s="65" t="s">
        <v>5549</v>
      </c>
      <c r="G7" s="60" t="str">
        <f t="shared" si="0"/>
        <v/>
      </c>
      <c r="H7" s="23" t="str">
        <f t="shared" si="1"/>
        <v>RD Johns</v>
      </c>
      <c r="I7" s="24" t="str">
        <f t="shared" si="2"/>
        <v>55074</v>
      </c>
      <c r="J7" s="24" t="str">
        <f t="shared" si="3"/>
        <v>Fontinella Five Bean Salad</v>
      </c>
      <c r="L7" s="70">
        <f t="shared" si="4"/>
        <v>1.42</v>
      </c>
      <c r="M7" s="70">
        <f t="shared" si="5"/>
        <v>4</v>
      </c>
      <c r="N7" s="70">
        <f t="shared" si="6"/>
        <v>0.26</v>
      </c>
      <c r="O7" s="70">
        <f t="shared" si="7"/>
        <v>0.26</v>
      </c>
      <c r="P7" s="70">
        <f t="shared" si="8"/>
        <v>0</v>
      </c>
      <c r="Q7" s="70">
        <f t="shared" si="9"/>
        <v>1.32</v>
      </c>
      <c r="R7" s="70">
        <f t="shared" si="10"/>
        <v>8.0000000000000002E-3</v>
      </c>
      <c r="S7" s="70">
        <f t="shared" ref="S7:S16" si="20"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0.16</v>
      </c>
      <c r="T7" s="70">
        <v>0</v>
      </c>
      <c r="U7" s="70">
        <f t="shared" si="11"/>
        <v>26.863999999999997</v>
      </c>
      <c r="V7" s="80"/>
      <c r="W7" s="70">
        <f t="shared" si="12"/>
        <v>2.13</v>
      </c>
      <c r="X7" s="70">
        <f t="shared" si="13"/>
        <v>6</v>
      </c>
      <c r="Y7" s="70">
        <f t="shared" si="14"/>
        <v>0.39</v>
      </c>
      <c r="Z7" s="70">
        <f t="shared" si="15"/>
        <v>0.39</v>
      </c>
      <c r="AA7" s="70">
        <f t="shared" si="16"/>
        <v>0</v>
      </c>
      <c r="AB7" s="70">
        <f t="shared" si="17"/>
        <v>1.98</v>
      </c>
      <c r="AC7" s="70">
        <f t="shared" si="18"/>
        <v>1.2E-2</v>
      </c>
      <c r="AD7" s="70">
        <f t="shared" ref="AD7:AD16" si="21"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0.24</v>
      </c>
      <c r="AE7" s="70">
        <v>0</v>
      </c>
      <c r="AF7" s="70">
        <f t="shared" si="19"/>
        <v>40.295999999999999</v>
      </c>
    </row>
    <row r="8" spans="2:32" s="4" customFormat="1" ht="30" customHeight="1" x14ac:dyDescent="0.25">
      <c r="B8" s="23" t="s">
        <v>2033</v>
      </c>
      <c r="C8" s="82">
        <v>20</v>
      </c>
      <c r="D8" s="82">
        <v>30</v>
      </c>
      <c r="E8" s="23" t="s">
        <v>6204</v>
      </c>
      <c r="F8" s="65" t="s">
        <v>2032</v>
      </c>
      <c r="G8" s="60" t="str">
        <f t="shared" si="0"/>
        <v/>
      </c>
      <c r="H8" s="23" t="str">
        <f t="shared" si="1"/>
        <v>RD Johns</v>
      </c>
      <c r="I8" s="24" t="str">
        <f t="shared" si="2"/>
        <v>14945</v>
      </c>
      <c r="J8" s="24" t="str">
        <f t="shared" si="3"/>
        <v>Chickpeas</v>
      </c>
      <c r="L8" s="70">
        <f t="shared" si="4"/>
        <v>1.4400000000000002</v>
      </c>
      <c r="M8" s="70">
        <f t="shared" si="5"/>
        <v>2.98</v>
      </c>
      <c r="N8" s="70">
        <f t="shared" si="6"/>
        <v>0.45999999999999996</v>
      </c>
      <c r="O8" s="70">
        <f t="shared" si="7"/>
        <v>0.39999999999999991</v>
      </c>
      <c r="P8" s="70">
        <f t="shared" si="8"/>
        <v>0.06</v>
      </c>
      <c r="Q8" s="70">
        <f t="shared" si="9"/>
        <v>1.5</v>
      </c>
      <c r="R8" s="70">
        <f t="shared" si="10"/>
        <v>1.6E-2</v>
      </c>
      <c r="S8" s="70">
        <f t="shared" si="20"/>
        <v>0</v>
      </c>
      <c r="T8" s="70">
        <v>0</v>
      </c>
      <c r="U8" s="70">
        <f t="shared" si="11"/>
        <v>24.903999999999996</v>
      </c>
      <c r="V8" s="80"/>
      <c r="W8" s="70">
        <f t="shared" si="12"/>
        <v>2.16</v>
      </c>
      <c r="X8" s="70">
        <f t="shared" si="13"/>
        <v>4.47</v>
      </c>
      <c r="Y8" s="70">
        <f t="shared" si="14"/>
        <v>0.69</v>
      </c>
      <c r="Z8" s="70">
        <f t="shared" si="15"/>
        <v>0.59999999999999987</v>
      </c>
      <c r="AA8" s="70">
        <f t="shared" si="16"/>
        <v>0.09</v>
      </c>
      <c r="AB8" s="70">
        <f t="shared" si="17"/>
        <v>2.25</v>
      </c>
      <c r="AC8" s="70">
        <f t="shared" si="18"/>
        <v>2.4E-2</v>
      </c>
      <c r="AD8" s="70">
        <f t="shared" si="21"/>
        <v>0</v>
      </c>
      <c r="AE8" s="70">
        <v>0</v>
      </c>
      <c r="AF8" s="70">
        <f t="shared" si="19"/>
        <v>37.355999999999995</v>
      </c>
    </row>
    <row r="9" spans="2:32" s="4" customFormat="1" ht="30" customHeight="1" x14ac:dyDescent="0.25">
      <c r="B9" s="23" t="s">
        <v>4532</v>
      </c>
      <c r="C9" s="82">
        <v>50</v>
      </c>
      <c r="D9" s="82">
        <v>70</v>
      </c>
      <c r="E9" s="23" t="s">
        <v>6204</v>
      </c>
      <c r="F9" s="65" t="s">
        <v>3112</v>
      </c>
      <c r="G9" s="60" t="str">
        <f t="shared" si="0"/>
        <v/>
      </c>
      <c r="H9" s="23" t="str">
        <f t="shared" si="1"/>
        <v>RD Johns</v>
      </c>
      <c r="I9" s="24" t="str">
        <f t="shared" si="2"/>
        <v>8807</v>
      </c>
      <c r="J9" s="24" t="str">
        <f t="shared" si="3"/>
        <v>Cauliflower Florets 2.5kg</v>
      </c>
      <c r="L9" s="70">
        <f t="shared" si="4"/>
        <v>0.95</v>
      </c>
      <c r="M9" s="70">
        <f t="shared" si="5"/>
        <v>1.05</v>
      </c>
      <c r="N9" s="70">
        <f t="shared" si="6"/>
        <v>0.1</v>
      </c>
      <c r="O9" s="70">
        <f t="shared" si="7"/>
        <v>0.1</v>
      </c>
      <c r="P9" s="70">
        <f t="shared" si="8"/>
        <v>0</v>
      </c>
      <c r="Q9" s="70">
        <f t="shared" si="9"/>
        <v>1.1000000000000001</v>
      </c>
      <c r="R9" s="70">
        <f t="shared" si="10"/>
        <v>2.5000000000000001E-2</v>
      </c>
      <c r="S9" s="70">
        <v>0</v>
      </c>
      <c r="T9" s="70">
        <v>0.27200000000000002</v>
      </c>
      <c r="U9" s="70">
        <f t="shared" si="11"/>
        <v>11.115</v>
      </c>
      <c r="V9" s="80"/>
      <c r="W9" s="70">
        <f t="shared" si="12"/>
        <v>1.33</v>
      </c>
      <c r="X9" s="70">
        <f t="shared" si="13"/>
        <v>1.4700000000000002</v>
      </c>
      <c r="Y9" s="70">
        <f t="shared" si="14"/>
        <v>0.14000000000000001</v>
      </c>
      <c r="Z9" s="70">
        <f t="shared" si="15"/>
        <v>0.14000000000000001</v>
      </c>
      <c r="AA9" s="70">
        <f t="shared" si="16"/>
        <v>0</v>
      </c>
      <c r="AB9" s="70">
        <f t="shared" si="17"/>
        <v>1.5400000000000003</v>
      </c>
      <c r="AC9" s="70">
        <f t="shared" si="18"/>
        <v>3.5000000000000003E-2</v>
      </c>
      <c r="AD9" s="70">
        <v>0</v>
      </c>
      <c r="AE9" s="70">
        <v>0.38400000000000001</v>
      </c>
      <c r="AF9" s="70">
        <f t="shared" si="19"/>
        <v>15.561</v>
      </c>
    </row>
    <row r="10" spans="2:32" s="4" customFormat="1" ht="30" customHeight="1" x14ac:dyDescent="0.25">
      <c r="B10" s="23" t="s">
        <v>2786</v>
      </c>
      <c r="C10" s="82">
        <v>50</v>
      </c>
      <c r="D10" s="82">
        <v>70</v>
      </c>
      <c r="E10" s="23" t="s">
        <v>6204</v>
      </c>
      <c r="F10" s="65" t="s">
        <v>5878</v>
      </c>
      <c r="G10" s="60" t="str">
        <f t="shared" si="0"/>
        <v/>
      </c>
      <c r="H10" s="23" t="str">
        <f t="shared" si="1"/>
        <v>ESW</v>
      </c>
      <c r="I10" s="24" t="str">
        <f t="shared" si="2"/>
        <v>GF_Korma_Sauce</v>
      </c>
      <c r="J10" s="24" t="str">
        <f t="shared" si="3"/>
        <v>GF Homemade Korma Sauce</v>
      </c>
      <c r="L10" s="70">
        <f t="shared" si="4"/>
        <v>0.83499999999999996</v>
      </c>
      <c r="M10" s="70">
        <f t="shared" si="5"/>
        <v>1.925</v>
      </c>
      <c r="N10" s="70">
        <f t="shared" si="6"/>
        <v>2.15</v>
      </c>
      <c r="O10" s="70">
        <f t="shared" si="7"/>
        <v>0.93999999999999984</v>
      </c>
      <c r="P10" s="70">
        <f t="shared" si="8"/>
        <v>1.21</v>
      </c>
      <c r="Q10" s="70">
        <f t="shared" si="9"/>
        <v>0.54</v>
      </c>
      <c r="R10" s="70">
        <f t="shared" si="10"/>
        <v>0.105</v>
      </c>
      <c r="S10" s="70">
        <f t="shared" si="20"/>
        <v>1.06</v>
      </c>
      <c r="T10" s="70">
        <v>0</v>
      </c>
      <c r="U10" s="70">
        <f t="shared" si="11"/>
        <v>30.344999999999999</v>
      </c>
      <c r="V10" s="80"/>
      <c r="W10" s="70">
        <f t="shared" si="12"/>
        <v>1.169</v>
      </c>
      <c r="X10" s="70">
        <f t="shared" si="13"/>
        <v>2.6949999999999998</v>
      </c>
      <c r="Y10" s="70">
        <f t="shared" si="14"/>
        <v>3.01</v>
      </c>
      <c r="Z10" s="70">
        <f t="shared" si="15"/>
        <v>1.3159999999999998</v>
      </c>
      <c r="AA10" s="70">
        <f t="shared" si="16"/>
        <v>1.694</v>
      </c>
      <c r="AB10" s="70">
        <f t="shared" si="17"/>
        <v>0.75600000000000001</v>
      </c>
      <c r="AC10" s="70">
        <f t="shared" si="18"/>
        <v>0.14699999999999999</v>
      </c>
      <c r="AD10" s="70">
        <f t="shared" si="21"/>
        <v>1.484</v>
      </c>
      <c r="AE10" s="70">
        <v>0</v>
      </c>
      <c r="AF10" s="70">
        <f t="shared" si="19"/>
        <v>42.482999999999997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20"/>
        <v>Err</v>
      </c>
      <c r="T11" s="70"/>
      <c r="U11" s="70" t="str">
        <f t="shared" si="11"/>
        <v>Err</v>
      </c>
      <c r="V11" s="80"/>
      <c r="W11" s="70" t="str">
        <f t="shared" si="12"/>
        <v>Err</v>
      </c>
      <c r="X11" s="70" t="str">
        <f t="shared" si="13"/>
        <v>Err</v>
      </c>
      <c r="Y11" s="70" t="str">
        <f t="shared" si="14"/>
        <v>Err</v>
      </c>
      <c r="Z11" s="70" t="str">
        <f t="shared" si="15"/>
        <v>Err</v>
      </c>
      <c r="AA11" s="70" t="str">
        <f t="shared" si="16"/>
        <v>Err</v>
      </c>
      <c r="AB11" s="70" t="str">
        <f t="shared" si="17"/>
        <v>Err</v>
      </c>
      <c r="AC11" s="70" t="str">
        <f t="shared" si="18"/>
        <v>Err</v>
      </c>
      <c r="AD11" s="70" t="str">
        <f t="shared" si="21"/>
        <v>Err</v>
      </c>
      <c r="AE11" s="70"/>
      <c r="AF11" s="70" t="str">
        <f t="shared" si="19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20"/>
        <v>Err</v>
      </c>
      <c r="T12" s="70"/>
      <c r="U12" s="70" t="str">
        <f t="shared" si="11"/>
        <v>Err</v>
      </c>
      <c r="V12" s="80"/>
      <c r="W12" s="70" t="str">
        <f t="shared" si="12"/>
        <v>Err</v>
      </c>
      <c r="X12" s="70" t="str">
        <f t="shared" si="13"/>
        <v>Err</v>
      </c>
      <c r="Y12" s="70" t="str">
        <f t="shared" si="14"/>
        <v>Err</v>
      </c>
      <c r="Z12" s="70" t="str">
        <f t="shared" si="15"/>
        <v>Err</v>
      </c>
      <c r="AA12" s="70" t="str">
        <f t="shared" si="16"/>
        <v>Err</v>
      </c>
      <c r="AB12" s="70" t="str">
        <f t="shared" si="17"/>
        <v>Err</v>
      </c>
      <c r="AC12" s="70" t="str">
        <f t="shared" si="18"/>
        <v>Err</v>
      </c>
      <c r="AD12" s="70" t="str">
        <f t="shared" si="21"/>
        <v>Err</v>
      </c>
      <c r="AE12" s="70"/>
      <c r="AF12" s="70" t="str">
        <f t="shared" si="19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20"/>
        <v>Err</v>
      </c>
      <c r="T13" s="70"/>
      <c r="U13" s="70" t="str">
        <f t="shared" si="11"/>
        <v>Err</v>
      </c>
      <c r="V13" s="80"/>
      <c r="W13" s="70" t="str">
        <f t="shared" si="12"/>
        <v>Err</v>
      </c>
      <c r="X13" s="70" t="str">
        <f t="shared" si="13"/>
        <v>Err</v>
      </c>
      <c r="Y13" s="70" t="str">
        <f t="shared" si="14"/>
        <v>Err</v>
      </c>
      <c r="Z13" s="70" t="str">
        <f t="shared" si="15"/>
        <v>Err</v>
      </c>
      <c r="AA13" s="70" t="str">
        <f t="shared" si="16"/>
        <v>Err</v>
      </c>
      <c r="AB13" s="70" t="str">
        <f t="shared" si="17"/>
        <v>Err</v>
      </c>
      <c r="AC13" s="70" t="str">
        <f t="shared" si="18"/>
        <v>Err</v>
      </c>
      <c r="AD13" s="70" t="str">
        <f t="shared" si="21"/>
        <v>Err</v>
      </c>
      <c r="AE13" s="70"/>
      <c r="AF13" s="70" t="str">
        <f t="shared" si="19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20"/>
        <v>Err</v>
      </c>
      <c r="T14" s="70"/>
      <c r="U14" s="70" t="str">
        <f t="shared" si="11"/>
        <v>Err</v>
      </c>
      <c r="V14" s="80"/>
      <c r="W14" s="70" t="str">
        <f t="shared" si="12"/>
        <v>Err</v>
      </c>
      <c r="X14" s="70" t="str">
        <f t="shared" si="13"/>
        <v>Err</v>
      </c>
      <c r="Y14" s="70" t="str">
        <f t="shared" si="14"/>
        <v>Err</v>
      </c>
      <c r="Z14" s="70" t="str">
        <f t="shared" si="15"/>
        <v>Err</v>
      </c>
      <c r="AA14" s="70" t="str">
        <f t="shared" si="16"/>
        <v>Err</v>
      </c>
      <c r="AB14" s="70" t="str">
        <f t="shared" si="17"/>
        <v>Err</v>
      </c>
      <c r="AC14" s="70" t="str">
        <f t="shared" si="18"/>
        <v>Err</v>
      </c>
      <c r="AD14" s="70" t="str">
        <f t="shared" si="21"/>
        <v>Err</v>
      </c>
      <c r="AE14" s="70"/>
      <c r="AF14" s="70" t="str">
        <f t="shared" si="19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20"/>
        <v>Err</v>
      </c>
      <c r="T15" s="70"/>
      <c r="U15" s="70" t="str">
        <f t="shared" si="11"/>
        <v>Err</v>
      </c>
      <c r="V15" s="80"/>
      <c r="W15" s="70" t="str">
        <f t="shared" si="12"/>
        <v>Err</v>
      </c>
      <c r="X15" s="70" t="str">
        <f t="shared" si="13"/>
        <v>Err</v>
      </c>
      <c r="Y15" s="70" t="str">
        <f t="shared" si="14"/>
        <v>Err</v>
      </c>
      <c r="Z15" s="70" t="str">
        <f t="shared" si="15"/>
        <v>Err</v>
      </c>
      <c r="AA15" s="70" t="str">
        <f t="shared" si="16"/>
        <v>Err</v>
      </c>
      <c r="AB15" s="70" t="str">
        <f t="shared" si="17"/>
        <v>Err</v>
      </c>
      <c r="AC15" s="70" t="str">
        <f t="shared" si="18"/>
        <v>Err</v>
      </c>
      <c r="AD15" s="70" t="str">
        <f t="shared" si="21"/>
        <v>Err</v>
      </c>
      <c r="AE15" s="70"/>
      <c r="AF15" s="70" t="str">
        <f t="shared" si="19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20"/>
        <v>Err</v>
      </c>
      <c r="T16" s="70"/>
      <c r="U16" s="70" t="str">
        <f t="shared" si="11"/>
        <v>Err</v>
      </c>
      <c r="V16" s="80"/>
      <c r="W16" s="70" t="str">
        <f t="shared" si="12"/>
        <v>Err</v>
      </c>
      <c r="X16" s="70" t="str">
        <f t="shared" si="13"/>
        <v>Err</v>
      </c>
      <c r="Y16" s="70" t="str">
        <f t="shared" si="14"/>
        <v>Err</v>
      </c>
      <c r="Z16" s="70" t="str">
        <f t="shared" si="15"/>
        <v>Err</v>
      </c>
      <c r="AA16" s="70" t="str">
        <f t="shared" si="16"/>
        <v>Err</v>
      </c>
      <c r="AB16" s="70" t="str">
        <f t="shared" si="17"/>
        <v>Err</v>
      </c>
      <c r="AC16" s="70" t="str">
        <f t="shared" si="18"/>
        <v>Err</v>
      </c>
      <c r="AD16" s="70" t="str">
        <f t="shared" si="21"/>
        <v>Err</v>
      </c>
      <c r="AE16" s="70"/>
      <c r="AF16" s="70" t="str">
        <f t="shared" si="19"/>
        <v>Err</v>
      </c>
    </row>
    <row r="17" spans="2:32" ht="15.75" x14ac:dyDescent="0.25">
      <c r="B17" s="89" t="s">
        <v>6270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30" customHeight="1" x14ac:dyDescent="0.25">
      <c r="B18" s="38" t="s">
        <v>6079</v>
      </c>
      <c r="C18" s="39">
        <v>0.1</v>
      </c>
      <c r="D18" s="39">
        <v>0.1</v>
      </c>
      <c r="E18" s="38" t="s">
        <v>1216</v>
      </c>
      <c r="F18" s="65" t="s">
        <v>3258</v>
      </c>
      <c r="G18" s="60">
        <f>IFERROR(IF(E18="Individual Unit",IF(VLOOKUP($F18,Products,26,FALSE)="","X",VLOOKUP($F18,Products,26,FALSE)),""),"")</f>
        <v>3000</v>
      </c>
      <c r="H18" s="23" t="str">
        <f>_xlfn.IFNA(VLOOKUP($F18,Products,2,FALSE),"Not Found")</f>
        <v>Tamar Fresh</v>
      </c>
      <c r="I18" s="24" t="str">
        <f>_xlfn.IFNA(VLOOKUP($F18,Products,4,FALSE),"Not Found")</f>
        <v>23078</v>
      </c>
      <c r="J18" s="24" t="str">
        <f>_xlfn.IFNA(VLOOKUP($F18,Products,5,FALSE),"Not Found")</f>
        <v>Watermelon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0.9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12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0.60000000000000009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0.60000000000000009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0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0.30000000000000004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0</v>
      </c>
      <c r="S18" s="70">
        <v>0</v>
      </c>
      <c r="T18" s="70">
        <v>12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54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0.9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12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0.60000000000000009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0.60000000000000009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0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0.30000000000000004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0</v>
      </c>
      <c r="AD18" s="70">
        <v>0</v>
      </c>
      <c r="AE18" s="70">
        <v>12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54</v>
      </c>
    </row>
    <row r="19" spans="2:32" s="4" customFormat="1" ht="30" hidden="1" customHeight="1" x14ac:dyDescent="0.25">
      <c r="B19" s="38"/>
      <c r="C19" s="39"/>
      <c r="D19" s="39"/>
      <c r="E19" s="38"/>
      <c r="F19" s="65"/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Not Found</v>
      </c>
      <c r="I19" s="24" t="str">
        <f>_xlfn.IFNA(VLOOKUP($F19,Products,4,FALSE),"Not Found")</f>
        <v>Not Found</v>
      </c>
      <c r="J19" s="24" t="str">
        <f>_xlfn.IFNA(VLOOKUP($F19,Products,5,FALSE),"Not Found")</f>
        <v>Not Found</v>
      </c>
      <c r="L19" s="70" t="str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Err</v>
      </c>
      <c r="M19" s="70" t="str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Err</v>
      </c>
      <c r="N19" s="70" t="str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Err</v>
      </c>
      <c r="O19" s="70" t="str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Err</v>
      </c>
      <c r="P19" s="70" t="str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Err</v>
      </c>
      <c r="Q19" s="70" t="str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Err</v>
      </c>
      <c r="R19" s="70" t="str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Err</v>
      </c>
      <c r="S19" s="70" t="str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Err</v>
      </c>
      <c r="T19" s="70"/>
      <c r="U19" s="70" t="str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Err</v>
      </c>
      <c r="V19" s="80"/>
      <c r="W19" s="70" t="str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Err</v>
      </c>
      <c r="X19" s="70" t="str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Err</v>
      </c>
      <c r="Y19" s="70" t="str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Err</v>
      </c>
      <c r="Z19" s="70" t="str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Err</v>
      </c>
      <c r="AA19" s="70" t="str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Err</v>
      </c>
      <c r="AB19" s="70" t="str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Err</v>
      </c>
      <c r="AC19" s="70" t="str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Err</v>
      </c>
      <c r="AD19" s="70" t="str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Err</v>
      </c>
      <c r="AE19" s="70"/>
      <c r="AF19" s="70" t="str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Err</v>
      </c>
    </row>
    <row r="20" spans="2:32" s="4" customFormat="1" ht="30" hidden="1" customHeight="1" x14ac:dyDescent="0.25">
      <c r="B20" s="38"/>
      <c r="C20" s="39"/>
      <c r="D20" s="39"/>
      <c r="E20" s="38"/>
      <c r="F20" s="65"/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Not Found</v>
      </c>
      <c r="I20" s="24" t="str">
        <f>_xlfn.IFNA(VLOOKUP($F20,Products,4,FALSE),"Not Found")</f>
        <v>Not Found</v>
      </c>
      <c r="J20" s="24" t="str">
        <f>_xlfn.IFNA(VLOOKUP($F20,Products,5,FALSE),"Not Found")</f>
        <v>Not Found</v>
      </c>
      <c r="L20" s="70" t="str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Err</v>
      </c>
      <c r="M20" s="70" t="str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Err</v>
      </c>
      <c r="N20" s="70" t="str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Err</v>
      </c>
      <c r="O20" s="70" t="str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Err</v>
      </c>
      <c r="P20" s="70" t="str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Err</v>
      </c>
      <c r="Q20" s="70" t="str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Err</v>
      </c>
      <c r="R20" s="70" t="str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Err</v>
      </c>
      <c r="S20" s="70" t="str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Err</v>
      </c>
      <c r="T20" s="70"/>
      <c r="U20" s="70" t="str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Err</v>
      </c>
      <c r="V20" s="80"/>
      <c r="W20" s="70" t="str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Err</v>
      </c>
      <c r="X20" s="70" t="str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Err</v>
      </c>
      <c r="Y20" s="70" t="str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Err</v>
      </c>
      <c r="Z20" s="70" t="str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Err</v>
      </c>
      <c r="AA20" s="70" t="str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Err</v>
      </c>
      <c r="AB20" s="70" t="str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Err</v>
      </c>
      <c r="AC20" s="70" t="str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Err</v>
      </c>
      <c r="AD20" s="70" t="str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Err</v>
      </c>
      <c r="AE20" s="70"/>
      <c r="AF20" s="70" t="str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Err</v>
      </c>
    </row>
    <row r="21" spans="2:32" x14ac:dyDescent="0.25">
      <c r="L21" s="71">
        <f>SUM(L6:L20)</f>
        <v>11.244999999999999</v>
      </c>
      <c r="M21" s="71">
        <f t="shared" ref="M21:U21" si="22">SUM(M6:M20)</f>
        <v>80.754999999999995</v>
      </c>
      <c r="N21" s="71">
        <f t="shared" si="22"/>
        <v>3.87</v>
      </c>
      <c r="O21" s="71">
        <f t="shared" si="22"/>
        <v>2.5099999999999998</v>
      </c>
      <c r="P21" s="71">
        <f t="shared" si="22"/>
        <v>1.3599999999999999</v>
      </c>
      <c r="Q21" s="71">
        <f t="shared" si="22"/>
        <v>12.560000000000002</v>
      </c>
      <c r="R21" s="71">
        <f t="shared" si="22"/>
        <v>0.154</v>
      </c>
      <c r="S21" s="71">
        <f t="shared" si="22"/>
        <v>1.22</v>
      </c>
      <c r="T21" s="71">
        <f>SUM(T6:T20)</f>
        <v>14.972000000000001</v>
      </c>
      <c r="U21" s="71">
        <f t="shared" si="22"/>
        <v>393.22799999999995</v>
      </c>
      <c r="V21" s="73" t="s">
        <v>6151</v>
      </c>
      <c r="W21" s="71">
        <f t="shared" ref="W21:AF21" si="23">SUM(W6:W20)</f>
        <v>13.389000000000001</v>
      </c>
      <c r="X21" s="71">
        <f t="shared" si="23"/>
        <v>85.435000000000002</v>
      </c>
      <c r="Y21" s="71">
        <f t="shared" si="23"/>
        <v>5.129999999999999</v>
      </c>
      <c r="Z21" s="71">
        <f t="shared" si="23"/>
        <v>3.2559999999999998</v>
      </c>
      <c r="AA21" s="71">
        <f t="shared" si="23"/>
        <v>1.8739999999999999</v>
      </c>
      <c r="AB21" s="71">
        <f t="shared" si="23"/>
        <v>14.626000000000003</v>
      </c>
      <c r="AC21" s="71">
        <f t="shared" si="23"/>
        <v>0.218</v>
      </c>
      <c r="AD21" s="71">
        <f t="shared" si="23"/>
        <v>1.724</v>
      </c>
      <c r="AE21" s="71">
        <f>SUM(AE6:AE20)</f>
        <v>15.084</v>
      </c>
      <c r="AF21" s="71">
        <f t="shared" si="23"/>
        <v>435.69599999999997</v>
      </c>
    </row>
    <row r="22" spans="2:32" ht="15" customHeight="1" x14ac:dyDescent="0.25">
      <c r="L22" s="59"/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6154</v>
      </c>
      <c r="W22" s="59"/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x14ac:dyDescent="0.25">
      <c r="L23" s="84" t="b">
        <v>1</v>
      </c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6155</v>
      </c>
      <c r="W23" s="84" t="b">
        <v>1</v>
      </c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ht="15" customHeight="1" x14ac:dyDescent="0.25">
      <c r="L24" s="59"/>
      <c r="M24" s="59"/>
      <c r="N24" s="59"/>
      <c r="O24" s="59"/>
      <c r="P24" s="59"/>
      <c r="Q24" s="84" t="b">
        <v>1</v>
      </c>
      <c r="R24" s="59"/>
      <c r="S24" s="59"/>
      <c r="T24" s="84" t="b">
        <v>1</v>
      </c>
      <c r="U24" s="59"/>
      <c r="V24" s="63" t="s">
        <v>6156</v>
      </c>
      <c r="W24" s="59"/>
      <c r="X24" s="59"/>
      <c r="Y24" s="59"/>
      <c r="Z24" s="59"/>
      <c r="AA24" s="59"/>
      <c r="AB24" s="84" t="b">
        <v>1</v>
      </c>
      <c r="AC24" s="59"/>
      <c r="AD24" s="59"/>
      <c r="AE24" s="84" t="b">
        <v>1</v>
      </c>
      <c r="AF24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7:J17"/>
    <mergeCell ref="I4:I5"/>
    <mergeCell ref="J4:J5"/>
    <mergeCell ref="L4:U4"/>
    <mergeCell ref="W4:AF4"/>
  </mergeCells>
  <hyperlinks>
    <hyperlink ref="L1" location="'HOME WEEK 1'!A1" display="'HOME WEEK 1'!A1" xr:uid="{E869605F-CB8E-4402-A38C-8885041EFAAD}"/>
    <hyperlink ref="M1" location="'HOME WEEK 2'!A1" display="&lt; Week 2 Home" xr:uid="{202854E2-8152-404D-B003-F079F1C2CA64}"/>
  </hyperlinks>
  <pageMargins left="0.7" right="0.7" top="0.75" bottom="0.75" header="0.3" footer="0.3"/>
  <pageSetup paperSize="9" orientation="portrait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0BECC0-0065-4FEA-9464-26890D2428C9}">
          <x14:formula1>
            <xm:f>'Master Product List'!$B:$B</xm:f>
          </x14:formula1>
          <xm:sqref>F6:F16 F18:F20</xm:sqref>
        </x14:dataValidation>
      </x14:dataValidations>
    </ext>
  </extLst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0D922-B9D5-4E9E-ACB9-69292A608E98}">
  <sheetPr>
    <tabColor theme="6" tint="-0.249977111117893"/>
  </sheetPr>
  <dimension ref="B1:AF23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6253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0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16" si="0">IFERROR(IF(E6="Individual Unit",IF(VLOOKUP($F6,Products,26,FALSE)="","X",VLOOKUP($F6,Products,26,FALSE)),""),"")</f>
        <v>300</v>
      </c>
      <c r="H6" s="23" t="str">
        <f t="shared" ref="H6:H16" si="1">_xlfn.IFNA(VLOOKUP($F6,Products,2,FALSE),"Not Found")</f>
        <v>Tamar Fresh</v>
      </c>
      <c r="I6" s="24" t="str">
        <f t="shared" ref="I6:I16" si="2">_xlfn.IFNA(VLOOKUP($F6,Products,4,FALSE),"Not Found")</f>
        <v>4140</v>
      </c>
      <c r="J6" s="24" t="str">
        <f t="shared" ref="J6:J16" si="3">_xlfn.IFNA(VLOOKUP($F6,Products,5,FALSE),"Not Found")</f>
        <v>Potato Bakers 50's Bag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T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16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E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16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6210</v>
      </c>
      <c r="C7" s="24">
        <v>5</v>
      </c>
      <c r="D7" s="24">
        <v>7.5</v>
      </c>
      <c r="E7" s="23" t="s">
        <v>6204</v>
      </c>
      <c r="F7" s="65" t="s">
        <v>2438</v>
      </c>
      <c r="G7" s="60" t="str">
        <f t="shared" si="0"/>
        <v/>
      </c>
      <c r="H7" s="23" t="str">
        <f t="shared" si="1"/>
        <v>RD Johns</v>
      </c>
      <c r="I7" s="24" t="str">
        <f t="shared" si="2"/>
        <v>3711</v>
      </c>
      <c r="J7" s="24" t="str">
        <f t="shared" si="3"/>
        <v>Tomato Paste/Puree</v>
      </c>
      <c r="L7" s="70">
        <f t="shared" si="4"/>
        <v>0.22499999999999998</v>
      </c>
      <c r="M7" s="70">
        <f t="shared" si="5"/>
        <v>0.85000000000000009</v>
      </c>
      <c r="N7" s="70">
        <f t="shared" si="6"/>
        <v>0.02</v>
      </c>
      <c r="O7" s="70">
        <f t="shared" si="7"/>
        <v>0.02</v>
      </c>
      <c r="P7" s="70">
        <f t="shared" si="8"/>
        <v>0</v>
      </c>
      <c r="Q7" s="70">
        <f t="shared" si="9"/>
        <v>0</v>
      </c>
      <c r="R7" s="70">
        <f t="shared" si="10"/>
        <v>5.0000000000000001E-3</v>
      </c>
      <c r="S7" s="70">
        <f t="shared" ref="S7:S9" si="22"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0.85000000000000009</v>
      </c>
      <c r="T7" s="70">
        <v>0</v>
      </c>
      <c r="U7" s="70">
        <f t="shared" si="12"/>
        <v>4.7560000000000002</v>
      </c>
      <c r="V7" s="80"/>
      <c r="W7" s="70">
        <f t="shared" si="13"/>
        <v>0.33749999999999997</v>
      </c>
      <c r="X7" s="70">
        <f t="shared" si="14"/>
        <v>1.2750000000000001</v>
      </c>
      <c r="Y7" s="70">
        <f t="shared" si="15"/>
        <v>0.03</v>
      </c>
      <c r="Z7" s="70">
        <f t="shared" si="16"/>
        <v>0.03</v>
      </c>
      <c r="AA7" s="70">
        <f t="shared" si="17"/>
        <v>0</v>
      </c>
      <c r="AB7" s="70">
        <f t="shared" si="18"/>
        <v>0</v>
      </c>
      <c r="AC7" s="70">
        <f t="shared" si="19"/>
        <v>7.4999999999999997E-3</v>
      </c>
      <c r="AD7" s="70">
        <f t="shared" ref="AD7:AD9" si="23"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1.2750000000000001</v>
      </c>
      <c r="AE7" s="70">
        <v>0</v>
      </c>
      <c r="AF7" s="70">
        <f t="shared" si="21"/>
        <v>7.1340000000000003</v>
      </c>
    </row>
    <row r="8" spans="2:32" s="4" customFormat="1" ht="30" customHeight="1" x14ac:dyDescent="0.25">
      <c r="B8" s="23" t="s">
        <v>3081</v>
      </c>
      <c r="C8" s="24">
        <v>3</v>
      </c>
      <c r="D8" s="24">
        <v>3</v>
      </c>
      <c r="E8" s="23" t="s">
        <v>6204</v>
      </c>
      <c r="F8" s="65" t="s">
        <v>5506</v>
      </c>
      <c r="G8" s="60" t="str">
        <f t="shared" si="0"/>
        <v/>
      </c>
      <c r="H8" s="23" t="str">
        <f t="shared" si="1"/>
        <v>Bidfood</v>
      </c>
      <c r="I8" s="24" t="str">
        <f t="shared" si="2"/>
        <v>22216</v>
      </c>
      <c r="J8" s="24" t="str">
        <f t="shared" si="3"/>
        <v>Et Voila Garlic Puree</v>
      </c>
      <c r="L8" s="70">
        <f t="shared" si="4"/>
        <v>3.9000000000000007E-2</v>
      </c>
      <c r="M8" s="70">
        <f t="shared" si="5"/>
        <v>0.58499999999999996</v>
      </c>
      <c r="N8" s="70">
        <f t="shared" si="6"/>
        <v>1.4999999999999999E-2</v>
      </c>
      <c r="O8" s="70">
        <f t="shared" si="7"/>
        <v>1.2E-2</v>
      </c>
      <c r="P8" s="70">
        <f t="shared" si="8"/>
        <v>3.0000000000000001E-3</v>
      </c>
      <c r="Q8" s="70">
        <f t="shared" si="9"/>
        <v>0.10800000000000001</v>
      </c>
      <c r="R8" s="70">
        <f t="shared" si="10"/>
        <v>6.6E-3</v>
      </c>
      <c r="S8" s="70">
        <f t="shared" si="22"/>
        <v>4.8000000000000001E-2</v>
      </c>
      <c r="T8" s="70">
        <v>0</v>
      </c>
      <c r="U8" s="70">
        <f t="shared" si="12"/>
        <v>2.7389999999999999</v>
      </c>
      <c r="V8" s="80"/>
      <c r="W8" s="70">
        <f t="shared" si="13"/>
        <v>3.9000000000000007E-2</v>
      </c>
      <c r="X8" s="70">
        <f t="shared" si="14"/>
        <v>0.58499999999999996</v>
      </c>
      <c r="Y8" s="70">
        <f t="shared" si="15"/>
        <v>1.4999999999999999E-2</v>
      </c>
      <c r="Z8" s="70">
        <f t="shared" si="16"/>
        <v>1.2E-2</v>
      </c>
      <c r="AA8" s="70">
        <f t="shared" si="17"/>
        <v>3.0000000000000001E-3</v>
      </c>
      <c r="AB8" s="70">
        <f t="shared" si="18"/>
        <v>0.10800000000000001</v>
      </c>
      <c r="AC8" s="70">
        <f t="shared" si="19"/>
        <v>6.6E-3</v>
      </c>
      <c r="AD8" s="70">
        <f t="shared" si="23"/>
        <v>4.8000000000000001E-2</v>
      </c>
      <c r="AE8" s="70">
        <v>0</v>
      </c>
      <c r="AF8" s="70">
        <f t="shared" si="21"/>
        <v>2.7389999999999999</v>
      </c>
    </row>
    <row r="9" spans="2:32" s="4" customFormat="1" ht="30" customHeight="1" x14ac:dyDescent="0.25">
      <c r="B9" s="23" t="s">
        <v>2713</v>
      </c>
      <c r="C9" s="24">
        <v>3</v>
      </c>
      <c r="D9" s="24">
        <v>3</v>
      </c>
      <c r="E9" s="23" t="s">
        <v>6204</v>
      </c>
      <c r="F9" s="65" t="s">
        <v>5466</v>
      </c>
      <c r="G9" s="60" t="str">
        <f t="shared" si="0"/>
        <v/>
      </c>
      <c r="H9" s="23" t="str">
        <f t="shared" si="1"/>
        <v>RD Johns</v>
      </c>
      <c r="I9" s="24" t="str">
        <f t="shared" si="2"/>
        <v>52085</v>
      </c>
      <c r="J9" s="24" t="str">
        <f t="shared" si="3"/>
        <v>Triple Lion Chilli Powder</v>
      </c>
      <c r="L9" s="70">
        <f t="shared" si="4"/>
        <v>0.36</v>
      </c>
      <c r="M9" s="70">
        <f t="shared" si="5"/>
        <v>0.8819999999999999</v>
      </c>
      <c r="N9" s="70">
        <f t="shared" si="6"/>
        <v>0.51900000000000002</v>
      </c>
      <c r="O9" s="70">
        <f t="shared" si="7"/>
        <v>0.42000000000000004</v>
      </c>
      <c r="P9" s="70">
        <f t="shared" si="8"/>
        <v>9.9000000000000005E-2</v>
      </c>
      <c r="Q9" s="70">
        <f t="shared" si="9"/>
        <v>0.81600000000000006</v>
      </c>
      <c r="R9" s="70">
        <f t="shared" si="10"/>
        <v>2.4000000000000002E-3</v>
      </c>
      <c r="S9" s="70">
        <f t="shared" si="22"/>
        <v>0.30900000000000005</v>
      </c>
      <c r="T9" s="70">
        <v>0</v>
      </c>
      <c r="U9" s="70">
        <f t="shared" si="12"/>
        <v>11.192699999999999</v>
      </c>
      <c r="V9" s="80"/>
      <c r="W9" s="70">
        <f t="shared" si="13"/>
        <v>0.36</v>
      </c>
      <c r="X9" s="70">
        <f t="shared" si="14"/>
        <v>0.8819999999999999</v>
      </c>
      <c r="Y9" s="70">
        <f t="shared" si="15"/>
        <v>0.51900000000000002</v>
      </c>
      <c r="Z9" s="70">
        <f t="shared" si="16"/>
        <v>0.42000000000000004</v>
      </c>
      <c r="AA9" s="70">
        <f t="shared" si="17"/>
        <v>9.9000000000000005E-2</v>
      </c>
      <c r="AB9" s="70">
        <f t="shared" si="18"/>
        <v>0.81600000000000006</v>
      </c>
      <c r="AC9" s="70">
        <f t="shared" si="19"/>
        <v>2.4000000000000002E-3</v>
      </c>
      <c r="AD9" s="70">
        <f t="shared" si="23"/>
        <v>0.30900000000000005</v>
      </c>
      <c r="AE9" s="70">
        <v>0</v>
      </c>
      <c r="AF9" s="70">
        <f t="shared" si="21"/>
        <v>11.192699999999999</v>
      </c>
    </row>
    <row r="10" spans="2:32" s="4" customFormat="1" ht="30" customHeight="1" x14ac:dyDescent="0.25">
      <c r="B10" s="23" t="s">
        <v>5078</v>
      </c>
      <c r="C10" s="24">
        <v>10</v>
      </c>
      <c r="D10" s="24">
        <v>10</v>
      </c>
      <c r="E10" s="23" t="s">
        <v>6204</v>
      </c>
      <c r="F10" s="65" t="s">
        <v>3996</v>
      </c>
      <c r="G10" s="60" t="str">
        <f t="shared" si="0"/>
        <v/>
      </c>
      <c r="H10" s="23" t="str">
        <f t="shared" si="1"/>
        <v>Bidfood</v>
      </c>
      <c r="I10" s="24" t="str">
        <f t="shared" si="2"/>
        <v>1623</v>
      </c>
      <c r="J10" s="24" t="str">
        <f t="shared" si="3"/>
        <v>Diced Onions</v>
      </c>
      <c r="L10" s="70">
        <f t="shared" si="4"/>
        <v>0.15</v>
      </c>
      <c r="M10" s="70">
        <f t="shared" si="5"/>
        <v>0.15</v>
      </c>
      <c r="N10" s="70">
        <f t="shared" si="6"/>
        <v>0.05</v>
      </c>
      <c r="O10" s="70">
        <f t="shared" si="7"/>
        <v>0.04</v>
      </c>
      <c r="P10" s="70">
        <f t="shared" si="8"/>
        <v>0.01</v>
      </c>
      <c r="Q10" s="70">
        <f t="shared" si="9"/>
        <v>0.3</v>
      </c>
      <c r="R10" s="70">
        <f t="shared" si="10"/>
        <v>1E-3</v>
      </c>
      <c r="S10" s="70">
        <v>0</v>
      </c>
      <c r="T10" s="70">
        <f t="shared" ref="T10:T11" si="24"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0.13</v>
      </c>
      <c r="U10" s="70">
        <f t="shared" si="12"/>
        <v>1.7999999999999998</v>
      </c>
      <c r="V10" s="80"/>
      <c r="W10" s="70">
        <f t="shared" si="13"/>
        <v>0.15</v>
      </c>
      <c r="X10" s="70">
        <f t="shared" si="14"/>
        <v>0.15</v>
      </c>
      <c r="Y10" s="70">
        <f t="shared" si="15"/>
        <v>0.05</v>
      </c>
      <c r="Z10" s="70">
        <f t="shared" si="16"/>
        <v>0.04</v>
      </c>
      <c r="AA10" s="70">
        <f t="shared" si="17"/>
        <v>0.01</v>
      </c>
      <c r="AB10" s="70">
        <f t="shared" si="18"/>
        <v>0.3</v>
      </c>
      <c r="AC10" s="70">
        <f t="shared" si="19"/>
        <v>1E-3</v>
      </c>
      <c r="AD10" s="70">
        <v>0</v>
      </c>
      <c r="AE10" s="70">
        <f t="shared" ref="AE10:AE11" si="25"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0.13</v>
      </c>
      <c r="AF10" s="70">
        <f t="shared" si="21"/>
        <v>1.7999999999999998</v>
      </c>
    </row>
    <row r="11" spans="2:32" s="4" customFormat="1" ht="30" customHeight="1" x14ac:dyDescent="0.25">
      <c r="B11" s="23" t="s">
        <v>6211</v>
      </c>
      <c r="C11" s="24">
        <v>20</v>
      </c>
      <c r="D11" s="24">
        <v>30</v>
      </c>
      <c r="E11" s="23" t="s">
        <v>6204</v>
      </c>
      <c r="F11" s="65" t="s">
        <v>664</v>
      </c>
      <c r="G11" s="60" t="str">
        <f t="shared" si="0"/>
        <v/>
      </c>
      <c r="H11" s="23" t="str">
        <f t="shared" si="1"/>
        <v>Bidfood</v>
      </c>
      <c r="I11" s="24" t="str">
        <f t="shared" si="2"/>
        <v>17576</v>
      </c>
      <c r="J11" s="24" t="str">
        <f t="shared" si="3"/>
        <v>EF Chopped Tomatoes</v>
      </c>
      <c r="L11" s="70">
        <f t="shared" si="4"/>
        <v>0.2</v>
      </c>
      <c r="M11" s="70">
        <f t="shared" si="5"/>
        <v>0.7400000000000001</v>
      </c>
      <c r="N11" s="70">
        <f t="shared" si="6"/>
        <v>0.02</v>
      </c>
      <c r="O11" s="70">
        <f t="shared" si="7"/>
        <v>0.02</v>
      </c>
      <c r="P11" s="70">
        <f t="shared" si="8"/>
        <v>0</v>
      </c>
      <c r="Q11" s="70">
        <f t="shared" si="9"/>
        <v>0.13999999999999999</v>
      </c>
      <c r="R11" s="70">
        <f t="shared" si="10"/>
        <v>0.02</v>
      </c>
      <c r="S11" s="70">
        <v>0</v>
      </c>
      <c r="T11" s="70">
        <f t="shared" si="24"/>
        <v>0.55999999999999994</v>
      </c>
      <c r="U11" s="70">
        <f t="shared" si="12"/>
        <v>4.2</v>
      </c>
      <c r="V11" s="80"/>
      <c r="W11" s="70">
        <f t="shared" si="13"/>
        <v>0.3</v>
      </c>
      <c r="X11" s="70">
        <f t="shared" si="14"/>
        <v>1.1100000000000001</v>
      </c>
      <c r="Y11" s="70">
        <f t="shared" si="15"/>
        <v>0.03</v>
      </c>
      <c r="Z11" s="70">
        <f t="shared" si="16"/>
        <v>0.03</v>
      </c>
      <c r="AA11" s="70">
        <f t="shared" si="17"/>
        <v>0</v>
      </c>
      <c r="AB11" s="70">
        <f t="shared" si="18"/>
        <v>0.20999999999999996</v>
      </c>
      <c r="AC11" s="70">
        <f t="shared" si="19"/>
        <v>0.03</v>
      </c>
      <c r="AD11" s="70">
        <v>0</v>
      </c>
      <c r="AE11" s="70">
        <f t="shared" si="25"/>
        <v>0.83999999999999986</v>
      </c>
      <c r="AF11" s="70">
        <f t="shared" si="21"/>
        <v>6.3</v>
      </c>
    </row>
    <row r="12" spans="2:32" s="4" customFormat="1" ht="30" customHeight="1" x14ac:dyDescent="0.25">
      <c r="B12" s="23" t="s">
        <v>3934</v>
      </c>
      <c r="C12" s="24">
        <v>20</v>
      </c>
      <c r="D12" s="24">
        <v>30</v>
      </c>
      <c r="E12" s="23" t="s">
        <v>6204</v>
      </c>
      <c r="F12" s="65" t="s">
        <v>5894</v>
      </c>
      <c r="G12" s="60" t="str">
        <f t="shared" si="0"/>
        <v/>
      </c>
      <c r="H12" s="23" t="str">
        <f t="shared" si="1"/>
        <v>ESW</v>
      </c>
      <c r="I12" s="24" t="str">
        <f t="shared" si="2"/>
        <v>Onion_Gravy_GF</v>
      </c>
      <c r="J12" s="24" t="str">
        <f t="shared" si="3"/>
        <v>GF Homemade Onion Gravy</v>
      </c>
      <c r="L12" s="70">
        <f t="shared" si="4"/>
        <v>0.61399999999999999</v>
      </c>
      <c r="M12" s="70">
        <f t="shared" si="5"/>
        <v>2.266</v>
      </c>
      <c r="N12" s="70">
        <f t="shared" si="6"/>
        <v>1.948</v>
      </c>
      <c r="O12" s="70">
        <f t="shared" si="7"/>
        <v>0.77400000000000002</v>
      </c>
      <c r="P12" s="70">
        <f t="shared" si="8"/>
        <v>1.1739999999999999</v>
      </c>
      <c r="Q12" s="70">
        <f t="shared" si="9"/>
        <v>0.64800000000000013</v>
      </c>
      <c r="R12" s="70">
        <f t="shared" si="10"/>
        <v>0.27600000000000002</v>
      </c>
      <c r="S12" s="70">
        <f t="shared" ref="S12:S16" si="26"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0.45599999999999996</v>
      </c>
      <c r="T12" s="70">
        <v>0</v>
      </c>
      <c r="U12" s="70">
        <f t="shared" si="12"/>
        <v>28.554000000000002</v>
      </c>
      <c r="V12" s="80"/>
      <c r="W12" s="70">
        <f t="shared" si="13"/>
        <v>0.92099999999999993</v>
      </c>
      <c r="X12" s="70">
        <f t="shared" si="14"/>
        <v>3.399</v>
      </c>
      <c r="Y12" s="70">
        <f t="shared" si="15"/>
        <v>2.9220000000000002</v>
      </c>
      <c r="Z12" s="70">
        <f t="shared" si="16"/>
        <v>1.161</v>
      </c>
      <c r="AA12" s="70">
        <f t="shared" si="17"/>
        <v>1.7610000000000001</v>
      </c>
      <c r="AB12" s="70">
        <f t="shared" si="18"/>
        <v>0.9720000000000002</v>
      </c>
      <c r="AC12" s="70">
        <f t="shared" si="19"/>
        <v>0.41399999999999998</v>
      </c>
      <c r="AD12" s="70">
        <f t="shared" ref="AD12:AD16" si="27"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0.68399999999999994</v>
      </c>
      <c r="AE12" s="70">
        <v>0</v>
      </c>
      <c r="AF12" s="70">
        <f t="shared" si="21"/>
        <v>42.831000000000003</v>
      </c>
    </row>
    <row r="13" spans="2:32" s="4" customFormat="1" ht="30" customHeight="1" x14ac:dyDescent="0.25">
      <c r="B13" s="23" t="s">
        <v>5185</v>
      </c>
      <c r="C13" s="24">
        <v>15</v>
      </c>
      <c r="D13" s="24">
        <v>20</v>
      </c>
      <c r="E13" s="23" t="s">
        <v>6204</v>
      </c>
      <c r="F13" s="65" t="s">
        <v>5530</v>
      </c>
      <c r="G13" s="60" t="str">
        <f t="shared" si="0"/>
        <v/>
      </c>
      <c r="H13" s="23" t="str">
        <f t="shared" si="1"/>
        <v>RD Johns</v>
      </c>
      <c r="I13" s="24" t="str">
        <f t="shared" si="2"/>
        <v>1330</v>
      </c>
      <c r="J13" s="24" t="str">
        <f t="shared" si="3"/>
        <v>Red Split Lentils</v>
      </c>
      <c r="L13" s="70">
        <f t="shared" si="4"/>
        <v>3.84</v>
      </c>
      <c r="M13" s="70">
        <f t="shared" si="5"/>
        <v>7.68</v>
      </c>
      <c r="N13" s="70">
        <f t="shared" si="6"/>
        <v>0.27</v>
      </c>
      <c r="O13" s="70">
        <f t="shared" si="7"/>
        <v>0.22499999999999998</v>
      </c>
      <c r="P13" s="70">
        <f t="shared" si="8"/>
        <v>4.4999999999999998E-2</v>
      </c>
      <c r="Q13" s="70">
        <f t="shared" si="9"/>
        <v>0</v>
      </c>
      <c r="R13" s="70">
        <f t="shared" si="10"/>
        <v>1.5E-3</v>
      </c>
      <c r="S13" s="70">
        <f t="shared" si="26"/>
        <v>0.19500000000000001</v>
      </c>
      <c r="T13" s="70">
        <v>0</v>
      </c>
      <c r="U13" s="70">
        <f t="shared" si="12"/>
        <v>47.359500000000004</v>
      </c>
      <c r="V13" s="80"/>
      <c r="W13" s="70">
        <f t="shared" si="13"/>
        <v>5.12</v>
      </c>
      <c r="X13" s="70">
        <f t="shared" si="14"/>
        <v>10.24</v>
      </c>
      <c r="Y13" s="70">
        <f t="shared" si="15"/>
        <v>0.36000000000000004</v>
      </c>
      <c r="Z13" s="70">
        <f t="shared" si="16"/>
        <v>0.3</v>
      </c>
      <c r="AA13" s="70">
        <f t="shared" si="17"/>
        <v>0.06</v>
      </c>
      <c r="AB13" s="70">
        <f t="shared" si="18"/>
        <v>0</v>
      </c>
      <c r="AC13" s="70">
        <f t="shared" si="19"/>
        <v>2E-3</v>
      </c>
      <c r="AD13" s="70">
        <f t="shared" si="27"/>
        <v>0.26</v>
      </c>
      <c r="AE13" s="70">
        <v>0</v>
      </c>
      <c r="AF13" s="70">
        <f t="shared" si="21"/>
        <v>63.146000000000001</v>
      </c>
    </row>
    <row r="14" spans="2:32" s="4" customFormat="1" ht="30" customHeight="1" x14ac:dyDescent="0.25">
      <c r="B14" s="23" t="s">
        <v>2109</v>
      </c>
      <c r="C14" s="24">
        <v>40</v>
      </c>
      <c r="D14" s="24">
        <v>60</v>
      </c>
      <c r="E14" s="23" t="s">
        <v>6204</v>
      </c>
      <c r="F14" s="65" t="s">
        <v>2108</v>
      </c>
      <c r="G14" s="60" t="str">
        <f t="shared" si="0"/>
        <v/>
      </c>
      <c r="H14" s="23" t="str">
        <f t="shared" si="1"/>
        <v>RD Johns</v>
      </c>
      <c r="I14" s="24" t="str">
        <f t="shared" si="2"/>
        <v>16987</v>
      </c>
      <c r="J14" s="24" t="str">
        <f t="shared" si="3"/>
        <v>Katerveg Vegan Mince</v>
      </c>
      <c r="L14" s="70">
        <f t="shared" si="4"/>
        <v>6.879999999999999</v>
      </c>
      <c r="M14" s="70">
        <f t="shared" si="5"/>
        <v>2.84</v>
      </c>
      <c r="N14" s="70">
        <f t="shared" si="6"/>
        <v>1.1199999999999999</v>
      </c>
      <c r="O14" s="70">
        <f t="shared" si="7"/>
        <v>0.87999999999999989</v>
      </c>
      <c r="P14" s="70">
        <f t="shared" si="8"/>
        <v>0.24</v>
      </c>
      <c r="Q14" s="70">
        <f t="shared" si="9"/>
        <v>2.08</v>
      </c>
      <c r="R14" s="70">
        <f t="shared" si="10"/>
        <v>0.24399999999999999</v>
      </c>
      <c r="S14" s="70">
        <f t="shared" si="26"/>
        <v>1.1599999999999999</v>
      </c>
      <c r="T14" s="70">
        <v>0</v>
      </c>
      <c r="U14" s="70">
        <f t="shared" si="12"/>
        <v>57.171999999999997</v>
      </c>
      <c r="V14" s="80"/>
      <c r="W14" s="70">
        <f t="shared" si="13"/>
        <v>10.319999999999999</v>
      </c>
      <c r="X14" s="70">
        <f t="shared" si="14"/>
        <v>4.26</v>
      </c>
      <c r="Y14" s="70">
        <f t="shared" si="15"/>
        <v>1.6799999999999997</v>
      </c>
      <c r="Z14" s="70">
        <f t="shared" si="16"/>
        <v>1.3199999999999998</v>
      </c>
      <c r="AA14" s="70">
        <f t="shared" si="17"/>
        <v>0.36</v>
      </c>
      <c r="AB14" s="70">
        <f t="shared" si="18"/>
        <v>3.12</v>
      </c>
      <c r="AC14" s="70">
        <f t="shared" si="19"/>
        <v>0.36599999999999999</v>
      </c>
      <c r="AD14" s="70">
        <f t="shared" si="27"/>
        <v>1.7399999999999998</v>
      </c>
      <c r="AE14" s="70">
        <v>0</v>
      </c>
      <c r="AF14" s="70">
        <f t="shared" si="21"/>
        <v>85.757999999999996</v>
      </c>
    </row>
    <row r="15" spans="2:32" s="4" customFormat="1" ht="30" customHeight="1" x14ac:dyDescent="0.25">
      <c r="B15" s="23" t="s">
        <v>6254</v>
      </c>
      <c r="C15" s="24">
        <v>15</v>
      </c>
      <c r="D15" s="24">
        <v>20</v>
      </c>
      <c r="E15" s="23" t="s">
        <v>6204</v>
      </c>
      <c r="F15" s="65" t="s">
        <v>5671</v>
      </c>
      <c r="G15" s="60" t="str">
        <f t="shared" si="0"/>
        <v/>
      </c>
      <c r="H15" s="23" t="str">
        <f t="shared" si="1"/>
        <v>Savona</v>
      </c>
      <c r="I15" s="24" t="str">
        <f t="shared" si="2"/>
        <v>106149</v>
      </c>
      <c r="J15" s="24" t="str">
        <f t="shared" si="3"/>
        <v>Riverdene Black Turtle Beans</v>
      </c>
      <c r="L15" s="70">
        <f t="shared" si="4"/>
        <v>1.0050000000000001</v>
      </c>
      <c r="M15" s="70">
        <f t="shared" si="5"/>
        <v>1.9500000000000002</v>
      </c>
      <c r="N15" s="70">
        <f t="shared" si="6"/>
        <v>0.10499999999999998</v>
      </c>
      <c r="O15" s="70">
        <f t="shared" si="7"/>
        <v>0.10499999999999998</v>
      </c>
      <c r="P15" s="70">
        <f t="shared" si="8"/>
        <v>0</v>
      </c>
      <c r="Q15" s="70">
        <f t="shared" si="9"/>
        <v>1.02</v>
      </c>
      <c r="R15" s="70">
        <f t="shared" si="10"/>
        <v>7.4999999999999997E-3</v>
      </c>
      <c r="S15" s="70">
        <f t="shared" si="26"/>
        <v>0</v>
      </c>
      <c r="T15" s="70">
        <v>0</v>
      </c>
      <c r="U15" s="70">
        <f t="shared" si="12"/>
        <v>14.85</v>
      </c>
      <c r="V15" s="80"/>
      <c r="W15" s="70">
        <f t="shared" si="13"/>
        <v>1.34</v>
      </c>
      <c r="X15" s="70">
        <f t="shared" si="14"/>
        <v>2.6</v>
      </c>
      <c r="Y15" s="70">
        <f t="shared" si="15"/>
        <v>0.13999999999999999</v>
      </c>
      <c r="Z15" s="70">
        <f t="shared" si="16"/>
        <v>0.13999999999999999</v>
      </c>
      <c r="AA15" s="70">
        <f t="shared" si="17"/>
        <v>0</v>
      </c>
      <c r="AB15" s="70">
        <f t="shared" si="18"/>
        <v>1.36</v>
      </c>
      <c r="AC15" s="70">
        <f t="shared" si="19"/>
        <v>0.01</v>
      </c>
      <c r="AD15" s="70">
        <f t="shared" si="27"/>
        <v>0</v>
      </c>
      <c r="AE15" s="70">
        <v>0</v>
      </c>
      <c r="AF15" s="70">
        <f t="shared" si="21"/>
        <v>19.8</v>
      </c>
    </row>
    <row r="16" spans="2:32" s="4" customFormat="1" ht="30" customHeight="1" x14ac:dyDescent="0.25">
      <c r="B16" s="23" t="s">
        <v>3106</v>
      </c>
      <c r="C16" s="24">
        <v>15</v>
      </c>
      <c r="D16" s="24">
        <v>20</v>
      </c>
      <c r="E16" s="23" t="s">
        <v>6204</v>
      </c>
      <c r="F16" s="65" t="s">
        <v>5680</v>
      </c>
      <c r="G16" s="60" t="str">
        <f t="shared" si="0"/>
        <v/>
      </c>
      <c r="H16" s="23" t="str">
        <f t="shared" si="1"/>
        <v>Savona</v>
      </c>
      <c r="I16" s="24" t="str">
        <f t="shared" si="2"/>
        <v>106291</v>
      </c>
      <c r="J16" s="24" t="str">
        <f t="shared" si="3"/>
        <v>Country Range Red Kidney Beans in Water</v>
      </c>
      <c r="L16" s="70">
        <f t="shared" si="4"/>
        <v>1.1100000000000001</v>
      </c>
      <c r="M16" s="70">
        <f t="shared" si="5"/>
        <v>2.04</v>
      </c>
      <c r="N16" s="70">
        <f t="shared" si="6"/>
        <v>7.4999999999999997E-2</v>
      </c>
      <c r="O16" s="70">
        <f t="shared" si="7"/>
        <v>7.4999999999999997E-2</v>
      </c>
      <c r="P16" s="70">
        <f t="shared" si="8"/>
        <v>0</v>
      </c>
      <c r="Q16" s="70">
        <f t="shared" si="9"/>
        <v>1.2450000000000001</v>
      </c>
      <c r="R16" s="70">
        <f t="shared" si="10"/>
        <v>4.4999999999999997E-3</v>
      </c>
      <c r="S16" s="70">
        <f t="shared" si="26"/>
        <v>0</v>
      </c>
      <c r="T16" s="70">
        <v>0</v>
      </c>
      <c r="U16" s="70">
        <f t="shared" si="12"/>
        <v>15.75</v>
      </c>
      <c r="V16" s="80"/>
      <c r="W16" s="70">
        <f t="shared" si="13"/>
        <v>1.4800000000000002</v>
      </c>
      <c r="X16" s="70">
        <f t="shared" si="14"/>
        <v>2.72</v>
      </c>
      <c r="Y16" s="70">
        <f t="shared" si="15"/>
        <v>0.1</v>
      </c>
      <c r="Z16" s="70">
        <f t="shared" si="16"/>
        <v>0.1</v>
      </c>
      <c r="AA16" s="70">
        <f t="shared" si="17"/>
        <v>0</v>
      </c>
      <c r="AB16" s="70">
        <f t="shared" si="18"/>
        <v>1.6600000000000001</v>
      </c>
      <c r="AC16" s="70">
        <f t="shared" si="19"/>
        <v>5.9999999999999993E-3</v>
      </c>
      <c r="AD16" s="70">
        <f t="shared" si="27"/>
        <v>0</v>
      </c>
      <c r="AE16" s="70">
        <v>0</v>
      </c>
      <c r="AF16" s="70">
        <f t="shared" si="21"/>
        <v>21</v>
      </c>
    </row>
    <row r="17" spans="2:32" ht="15.75" x14ac:dyDescent="0.25">
      <c r="B17" s="89" t="s">
        <v>6217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30" customHeight="1" x14ac:dyDescent="0.25">
      <c r="B18" s="23" t="s">
        <v>1447</v>
      </c>
      <c r="C18" s="24">
        <v>0.5</v>
      </c>
      <c r="D18" s="24">
        <v>0.5</v>
      </c>
      <c r="E18" s="23" t="s">
        <v>1216</v>
      </c>
      <c r="F18" s="65" t="s">
        <v>5538</v>
      </c>
      <c r="G18" s="60">
        <f>IFERROR(IF(E18="Individual Unit",IF(VLOOKUP($F18,Products,26,FALSE)="","X",VLOOKUP($F18,Products,26,FALSE)),""),"")</f>
        <v>167</v>
      </c>
      <c r="H18" s="23" t="str">
        <f>_xlfn.IFNA(VLOOKUP($F18,Products,2,FALSE),"Not Found")</f>
        <v>Tamar Fresh</v>
      </c>
      <c r="I18" s="24" t="str">
        <f>_xlfn.IFNA(VLOOKUP($F18,Products,4,FALSE),"Not Found")</f>
        <v>1040</v>
      </c>
      <c r="J18" s="24" t="str">
        <f>_xlfn.IFNA(VLOOKUP($F18,Products,5,FALSE),"Not Found")</f>
        <v>Granny Smith Apples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0.41749999999999998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8.35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0.33400000000000002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0.33400000000000002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0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1.002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8.3499999999999998E-3</v>
      </c>
      <c r="S18" s="70">
        <v>0</v>
      </c>
      <c r="T18" s="70">
        <f>IFERROR(IF($E18="Individual Unit",IF(VLOOKUP($F18,Products,24,FALSE)="","Missing",(SUM(SUM(_xlfn.IFNA(VLOOKUP($F18,Products,24,FALSE),"Not Found")/100)*$G18*$C18))),IF(VLOOKUP($F18,Products,24,FALSE)="","Missing",(SUM(SUM(_xlfn.IFNA(VLOOKUP($F18,Products,24,FALSE),"Not Found")/100)*$C18)))),"Err")</f>
        <v>8.35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35.905000000000001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0.41749999999999998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8.35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0.33400000000000002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0.33400000000000002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0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1.002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8.3499999999999998E-3</v>
      </c>
      <c r="AD18" s="70">
        <v>0</v>
      </c>
      <c r="AE18" s="70">
        <f>IFERROR(IF($E18="Individual Unit",IF(VLOOKUP($F18,Products,24,FALSE)="","Missing",(SUM(SUM(_xlfn.IFNA(VLOOKUP($F18,Products,24,FALSE),"Not Found")/100)*$G18*$D18))),IF(VLOOKUP($F18,Products,24,FALSE)="","Missing",(SUM(SUM(_xlfn.IFNA(VLOOKUP($F18,Products,24,FALSE),"Not Found")/100)*$D18)))),"Err")</f>
        <v>8.35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35.905000000000001</v>
      </c>
    </row>
    <row r="19" spans="2:32" s="4" customFormat="1" ht="30" customHeight="1" x14ac:dyDescent="0.25">
      <c r="B19" s="23" t="s">
        <v>6213</v>
      </c>
      <c r="C19" s="24">
        <v>25</v>
      </c>
      <c r="D19" s="24">
        <v>25</v>
      </c>
      <c r="E19" s="23" t="s">
        <v>6204</v>
      </c>
      <c r="F19" s="65" t="s">
        <v>5543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44250</v>
      </c>
      <c r="J19" s="24" t="str">
        <f>_xlfn.IFNA(VLOOKUP($F19,Products,5,FALSE),"Not Found")</f>
        <v>Raisin's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0.75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15.65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0.25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0.2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0.05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0.67500000000000004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0.01</v>
      </c>
      <c r="S19" s="70">
        <v>0</v>
      </c>
      <c r="T19" s="70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15.65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65.13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0.75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15.65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0.25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0.2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0.05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0.67500000000000004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0.01</v>
      </c>
      <c r="AD19" s="70">
        <v>0</v>
      </c>
      <c r="AE19" s="70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15.65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65.13</v>
      </c>
    </row>
    <row r="20" spans="2:32" x14ac:dyDescent="0.25">
      <c r="L20" s="71">
        <f t="shared" ref="L20:U20" si="28">SUM(L6:L19)</f>
        <v>21.290499999999998</v>
      </c>
      <c r="M20" s="71">
        <f t="shared" si="28"/>
        <v>102.78300000000002</v>
      </c>
      <c r="N20" s="71">
        <f t="shared" si="28"/>
        <v>5.0259999999999989</v>
      </c>
      <c r="O20" s="71">
        <f t="shared" si="28"/>
        <v>3.3150000000000004</v>
      </c>
      <c r="P20" s="71">
        <f t="shared" si="28"/>
        <v>1.7109999999999999</v>
      </c>
      <c r="Q20" s="71">
        <f t="shared" si="28"/>
        <v>15.834000000000001</v>
      </c>
      <c r="R20" s="71">
        <f t="shared" si="28"/>
        <v>0.58684999999999987</v>
      </c>
      <c r="S20" s="71">
        <f t="shared" si="28"/>
        <v>3.0180000000000002</v>
      </c>
      <c r="T20" s="71">
        <f t="shared" si="28"/>
        <v>27.39</v>
      </c>
      <c r="U20" s="71">
        <f t="shared" si="28"/>
        <v>535.40819999999997</v>
      </c>
      <c r="V20" s="73" t="s">
        <v>6151</v>
      </c>
      <c r="W20" s="71">
        <f t="shared" ref="W20:AF20" si="29">SUM(W6:W19)</f>
        <v>27.235000000000003</v>
      </c>
      <c r="X20" s="71">
        <f t="shared" si="29"/>
        <v>110.02099999999999</v>
      </c>
      <c r="Y20" s="71">
        <f t="shared" si="29"/>
        <v>6.7299999999999986</v>
      </c>
      <c r="Z20" s="71">
        <f t="shared" si="29"/>
        <v>4.2969999999999997</v>
      </c>
      <c r="AA20" s="71">
        <f t="shared" si="29"/>
        <v>2.4329999999999998</v>
      </c>
      <c r="AB20" s="71">
        <f t="shared" si="29"/>
        <v>18.023</v>
      </c>
      <c r="AC20" s="71">
        <f t="shared" si="29"/>
        <v>0.8638499999999999</v>
      </c>
      <c r="AD20" s="71">
        <f t="shared" si="29"/>
        <v>4.3159999999999989</v>
      </c>
      <c r="AE20" s="71">
        <f t="shared" si="29"/>
        <v>27.67</v>
      </c>
      <c r="AF20" s="71">
        <f t="shared" si="29"/>
        <v>608.73569999999995</v>
      </c>
    </row>
    <row r="21" spans="2:32" x14ac:dyDescent="0.25">
      <c r="L21" s="59"/>
      <c r="M21" s="84" t="b">
        <v>1</v>
      </c>
      <c r="N21" s="59"/>
      <c r="O21" s="59"/>
      <c r="P21" s="59"/>
      <c r="Q21" s="84" t="b">
        <v>1</v>
      </c>
      <c r="R21" s="59"/>
      <c r="S21" s="59"/>
      <c r="T21" s="59"/>
      <c r="U21" s="59"/>
      <c r="V21" s="63" t="s">
        <v>6154</v>
      </c>
      <c r="W21" s="59"/>
      <c r="X21" s="84" t="b">
        <v>1</v>
      </c>
      <c r="Y21" s="59"/>
      <c r="Z21" s="59"/>
      <c r="AA21" s="59"/>
      <c r="AB21" s="84" t="b">
        <v>1</v>
      </c>
      <c r="AC21" s="59"/>
      <c r="AD21" s="59"/>
      <c r="AE21" s="59"/>
      <c r="AF21" s="59"/>
    </row>
    <row r="22" spans="2:32" ht="15" customHeight="1" x14ac:dyDescent="0.25">
      <c r="L22" s="84" t="b">
        <v>1</v>
      </c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6155</v>
      </c>
      <c r="W22" s="84" t="b">
        <v>1</v>
      </c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x14ac:dyDescent="0.25">
      <c r="L23" s="59"/>
      <c r="M23" s="59"/>
      <c r="N23" s="59"/>
      <c r="O23" s="59"/>
      <c r="P23" s="59"/>
      <c r="Q23" s="84" t="b">
        <v>1</v>
      </c>
      <c r="R23" s="59"/>
      <c r="S23" s="59"/>
      <c r="T23" s="84" t="b">
        <v>1</v>
      </c>
      <c r="U23" s="59"/>
      <c r="V23" s="63" t="s">
        <v>6156</v>
      </c>
      <c r="W23" s="59"/>
      <c r="X23" s="59"/>
      <c r="Y23" s="59"/>
      <c r="Z23" s="59"/>
      <c r="AA23" s="59"/>
      <c r="AB23" s="84" t="b">
        <v>1</v>
      </c>
      <c r="AC23" s="59"/>
      <c r="AD23" s="59"/>
      <c r="AE23" s="84" t="b">
        <v>1</v>
      </c>
      <c r="AF23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7:J17"/>
    <mergeCell ref="I4:I5"/>
    <mergeCell ref="J4:J5"/>
    <mergeCell ref="L4:U4"/>
    <mergeCell ref="W4:AF4"/>
  </mergeCells>
  <hyperlinks>
    <hyperlink ref="L1" location="'HOME WEEK 1'!A1" display="'HOME WEEK 1'!A1" xr:uid="{EE85D334-57A2-4819-8150-1399AD868CC3}"/>
    <hyperlink ref="M1" location="'HOME WEEK 2'!A1" display="&lt; Week 2 Home" xr:uid="{8C0FA0AC-A547-414D-8E86-37FC22F67E76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FF384FF-539E-4C5B-854C-A1E11CE6F0C6}">
          <x14:formula1>
            <xm:f>'Master Product List'!$B:$B</xm:f>
          </x14:formula1>
          <xm:sqref>F18:F19 F6:F16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33874-CF39-4520-BD70-8FD176785847}">
  <sheetPr codeName="Sheet174">
    <tabColor rgb="FF0070C0"/>
  </sheetPr>
  <dimension ref="B1:AF1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42578125" customWidth="1"/>
    <col min="7" max="7" width="4.285156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1734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1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2322</v>
      </c>
      <c r="C6" s="24">
        <v>25</v>
      </c>
      <c r="D6" s="24">
        <v>30</v>
      </c>
      <c r="E6" s="23" t="s">
        <v>6204</v>
      </c>
      <c r="F6" s="65" t="s">
        <v>4847</v>
      </c>
      <c r="G6" s="60" t="str">
        <f>IFERROR(IF(E6="Individual Unit",IF(VLOOKUP($F6,Products,26,FALSE)="","X",VLOOKUP($F6,Products,26,FALSE)),""),"")</f>
        <v/>
      </c>
      <c r="H6" s="23" t="str">
        <f>_xlfn.IFNA(VLOOKUP($F6,Products,2,FALSE),"Not Found")</f>
        <v>Savona</v>
      </c>
      <c r="I6" s="24" t="str">
        <f>_xlfn.IFNA(VLOOKUP($F6,Products,4,FALSE),"Not Found")</f>
        <v>269167</v>
      </c>
      <c r="J6" s="24" t="str">
        <f>_xlfn.IFNA(VLOOKUP($F6,Products,5,FALSE),"Not Found")</f>
        <v>GRATED MATURE CHEDDAR CHEESE C/R</v>
      </c>
      <c r="L6" s="70">
        <f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6.2249999999999996</v>
      </c>
      <c r="M6" s="70">
        <f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0.45000000000000007</v>
      </c>
      <c r="N6" s="70">
        <f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8.5500000000000007</v>
      </c>
      <c r="O6" s="70">
        <f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3.225000000000001</v>
      </c>
      <c r="P6" s="70">
        <f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5.3250000000000002</v>
      </c>
      <c r="Q6" s="70">
        <f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0.47499999999999998</v>
      </c>
      <c r="S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2.5000000000000001E-2</v>
      </c>
      <c r="T6" s="70">
        <v>0</v>
      </c>
      <c r="U6" s="70">
        <f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103.75000000000001</v>
      </c>
      <c r="V6" s="80"/>
      <c r="W6" s="70">
        <f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7.47</v>
      </c>
      <c r="X6" s="70">
        <f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0.54</v>
      </c>
      <c r="Y6" s="70">
        <f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10.260000000000002</v>
      </c>
      <c r="Z6" s="70">
        <f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3.870000000000001</v>
      </c>
      <c r="AA6" s="70">
        <f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6.39</v>
      </c>
      <c r="AB6" s="70">
        <f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0.56999999999999995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0.03</v>
      </c>
      <c r="AE6" s="70">
        <v>0</v>
      </c>
      <c r="AF6" s="70">
        <f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124.50000000000001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>IFERROR(IF(E7="Individual Unit",IF(VLOOKUP($F7,Products,26,FALSE)="","X",VLOOKUP($F7,Products,26,FALSE)),""),"")</f>
        <v/>
      </c>
      <c r="H7" s="23" t="str">
        <f>_xlfn.IFNA(VLOOKUP($F7,Products,2,FALSE),"Not Found")</f>
        <v>Bidfood</v>
      </c>
      <c r="I7" s="24" t="str">
        <f>_xlfn.IFNA(VLOOKUP($F7,Products,4,FALSE),"Not Found")</f>
        <v>75603</v>
      </c>
      <c r="J7" s="24" t="str">
        <f>_xlfn.IFNA(VLOOKUP($F7,Products,5,FALSE),"Not Found")</f>
        <v>Tomato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0.13999999999999999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0.62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0.06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0.04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0.02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0.2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4.0000000000000001E-3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3.2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0.20999999999999996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0.92999999999999994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0.09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0.06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0.03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0.3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>IFERROR(IF(E8="Individual Unit",IF(VLOOKUP($F8,Products,26,FALSE)="","X",VLOOKUP($F8,Products,26,FALSE)),""),"")</f>
        <v/>
      </c>
      <c r="H8" s="23" t="str">
        <f>_xlfn.IFNA(VLOOKUP($F8,Products,2,FALSE),"Not Found")</f>
        <v>Tamar Fresh</v>
      </c>
      <c r="I8" s="24" t="str">
        <f>_xlfn.IFNA(VLOOKUP($F8,Products,4,FALSE),"Not Found")</f>
        <v>5060</v>
      </c>
      <c r="J8" s="24" t="str">
        <f>_xlfn.IFNA(VLOOKUP($F8,Products,5,FALSE),"Not Found")</f>
        <v>Cucumber 35-40mm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0.2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0.24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0.12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0.12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0.13999999999999999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0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0.24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2.8000000000000003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0.3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0.36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0.18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0.18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0.20999999999999996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0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0.36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>IFERROR(IF(E9="Individual Unit",IF(VLOOKUP($F9,Products,26,FALSE)="","X",VLOOKUP($F9,Products,26,FALSE)),""),"")</f>
        <v/>
      </c>
      <c r="H9" s="23" t="str">
        <f>_xlfn.IFNA(VLOOKUP($F9,Products,2,FALSE),"Not Found")</f>
        <v>Tamar Fresh</v>
      </c>
      <c r="I9" s="24" t="str">
        <f>_xlfn.IFNA(VLOOKUP($F9,Products,4,FALSE),"Not Found")</f>
        <v>18010</v>
      </c>
      <c r="J9" s="24" t="str">
        <f>_xlfn.IFNA(VLOOKUP($F9,Products,5,FALSE),"Not Found")</f>
        <v>Iceberg Lettuce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0.48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0.55999999999999994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0.04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0.04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0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0.6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8.0000000000000002E-3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4.4000000000000004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0.72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0.83999999999999986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0.06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0.06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0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0.89999999999999991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1.2E-2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6.6</v>
      </c>
    </row>
    <row r="10" spans="2:32" ht="15.75" x14ac:dyDescent="0.25">
      <c r="B10" s="89" t="s">
        <v>6217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23" t="s">
        <v>1447</v>
      </c>
      <c r="C11" s="24">
        <v>0.5</v>
      </c>
      <c r="D11" s="24">
        <v>0.5</v>
      </c>
      <c r="E11" s="23" t="s">
        <v>1216</v>
      </c>
      <c r="F11" s="65" t="s">
        <v>5538</v>
      </c>
      <c r="G11" s="60">
        <f>IFERROR(IF(E11="Individual Unit",IF(VLOOKUP($F11,Products,26,FALSE)="","X",VLOOKUP($F11,Products,26,FALSE)),""),"")</f>
        <v>167</v>
      </c>
      <c r="H11" s="23" t="str">
        <f>_xlfn.IFNA(VLOOKUP($F11,Products,2,FALSE),"Not Found")</f>
        <v>Tamar Fresh</v>
      </c>
      <c r="I11" s="24" t="str">
        <f>_xlfn.IFNA(VLOOKUP($F11,Products,4,FALSE),"Not Found")</f>
        <v>1040</v>
      </c>
      <c r="J11" s="24" t="str">
        <f>_xlfn.IFNA(VLOOKUP($F11,Products,5,FALSE),"Not Found")</f>
        <v>Granny Smith Apples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0.41749999999999998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8.35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0.33400000000000002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0.33400000000000002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1.002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8.3499999999999998E-3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8.35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35.905000000000001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0.41749999999999998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8.35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0.33400000000000002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0.33400000000000002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1.002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8.3499999999999998E-3</v>
      </c>
      <c r="AD11" s="70">
        <v>0</v>
      </c>
      <c r="AE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8.35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35.905000000000001</v>
      </c>
    </row>
    <row r="12" spans="2:32" s="4" customFormat="1" ht="30" customHeight="1" x14ac:dyDescent="0.25">
      <c r="B12" s="23" t="s">
        <v>6213</v>
      </c>
      <c r="C12" s="24">
        <v>25</v>
      </c>
      <c r="D12" s="24">
        <v>25</v>
      </c>
      <c r="E12" s="23" t="s">
        <v>6204</v>
      </c>
      <c r="F12" s="65" t="s">
        <v>5543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44250</v>
      </c>
      <c r="J12" s="24" t="str">
        <f>_xlfn.IFNA(VLOOKUP($F12,Products,5,FALSE),"Not Found")</f>
        <v>Raisin's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0.75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15.65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0.25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0.05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0.67500000000000004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0.01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15.65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65.13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0.75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15.65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0.2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0.05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0.67500000000000004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0.01</v>
      </c>
      <c r="AD12" s="70">
        <v>0</v>
      </c>
      <c r="AE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15.65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65.13</v>
      </c>
    </row>
    <row r="13" spans="2:32" x14ac:dyDescent="0.25">
      <c r="L13" s="71">
        <f t="shared" ref="L13:U13" si="0">SUM(L6:L12)</f>
        <v>8.2125000000000004</v>
      </c>
      <c r="M13" s="71">
        <f t="shared" si="0"/>
        <v>25.869999999999997</v>
      </c>
      <c r="N13" s="71">
        <f t="shared" si="0"/>
        <v>9.3539999999999992</v>
      </c>
      <c r="O13" s="71">
        <f t="shared" si="0"/>
        <v>3.9590000000000014</v>
      </c>
      <c r="P13" s="71">
        <f t="shared" si="0"/>
        <v>5.3949999999999996</v>
      </c>
      <c r="Q13" s="71">
        <f t="shared" si="0"/>
        <v>2.617</v>
      </c>
      <c r="R13" s="71">
        <f t="shared" si="0"/>
        <v>0.50534999999999997</v>
      </c>
      <c r="S13" s="71">
        <f t="shared" si="0"/>
        <v>2.5000000000000001E-2</v>
      </c>
      <c r="T13" s="71">
        <f>SUM(T6:T12)</f>
        <v>24.240000000000002</v>
      </c>
      <c r="U13" s="71">
        <f t="shared" si="0"/>
        <v>215.185</v>
      </c>
      <c r="V13" s="73" t="s">
        <v>6151</v>
      </c>
      <c r="W13" s="71">
        <f t="shared" ref="W13:AF13" si="1">SUM(W6:W12)</f>
        <v>9.8674999999999997</v>
      </c>
      <c r="X13" s="71">
        <f t="shared" si="1"/>
        <v>26.67</v>
      </c>
      <c r="Y13" s="71">
        <f t="shared" si="1"/>
        <v>11.174000000000001</v>
      </c>
      <c r="Z13" s="71">
        <f t="shared" si="1"/>
        <v>4.7040000000000006</v>
      </c>
      <c r="AA13" s="71">
        <f t="shared" si="1"/>
        <v>6.47</v>
      </c>
      <c r="AB13" s="71">
        <f t="shared" si="1"/>
        <v>3.0869999999999997</v>
      </c>
      <c r="AC13" s="71">
        <f t="shared" si="1"/>
        <v>0.60634999999999994</v>
      </c>
      <c r="AD13" s="71">
        <f t="shared" si="1"/>
        <v>0.03</v>
      </c>
      <c r="AE13" s="71">
        <f>SUM(AE6:AE12)</f>
        <v>24.36</v>
      </c>
      <c r="AF13" s="71">
        <f t="shared" si="1"/>
        <v>241.13499999999999</v>
      </c>
    </row>
    <row r="14" spans="2:32" ht="15" customHeight="1" x14ac:dyDescent="0.25">
      <c r="L14" s="59"/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6154</v>
      </c>
      <c r="W14" s="59"/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5" customHeight="1" x14ac:dyDescent="0.25">
      <c r="L15" s="84" t="b">
        <v>1</v>
      </c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6155</v>
      </c>
      <c r="W15" s="84" t="b">
        <v>1</v>
      </c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x14ac:dyDescent="0.25">
      <c r="L16" s="59"/>
      <c r="M16" s="59"/>
      <c r="N16" s="59"/>
      <c r="O16" s="59"/>
      <c r="P16" s="59"/>
      <c r="Q16" s="84" t="b">
        <v>1</v>
      </c>
      <c r="R16" s="59"/>
      <c r="S16" s="59"/>
      <c r="T16" s="84" t="b">
        <v>1</v>
      </c>
      <c r="U16" s="59"/>
      <c r="V16" s="63" t="s">
        <v>6156</v>
      </c>
      <c r="W16" s="59"/>
      <c r="X16" s="59"/>
      <c r="Y16" s="59"/>
      <c r="Z16" s="59"/>
      <c r="AA16" s="59"/>
      <c r="AB16" s="84" t="b">
        <v>1</v>
      </c>
      <c r="AC16" s="59"/>
      <c r="AD16" s="59"/>
      <c r="AE16" s="84" t="b">
        <v>1</v>
      </c>
      <c r="AF16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F4E2065B-1F8E-407D-B6F6-691558B2AB1D}"/>
    <hyperlink ref="M1" location="'HOME WEEK 2'!A1" display="&lt; Week 2 Home" xr:uid="{73772618-DB13-4068-B748-67AE3D2E97FA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1F256F3C-587E-46D5-B9E9-45491FE49723}">
          <x14:formula1>
            <xm:f>'Master Product List'!$B:$B</xm:f>
          </x14:formula1>
          <xm:sqref>F6:F9 F11:F12</xm:sqref>
        </x14:dataValidation>
      </x14:dataValidations>
    </ext>
  </extLst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7BFB-7F1A-4CE8-9DE0-105EE0743D58}">
  <sheetPr>
    <tabColor theme="9" tint="-0.499984740745262"/>
  </sheetPr>
  <dimension ref="B1:AF24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6060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6287</v>
      </c>
      <c r="C6" s="24">
        <v>45</v>
      </c>
      <c r="D6" s="24">
        <v>65</v>
      </c>
      <c r="E6" s="23" t="s">
        <v>6204</v>
      </c>
      <c r="F6" s="65" t="s">
        <v>5561</v>
      </c>
      <c r="G6" s="60" t="str">
        <f t="shared" ref="G6:G16" si="0">IFERROR(IF(E6="Individual Unit",IF(VLOOKUP($F6,Products,26,FALSE)="","X",VLOOKUP($F6,Products,26,FALSE)),""),"")</f>
        <v/>
      </c>
      <c r="H6" s="23" t="str">
        <f t="shared" ref="H6:H16" si="1">_xlfn.IFNA(VLOOKUP($F6,Products,2,FALSE),"Not Found")</f>
        <v>RD Johns</v>
      </c>
      <c r="I6" s="24" t="str">
        <f t="shared" ref="I6:I16" si="2">_xlfn.IFNA(VLOOKUP($F6,Products,4,FALSE),"Not Found")</f>
        <v>58361</v>
      </c>
      <c r="J6" s="24" t="str">
        <f t="shared" ref="J6:J16" si="3">_xlfn.IFNA(VLOOKUP($F6,Products,5,FALSE),"Not Found")</f>
        <v>Doves GF Penne Pasta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3.3300000000000005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35.1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0.58500000000000008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0.40500000000000003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0.18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0.62999999999999989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1.3499999999999998E-2</v>
      </c>
      <c r="S6" s="70">
        <f t="shared" ref="S6:S1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0.09</v>
      </c>
      <c r="T6" s="70">
        <v>0</v>
      </c>
      <c r="U6" s="70">
        <f t="shared" ref="U6:U16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163.04849999999999</v>
      </c>
      <c r="V6" s="80"/>
      <c r="W6" s="70">
        <f t="shared" ref="W6:W1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4.8100000000000005</v>
      </c>
      <c r="X6" s="70">
        <f t="shared" ref="X6:X1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50.7</v>
      </c>
      <c r="Y6" s="70">
        <f t="shared" ref="Y6:Y1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0.84500000000000008</v>
      </c>
      <c r="Z6" s="70">
        <f t="shared" ref="Z6:Z1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0.58500000000000008</v>
      </c>
      <c r="AA6" s="70">
        <f t="shared" ref="AA6:AA1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0.26</v>
      </c>
      <c r="AB6" s="70">
        <f t="shared" ref="AB6:AB1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0.90999999999999992</v>
      </c>
      <c r="AC6" s="70">
        <f t="shared" ref="AC6:AC1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1.95E-2</v>
      </c>
      <c r="AD6" s="70">
        <f t="shared" ref="AD6:AD1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0.13</v>
      </c>
      <c r="AE6" s="70">
        <v>0</v>
      </c>
      <c r="AF6" s="70">
        <f t="shared" ref="AF6:AF16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235.5145</v>
      </c>
    </row>
    <row r="7" spans="2:32" s="4" customFormat="1" ht="30" customHeight="1" x14ac:dyDescent="0.25">
      <c r="B7" s="23" t="s">
        <v>2936</v>
      </c>
      <c r="C7" s="24">
        <v>20</v>
      </c>
      <c r="D7" s="24">
        <v>30</v>
      </c>
      <c r="E7" s="23" t="s">
        <v>6205</v>
      </c>
      <c r="F7" s="65" t="s">
        <v>4732</v>
      </c>
      <c r="G7" s="60" t="str">
        <f t="shared" si="0"/>
        <v/>
      </c>
      <c r="H7" s="23" t="str">
        <f t="shared" si="1"/>
        <v>Savona</v>
      </c>
      <c r="I7" s="24" t="str">
        <f t="shared" si="2"/>
        <v>130045</v>
      </c>
      <c r="J7" s="24" t="str">
        <f t="shared" si="3"/>
        <v>TOMATO/BASIL C/R</v>
      </c>
      <c r="L7" s="70">
        <f t="shared" si="4"/>
        <v>0.26</v>
      </c>
      <c r="M7" s="70">
        <f t="shared" si="5"/>
        <v>1.7199999999999998</v>
      </c>
      <c r="N7" s="70">
        <f t="shared" si="6"/>
        <v>0.02</v>
      </c>
      <c r="O7" s="70">
        <f t="shared" si="7"/>
        <v>0.02</v>
      </c>
      <c r="P7" s="70">
        <f t="shared" si="8"/>
        <v>0</v>
      </c>
      <c r="Q7" s="70">
        <f t="shared" si="9"/>
        <v>0.27999999999999997</v>
      </c>
      <c r="R7" s="70">
        <f t="shared" si="10"/>
        <v>0.12</v>
      </c>
      <c r="S7" s="70">
        <f t="shared" si="11"/>
        <v>1.36</v>
      </c>
      <c r="T7" s="70">
        <v>0</v>
      </c>
      <c r="U7" s="70">
        <f t="shared" si="12"/>
        <v>9</v>
      </c>
      <c r="V7" s="80"/>
      <c r="W7" s="70">
        <f t="shared" si="13"/>
        <v>0.39</v>
      </c>
      <c r="X7" s="70">
        <f t="shared" si="14"/>
        <v>2.5799999999999996</v>
      </c>
      <c r="Y7" s="70">
        <f t="shared" si="15"/>
        <v>0.03</v>
      </c>
      <c r="Z7" s="70">
        <f t="shared" si="16"/>
        <v>0.03</v>
      </c>
      <c r="AA7" s="70">
        <f t="shared" si="17"/>
        <v>0</v>
      </c>
      <c r="AB7" s="70">
        <f t="shared" si="18"/>
        <v>0.41999999999999993</v>
      </c>
      <c r="AC7" s="70">
        <f t="shared" si="19"/>
        <v>0.18</v>
      </c>
      <c r="AD7" s="70">
        <f t="shared" si="20"/>
        <v>2.04</v>
      </c>
      <c r="AE7" s="70">
        <v>0</v>
      </c>
      <c r="AF7" s="70">
        <f t="shared" si="21"/>
        <v>13.5</v>
      </c>
    </row>
    <row r="8" spans="2:32" s="4" customFormat="1" ht="30" customHeight="1" x14ac:dyDescent="0.25">
      <c r="B8" s="23" t="s">
        <v>2322</v>
      </c>
      <c r="C8" s="24">
        <v>25</v>
      </c>
      <c r="D8" s="24">
        <v>30</v>
      </c>
      <c r="E8" s="23" t="s">
        <v>6204</v>
      </c>
      <c r="F8" s="65" t="s">
        <v>4847</v>
      </c>
      <c r="G8" s="60" t="str">
        <f t="shared" si="0"/>
        <v/>
      </c>
      <c r="H8" s="23" t="str">
        <f t="shared" si="1"/>
        <v>Savona</v>
      </c>
      <c r="I8" s="24" t="str">
        <f t="shared" si="2"/>
        <v>269167</v>
      </c>
      <c r="J8" s="24" t="str">
        <f t="shared" si="3"/>
        <v>GRATED MATURE CHEDDAR CHEESE C/R</v>
      </c>
      <c r="L8" s="70">
        <f t="shared" si="4"/>
        <v>6.2249999999999996</v>
      </c>
      <c r="M8" s="70">
        <f t="shared" si="5"/>
        <v>0.45000000000000007</v>
      </c>
      <c r="N8" s="70">
        <f t="shared" si="6"/>
        <v>8.5500000000000007</v>
      </c>
      <c r="O8" s="70">
        <f t="shared" si="7"/>
        <v>3.225000000000001</v>
      </c>
      <c r="P8" s="70">
        <f t="shared" si="8"/>
        <v>5.3250000000000002</v>
      </c>
      <c r="Q8" s="70">
        <f t="shared" si="9"/>
        <v>0</v>
      </c>
      <c r="R8" s="70">
        <f t="shared" si="10"/>
        <v>0.47499999999999998</v>
      </c>
      <c r="S8" s="70">
        <f t="shared" si="11"/>
        <v>2.5000000000000001E-2</v>
      </c>
      <c r="T8" s="70">
        <v>0</v>
      </c>
      <c r="U8" s="70">
        <f t="shared" si="12"/>
        <v>103.75000000000001</v>
      </c>
      <c r="V8" s="80"/>
      <c r="W8" s="70">
        <f t="shared" si="13"/>
        <v>7.47</v>
      </c>
      <c r="X8" s="70">
        <f t="shared" si="14"/>
        <v>0.54</v>
      </c>
      <c r="Y8" s="70">
        <f t="shared" si="15"/>
        <v>10.260000000000002</v>
      </c>
      <c r="Z8" s="70">
        <f t="shared" si="16"/>
        <v>3.870000000000001</v>
      </c>
      <c r="AA8" s="70">
        <f t="shared" si="17"/>
        <v>6.39</v>
      </c>
      <c r="AB8" s="70">
        <f t="shared" si="18"/>
        <v>0</v>
      </c>
      <c r="AC8" s="70">
        <f t="shared" si="19"/>
        <v>0.56999999999999995</v>
      </c>
      <c r="AD8" s="70">
        <f t="shared" si="20"/>
        <v>0.03</v>
      </c>
      <c r="AE8" s="70">
        <v>0</v>
      </c>
      <c r="AF8" s="70">
        <f t="shared" si="21"/>
        <v>124.50000000000001</v>
      </c>
    </row>
    <row r="9" spans="2:32" s="4" customFormat="1" ht="30" hidden="1" customHeight="1" x14ac:dyDescent="0.25">
      <c r="B9" s="23"/>
      <c r="C9" s="24"/>
      <c r="D9" s="24"/>
      <c r="E9" s="23"/>
      <c r="F9" s="65"/>
      <c r="G9" s="60" t="str">
        <f t="shared" si="0"/>
        <v/>
      </c>
      <c r="H9" s="23" t="str">
        <f t="shared" si="1"/>
        <v>Not Found</v>
      </c>
      <c r="I9" s="24" t="str">
        <f t="shared" si="2"/>
        <v>Not Found</v>
      </c>
      <c r="J9" s="24" t="str">
        <f t="shared" si="3"/>
        <v>Not Found</v>
      </c>
      <c r="L9" s="70" t="str">
        <f t="shared" si="4"/>
        <v>Err</v>
      </c>
      <c r="M9" s="70" t="str">
        <f t="shared" si="5"/>
        <v>Err</v>
      </c>
      <c r="N9" s="70" t="str">
        <f t="shared" si="6"/>
        <v>Err</v>
      </c>
      <c r="O9" s="70" t="str">
        <f t="shared" si="7"/>
        <v>Err</v>
      </c>
      <c r="P9" s="70" t="str">
        <f t="shared" si="8"/>
        <v>Err</v>
      </c>
      <c r="Q9" s="70" t="str">
        <f t="shared" si="9"/>
        <v>Err</v>
      </c>
      <c r="R9" s="70" t="str">
        <f t="shared" si="10"/>
        <v>Err</v>
      </c>
      <c r="S9" s="70" t="str">
        <f t="shared" si="11"/>
        <v>Err</v>
      </c>
      <c r="T9" s="70"/>
      <c r="U9" s="70" t="str">
        <f t="shared" si="12"/>
        <v>Err</v>
      </c>
      <c r="V9" s="80"/>
      <c r="W9" s="70" t="str">
        <f t="shared" si="13"/>
        <v>Err</v>
      </c>
      <c r="X9" s="70" t="str">
        <f t="shared" si="14"/>
        <v>Err</v>
      </c>
      <c r="Y9" s="70" t="str">
        <f t="shared" si="15"/>
        <v>Err</v>
      </c>
      <c r="Z9" s="70" t="str">
        <f t="shared" si="16"/>
        <v>Err</v>
      </c>
      <c r="AA9" s="70" t="str">
        <f t="shared" si="17"/>
        <v>Err</v>
      </c>
      <c r="AB9" s="70" t="str">
        <f t="shared" si="18"/>
        <v>Err</v>
      </c>
      <c r="AC9" s="70" t="str">
        <f t="shared" si="19"/>
        <v>Err</v>
      </c>
      <c r="AD9" s="70" t="str">
        <f t="shared" si="20"/>
        <v>Err</v>
      </c>
      <c r="AE9" s="70"/>
      <c r="AF9" s="70" t="str">
        <f t="shared" si="21"/>
        <v>Err</v>
      </c>
    </row>
    <row r="10" spans="2:32" s="4" customFormat="1" ht="30" hidden="1" customHeight="1" x14ac:dyDescent="0.25">
      <c r="B10" s="23"/>
      <c r="C10" s="24"/>
      <c r="D10" s="24"/>
      <c r="E10" s="23"/>
      <c r="F10" s="65"/>
      <c r="G10" s="60" t="str">
        <f t="shared" si="0"/>
        <v/>
      </c>
      <c r="H10" s="23" t="str">
        <f t="shared" si="1"/>
        <v>Not Found</v>
      </c>
      <c r="I10" s="24" t="str">
        <f t="shared" si="2"/>
        <v>Not Found</v>
      </c>
      <c r="J10" s="24" t="str">
        <f t="shared" si="3"/>
        <v>Not Found</v>
      </c>
      <c r="L10" s="70" t="str">
        <f t="shared" si="4"/>
        <v>Err</v>
      </c>
      <c r="M10" s="70" t="str">
        <f t="shared" si="5"/>
        <v>Err</v>
      </c>
      <c r="N10" s="70" t="str">
        <f t="shared" si="6"/>
        <v>Err</v>
      </c>
      <c r="O10" s="70" t="str">
        <f t="shared" si="7"/>
        <v>Err</v>
      </c>
      <c r="P10" s="70" t="str">
        <f t="shared" si="8"/>
        <v>Err</v>
      </c>
      <c r="Q10" s="70" t="str">
        <f t="shared" si="9"/>
        <v>Err</v>
      </c>
      <c r="R10" s="70" t="str">
        <f t="shared" si="10"/>
        <v>Err</v>
      </c>
      <c r="S10" s="70" t="str">
        <f t="shared" si="11"/>
        <v>Err</v>
      </c>
      <c r="T10" s="70"/>
      <c r="U10" s="70" t="str">
        <f t="shared" si="12"/>
        <v>Err</v>
      </c>
      <c r="V10" s="80"/>
      <c r="W10" s="70" t="str">
        <f t="shared" si="13"/>
        <v>Err</v>
      </c>
      <c r="X10" s="70" t="str">
        <f t="shared" si="14"/>
        <v>Err</v>
      </c>
      <c r="Y10" s="70" t="str">
        <f t="shared" si="15"/>
        <v>Err</v>
      </c>
      <c r="Z10" s="70" t="str">
        <f t="shared" si="16"/>
        <v>Err</v>
      </c>
      <c r="AA10" s="70" t="str">
        <f t="shared" si="17"/>
        <v>Err</v>
      </c>
      <c r="AB10" s="70" t="str">
        <f t="shared" si="18"/>
        <v>Err</v>
      </c>
      <c r="AC10" s="70" t="str">
        <f t="shared" si="19"/>
        <v>Err</v>
      </c>
      <c r="AD10" s="70" t="str">
        <f t="shared" si="20"/>
        <v>Err</v>
      </c>
      <c r="AE10" s="70"/>
      <c r="AF10" s="70" t="str">
        <f t="shared" si="21"/>
        <v>Err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11"/>
        <v>Err</v>
      </c>
      <c r="T11" s="70"/>
      <c r="U11" s="70" t="str">
        <f t="shared" si="12"/>
        <v>Err</v>
      </c>
      <c r="V11" s="80"/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70" t="str">
        <f t="shared" si="16"/>
        <v>Err</v>
      </c>
      <c r="AA11" s="70" t="str">
        <f t="shared" si="17"/>
        <v>Err</v>
      </c>
      <c r="AB11" s="70" t="str">
        <f t="shared" si="18"/>
        <v>Err</v>
      </c>
      <c r="AC11" s="70" t="str">
        <f t="shared" si="19"/>
        <v>Err</v>
      </c>
      <c r="AD11" s="70" t="str">
        <f t="shared" si="20"/>
        <v>Err</v>
      </c>
      <c r="AE11" s="70"/>
      <c r="AF11" s="70" t="str">
        <f t="shared" si="21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ht="15.75" x14ac:dyDescent="0.25">
      <c r="B17" s="89" t="s">
        <v>6212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30" customHeight="1" x14ac:dyDescent="0.25">
      <c r="B18" s="38" t="s">
        <v>1447</v>
      </c>
      <c r="C18" s="39">
        <v>0.5</v>
      </c>
      <c r="D18" s="39">
        <v>0.5</v>
      </c>
      <c r="E18" s="38" t="s">
        <v>1216</v>
      </c>
      <c r="F18" s="65" t="s">
        <v>5538</v>
      </c>
      <c r="G18" s="60">
        <f>IFERROR(IF(E18="Individual Unit",IF(VLOOKUP($F18,Products,26,FALSE)="","X",VLOOKUP($F18,Products,26,FALSE)),""),"")</f>
        <v>167</v>
      </c>
      <c r="H18" s="23" t="str">
        <f>_xlfn.IFNA(VLOOKUP($F18,Products,2,FALSE),"Not Found")</f>
        <v>Tamar Fresh</v>
      </c>
      <c r="I18" s="24" t="str">
        <f>_xlfn.IFNA(VLOOKUP($F18,Products,4,FALSE),"Not Found")</f>
        <v>1040</v>
      </c>
      <c r="J18" s="24" t="str">
        <f>_xlfn.IFNA(VLOOKUP($F18,Products,5,FALSE),"Not Found")</f>
        <v>Granny Smith Apples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0.41749999999999998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8.35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0.33400000000000002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0.33400000000000002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0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1.002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8.3499999999999998E-3</v>
      </c>
      <c r="S18" s="70">
        <v>0</v>
      </c>
      <c r="T18" s="70">
        <v>8.35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35.905000000000001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0.41749999999999998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8.35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0.33400000000000002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0.33400000000000002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0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1.002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8.3499999999999998E-3</v>
      </c>
      <c r="AD18" s="70">
        <v>0</v>
      </c>
      <c r="AE18" s="70">
        <v>8.35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35.905000000000001</v>
      </c>
    </row>
    <row r="19" spans="2:32" s="4" customFormat="1" ht="30" customHeight="1" x14ac:dyDescent="0.25">
      <c r="B19" s="38" t="s">
        <v>6213</v>
      </c>
      <c r="C19" s="39">
        <v>25</v>
      </c>
      <c r="D19" s="39">
        <v>25</v>
      </c>
      <c r="E19" s="38" t="s">
        <v>6204</v>
      </c>
      <c r="F19" s="65" t="s">
        <v>5543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44250</v>
      </c>
      <c r="J19" s="24" t="str">
        <f>_xlfn.IFNA(VLOOKUP($F19,Products,5,FALSE),"Not Found")</f>
        <v>Raisin's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0.75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15.65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0.25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0.2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0.05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0.67500000000000004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0.01</v>
      </c>
      <c r="S19" s="70">
        <v>0</v>
      </c>
      <c r="T19" s="70">
        <v>15.65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65.13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0.75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15.65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0.25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0.2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0.05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0.67500000000000004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0.01</v>
      </c>
      <c r="AD19" s="70">
        <v>0</v>
      </c>
      <c r="AE19" s="70">
        <v>15.65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65.13</v>
      </c>
    </row>
    <row r="20" spans="2:32" s="4" customFormat="1" ht="30" hidden="1" customHeight="1" x14ac:dyDescent="0.25">
      <c r="B20" s="38"/>
      <c r="C20" s="39"/>
      <c r="D20" s="39"/>
      <c r="E20" s="38"/>
      <c r="F20" s="65"/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Not Found</v>
      </c>
      <c r="I20" s="24" t="str">
        <f>_xlfn.IFNA(VLOOKUP($F20,Products,4,FALSE),"Not Found")</f>
        <v>Not Found</v>
      </c>
      <c r="J20" s="24" t="str">
        <f>_xlfn.IFNA(VLOOKUP($F20,Products,5,FALSE),"Not Found")</f>
        <v>Not Found</v>
      </c>
      <c r="L20" s="70" t="str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Err</v>
      </c>
      <c r="M20" s="70" t="str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Err</v>
      </c>
      <c r="N20" s="70" t="str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Err</v>
      </c>
      <c r="O20" s="70" t="str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Err</v>
      </c>
      <c r="P20" s="70" t="str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Err</v>
      </c>
      <c r="Q20" s="70" t="str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Err</v>
      </c>
      <c r="R20" s="70" t="str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Err</v>
      </c>
      <c r="S20" s="70" t="str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Err</v>
      </c>
      <c r="T20" s="70"/>
      <c r="U20" s="70" t="str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Err</v>
      </c>
      <c r="V20" s="80"/>
      <c r="W20" s="70" t="str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Err</v>
      </c>
      <c r="X20" s="70" t="str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Err</v>
      </c>
      <c r="Y20" s="70" t="str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Err</v>
      </c>
      <c r="Z20" s="70" t="str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Err</v>
      </c>
      <c r="AA20" s="70" t="str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Err</v>
      </c>
      <c r="AB20" s="70" t="str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Err</v>
      </c>
      <c r="AC20" s="70" t="str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Err</v>
      </c>
      <c r="AD20" s="70" t="str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Err</v>
      </c>
      <c r="AE20" s="70"/>
      <c r="AF20" s="70" t="str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Err</v>
      </c>
    </row>
    <row r="21" spans="2:32" x14ac:dyDescent="0.25">
      <c r="L21" s="71">
        <f>SUM(L6:L20)</f>
        <v>10.982500000000002</v>
      </c>
      <c r="M21" s="71">
        <f t="shared" ref="M21:U21" si="22">SUM(M6:M20)</f>
        <v>61.27</v>
      </c>
      <c r="N21" s="71">
        <f t="shared" si="22"/>
        <v>9.7390000000000008</v>
      </c>
      <c r="O21" s="71">
        <f t="shared" si="22"/>
        <v>4.1840000000000011</v>
      </c>
      <c r="P21" s="71">
        <f t="shared" si="22"/>
        <v>5.5549999999999997</v>
      </c>
      <c r="Q21" s="71">
        <f t="shared" si="22"/>
        <v>2.5869999999999997</v>
      </c>
      <c r="R21" s="71">
        <f t="shared" si="22"/>
        <v>0.62685000000000002</v>
      </c>
      <c r="S21" s="71">
        <f t="shared" si="22"/>
        <v>1.4750000000000001</v>
      </c>
      <c r="T21" s="71">
        <f>SUM(T6:T20)</f>
        <v>24</v>
      </c>
      <c r="U21" s="71">
        <f t="shared" si="22"/>
        <v>376.83349999999996</v>
      </c>
      <c r="V21" s="73" t="s">
        <v>6151</v>
      </c>
      <c r="W21" s="71">
        <f t="shared" ref="W21:AF21" si="23">SUM(W6:W20)</f>
        <v>13.8375</v>
      </c>
      <c r="X21" s="71">
        <f t="shared" si="23"/>
        <v>77.820000000000007</v>
      </c>
      <c r="Y21" s="71">
        <f t="shared" si="23"/>
        <v>11.719000000000001</v>
      </c>
      <c r="Z21" s="71">
        <f t="shared" si="23"/>
        <v>5.019000000000001</v>
      </c>
      <c r="AA21" s="71">
        <f t="shared" si="23"/>
        <v>6.6999999999999993</v>
      </c>
      <c r="AB21" s="71">
        <f t="shared" si="23"/>
        <v>3.0069999999999997</v>
      </c>
      <c r="AC21" s="71">
        <f t="shared" si="23"/>
        <v>0.78784999999999994</v>
      </c>
      <c r="AD21" s="71">
        <f t="shared" si="23"/>
        <v>2.1999999999999997</v>
      </c>
      <c r="AE21" s="71">
        <f>SUM(AE6:AE20)</f>
        <v>24</v>
      </c>
      <c r="AF21" s="71">
        <f t="shared" si="23"/>
        <v>474.54949999999997</v>
      </c>
    </row>
    <row r="22" spans="2:32" ht="15" customHeight="1" x14ac:dyDescent="0.25">
      <c r="L22" s="59"/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6154</v>
      </c>
      <c r="W22" s="59"/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x14ac:dyDescent="0.25">
      <c r="L23" s="84" t="b">
        <v>1</v>
      </c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6155</v>
      </c>
      <c r="W23" s="84" t="b">
        <v>1</v>
      </c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ht="15" customHeight="1" x14ac:dyDescent="0.25">
      <c r="L24" s="59"/>
      <c r="M24" s="59"/>
      <c r="N24" s="59"/>
      <c r="O24" s="59"/>
      <c r="P24" s="59"/>
      <c r="Q24" s="84" t="b">
        <v>1</v>
      </c>
      <c r="R24" s="59"/>
      <c r="S24" s="59"/>
      <c r="T24" s="84" t="b">
        <v>1</v>
      </c>
      <c r="U24" s="59"/>
      <c r="V24" s="63" t="s">
        <v>6156</v>
      </c>
      <c r="W24" s="59"/>
      <c r="X24" s="59"/>
      <c r="Y24" s="59"/>
      <c r="Z24" s="59"/>
      <c r="AA24" s="59"/>
      <c r="AB24" s="84" t="b">
        <v>1</v>
      </c>
      <c r="AC24" s="59"/>
      <c r="AD24" s="59"/>
      <c r="AE24" s="84" t="b">
        <v>1</v>
      </c>
      <c r="AF24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7:J17"/>
    <mergeCell ref="I4:I5"/>
    <mergeCell ref="J4:J5"/>
    <mergeCell ref="L4:U4"/>
    <mergeCell ref="W4:AF4"/>
  </mergeCells>
  <hyperlinks>
    <hyperlink ref="L1" location="'HOME WEEK 1'!A1" display="'HOME WEEK 1'!A1" xr:uid="{00EE6F94-39D5-46EF-9F60-259C38FEE578}"/>
    <hyperlink ref="M1" location="'HOME WEEK 2'!A1" display="&lt; Week 2 Home" xr:uid="{ECDB58BE-D35F-4442-B298-95FCD4E45BFF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FF0D48-2C5B-4812-8F7B-9A5C526F37E2}">
          <x14:formula1>
            <xm:f>'Master Product List'!$B:$B</xm:f>
          </x14:formula1>
          <xm:sqref>F6:F16 F18:F20</xm:sqref>
        </x14:dataValidation>
      </x14:dataValidations>
    </ext>
  </extLst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61AD-B78C-4840-88E0-955FBA27A49E}">
  <sheetPr>
    <tabColor theme="9" tint="-0.499984740745262"/>
  </sheetPr>
  <dimension ref="B1:AF2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B19" sqref="B19:F19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6288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5786</v>
      </c>
      <c r="C6" s="24">
        <v>35</v>
      </c>
      <c r="D6" s="24">
        <f>95/2</f>
        <v>47.5</v>
      </c>
      <c r="E6" s="23" t="s">
        <v>6204</v>
      </c>
      <c r="F6" s="65" t="s">
        <v>5785</v>
      </c>
      <c r="G6" s="60" t="str">
        <f t="shared" ref="G6:G17" si="0">IFERROR(IF(E6="Individual Unit",IF(VLOOKUP($F6,Products,26,FALSE)="","X",VLOOKUP($F6,Products,26,FALSE)),""),"")</f>
        <v/>
      </c>
      <c r="H6" s="23" t="str">
        <f t="shared" ref="H6:H17" si="1">_xlfn.IFNA(VLOOKUP($F6,Products,2,FALSE),"Not Found")</f>
        <v>Savona</v>
      </c>
      <c r="I6" s="24" t="str">
        <f t="shared" ref="I6:I17" si="2">_xlfn.IFNA(VLOOKUP($F6,Products,4,FALSE),"Not Found")</f>
        <v>106145</v>
      </c>
      <c r="J6" s="24" t="str">
        <f t="shared" ref="J6:J17" si="3">_xlfn.IFNA(VLOOKUP($F6,Products,5,FALSE),"Not Found")</f>
        <v>Country Range Butter Beans</v>
      </c>
      <c r="L6" s="70">
        <f t="shared" ref="L6:L17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2.2050000000000001</v>
      </c>
      <c r="M6" s="70">
        <f t="shared" ref="M6:M17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4.8650000000000002</v>
      </c>
      <c r="N6" s="70">
        <f t="shared" ref="N6:N17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0.17500000000000002</v>
      </c>
      <c r="O6" s="70">
        <f t="shared" ref="O6:O17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0.17500000000000002</v>
      </c>
      <c r="P6" s="70">
        <f t="shared" ref="P6:P17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7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2.415</v>
      </c>
      <c r="R6" s="70">
        <f t="shared" ref="R6:R17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f t="shared" ref="S6:S17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T6" s="70">
        <v>0</v>
      </c>
      <c r="U6" s="70">
        <f t="shared" ref="U6:U17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37.800000000000004</v>
      </c>
      <c r="V6" s="80"/>
      <c r="W6" s="70">
        <f t="shared" ref="W6:W17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2.9925000000000002</v>
      </c>
      <c r="X6" s="70">
        <f t="shared" ref="X6:X17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6.6025000000000009</v>
      </c>
      <c r="Y6" s="70">
        <f t="shared" ref="Y6:Y17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0.23750000000000002</v>
      </c>
      <c r="Z6" s="70">
        <f t="shared" ref="Z6:Z17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0.23750000000000002</v>
      </c>
      <c r="AA6" s="70">
        <f t="shared" ref="AA6:AA17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7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3.2775000000000003</v>
      </c>
      <c r="AC6" s="70">
        <f t="shared" ref="AC6:AC17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17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7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51.300000000000004</v>
      </c>
    </row>
    <row r="7" spans="2:32" s="4" customFormat="1" ht="30" customHeight="1" x14ac:dyDescent="0.25">
      <c r="B7" s="23" t="s">
        <v>3106</v>
      </c>
      <c r="C7" s="24">
        <v>35</v>
      </c>
      <c r="D7" s="24">
        <v>47.5</v>
      </c>
      <c r="E7" s="23" t="s">
        <v>6204</v>
      </c>
      <c r="F7" s="65" t="s">
        <v>5680</v>
      </c>
      <c r="G7" s="60" t="str">
        <f t="shared" ref="G7" si="22">IFERROR(IF(E7="Individual Unit",IF(VLOOKUP($F7,Products,26,FALSE)="","X",VLOOKUP($F7,Products,26,FALSE)),""),"")</f>
        <v/>
      </c>
      <c r="H7" s="23" t="str">
        <f t="shared" si="1"/>
        <v>Savona</v>
      </c>
      <c r="I7" s="24" t="str">
        <f t="shared" si="2"/>
        <v>106291</v>
      </c>
      <c r="J7" s="24" t="str">
        <f t="shared" si="3"/>
        <v>Country Range Red Kidney Beans in Water</v>
      </c>
      <c r="L7" s="70">
        <f t="shared" si="4"/>
        <v>2.5900000000000003</v>
      </c>
      <c r="M7" s="70">
        <f t="shared" si="5"/>
        <v>4.7600000000000007</v>
      </c>
      <c r="N7" s="70">
        <f t="shared" si="6"/>
        <v>0.17500000000000002</v>
      </c>
      <c r="O7" s="70">
        <f t="shared" si="7"/>
        <v>0.17500000000000002</v>
      </c>
      <c r="P7" s="70">
        <f t="shared" si="8"/>
        <v>0</v>
      </c>
      <c r="Q7" s="70">
        <f t="shared" si="9"/>
        <v>2.9050000000000002</v>
      </c>
      <c r="R7" s="70">
        <f t="shared" si="10"/>
        <v>1.0499999999999999E-2</v>
      </c>
      <c r="S7" s="70">
        <f t="shared" si="11"/>
        <v>0</v>
      </c>
      <c r="T7" s="70">
        <v>0</v>
      </c>
      <c r="U7" s="70">
        <f t="shared" si="12"/>
        <v>36.75</v>
      </c>
      <c r="V7" s="80"/>
      <c r="W7" s="70">
        <f t="shared" si="13"/>
        <v>3.5150000000000006</v>
      </c>
      <c r="X7" s="70">
        <f t="shared" si="14"/>
        <v>6.4600000000000009</v>
      </c>
      <c r="Y7" s="70">
        <f t="shared" si="15"/>
        <v>0.23750000000000002</v>
      </c>
      <c r="Z7" s="70">
        <f t="shared" si="16"/>
        <v>0.23750000000000002</v>
      </c>
      <c r="AA7" s="70">
        <f t="shared" si="17"/>
        <v>0</v>
      </c>
      <c r="AB7" s="70">
        <f t="shared" si="18"/>
        <v>3.9425000000000003</v>
      </c>
      <c r="AC7" s="70">
        <f t="shared" si="19"/>
        <v>1.4249999999999999E-2</v>
      </c>
      <c r="AD7" s="70">
        <f t="shared" si="20"/>
        <v>0</v>
      </c>
      <c r="AE7" s="70">
        <v>0</v>
      </c>
      <c r="AF7" s="70">
        <f t="shared" si="21"/>
        <v>49.875</v>
      </c>
    </row>
    <row r="8" spans="2:32" s="4" customFormat="1" ht="30" customHeight="1" x14ac:dyDescent="0.25">
      <c r="B8" s="23" t="s">
        <v>3934</v>
      </c>
      <c r="C8" s="24">
        <v>20</v>
      </c>
      <c r="D8" s="24">
        <v>30</v>
      </c>
      <c r="E8" s="23" t="s">
        <v>6204</v>
      </c>
      <c r="F8" s="65" t="s">
        <v>5894</v>
      </c>
      <c r="G8" s="60" t="str">
        <f t="shared" si="0"/>
        <v/>
      </c>
      <c r="H8" s="23" t="str">
        <f t="shared" si="1"/>
        <v>ESW</v>
      </c>
      <c r="I8" s="24" t="str">
        <f t="shared" si="2"/>
        <v>Onion_Gravy_GF</v>
      </c>
      <c r="J8" s="24" t="str">
        <f t="shared" si="3"/>
        <v>GF Homemade Onion Gravy</v>
      </c>
      <c r="L8" s="70">
        <f t="shared" si="4"/>
        <v>0.61399999999999999</v>
      </c>
      <c r="M8" s="70">
        <f t="shared" si="5"/>
        <v>2.266</v>
      </c>
      <c r="N8" s="70">
        <f t="shared" si="6"/>
        <v>1.948</v>
      </c>
      <c r="O8" s="70">
        <f t="shared" si="7"/>
        <v>0.77400000000000002</v>
      </c>
      <c r="P8" s="70">
        <f t="shared" si="8"/>
        <v>1.1739999999999999</v>
      </c>
      <c r="Q8" s="70">
        <f t="shared" si="9"/>
        <v>0.64800000000000013</v>
      </c>
      <c r="R8" s="70">
        <f t="shared" si="10"/>
        <v>0.27600000000000002</v>
      </c>
      <c r="S8" s="70">
        <f t="shared" si="11"/>
        <v>0.45599999999999996</v>
      </c>
      <c r="T8" s="70">
        <v>0</v>
      </c>
      <c r="U8" s="70">
        <f t="shared" si="12"/>
        <v>28.554000000000002</v>
      </c>
      <c r="V8" s="80"/>
      <c r="W8" s="70">
        <f t="shared" si="13"/>
        <v>0.92099999999999993</v>
      </c>
      <c r="X8" s="70">
        <f t="shared" si="14"/>
        <v>3.399</v>
      </c>
      <c r="Y8" s="70">
        <f t="shared" si="15"/>
        <v>2.9220000000000002</v>
      </c>
      <c r="Z8" s="70">
        <f t="shared" si="16"/>
        <v>1.161</v>
      </c>
      <c r="AA8" s="70">
        <f t="shared" si="17"/>
        <v>1.7610000000000001</v>
      </c>
      <c r="AB8" s="70">
        <f t="shared" si="18"/>
        <v>0.9720000000000002</v>
      </c>
      <c r="AC8" s="70">
        <f t="shared" si="19"/>
        <v>0.41399999999999998</v>
      </c>
      <c r="AD8" s="70">
        <f t="shared" si="20"/>
        <v>0.68399999999999994</v>
      </c>
      <c r="AE8" s="70">
        <v>0</v>
      </c>
      <c r="AF8" s="70">
        <f t="shared" si="21"/>
        <v>42.831000000000003</v>
      </c>
    </row>
    <row r="9" spans="2:32" s="4" customFormat="1" ht="30" customHeight="1" x14ac:dyDescent="0.25">
      <c r="B9" s="23" t="s">
        <v>3997</v>
      </c>
      <c r="C9" s="24">
        <v>10</v>
      </c>
      <c r="D9" s="24">
        <v>15</v>
      </c>
      <c r="E9" s="23" t="s">
        <v>6204</v>
      </c>
      <c r="F9" s="65" t="s">
        <v>2651</v>
      </c>
      <c r="G9" s="60" t="str">
        <f t="shared" si="0"/>
        <v/>
      </c>
      <c r="H9" s="23" t="str">
        <f t="shared" si="1"/>
        <v>RD Johns</v>
      </c>
      <c r="I9" s="24" t="str">
        <f t="shared" si="2"/>
        <v>4702</v>
      </c>
      <c r="J9" s="24" t="str">
        <f t="shared" si="3"/>
        <v>Onions (diced) Large Bag</v>
      </c>
      <c r="L9" s="70">
        <f t="shared" si="4"/>
        <v>0.15</v>
      </c>
      <c r="M9" s="70">
        <f t="shared" si="5"/>
        <v>0.15</v>
      </c>
      <c r="N9" s="70">
        <f t="shared" si="6"/>
        <v>0</v>
      </c>
      <c r="O9" s="70">
        <f t="shared" si="7"/>
        <v>0</v>
      </c>
      <c r="P9" s="70">
        <f t="shared" si="8"/>
        <v>0</v>
      </c>
      <c r="Q9" s="70">
        <f t="shared" si="9"/>
        <v>0.3</v>
      </c>
      <c r="R9" s="70">
        <f t="shared" si="10"/>
        <v>1E-3</v>
      </c>
      <c r="S9" s="70">
        <v>0</v>
      </c>
      <c r="T9" s="70">
        <v>0.13</v>
      </c>
      <c r="U9" s="70">
        <f t="shared" si="12"/>
        <v>1.7929999999999999</v>
      </c>
      <c r="V9" s="80"/>
      <c r="W9" s="70">
        <f t="shared" si="13"/>
        <v>0.22499999999999998</v>
      </c>
      <c r="X9" s="70">
        <f t="shared" si="14"/>
        <v>0.22499999999999998</v>
      </c>
      <c r="Y9" s="70">
        <f t="shared" si="15"/>
        <v>0</v>
      </c>
      <c r="Z9" s="70">
        <f t="shared" si="16"/>
        <v>0</v>
      </c>
      <c r="AA9" s="70">
        <f t="shared" si="17"/>
        <v>0</v>
      </c>
      <c r="AB9" s="70">
        <f t="shared" si="18"/>
        <v>0.44999999999999996</v>
      </c>
      <c r="AC9" s="70">
        <f t="shared" si="19"/>
        <v>1.5E-3</v>
      </c>
      <c r="AD9" s="70">
        <v>0</v>
      </c>
      <c r="AE9" s="70">
        <v>0.19500000000000001</v>
      </c>
      <c r="AF9" s="70">
        <f t="shared" si="21"/>
        <v>2.6894999999999998</v>
      </c>
    </row>
    <row r="10" spans="2:32" s="4" customFormat="1" ht="30" customHeight="1" x14ac:dyDescent="0.25">
      <c r="B10" s="23" t="s">
        <v>5575</v>
      </c>
      <c r="C10" s="24">
        <v>20</v>
      </c>
      <c r="D10" s="24">
        <v>30</v>
      </c>
      <c r="E10" s="23" t="s">
        <v>6204</v>
      </c>
      <c r="F10" s="65" t="s">
        <v>5574</v>
      </c>
      <c r="G10" s="60" t="str">
        <f t="shared" si="0"/>
        <v/>
      </c>
      <c r="H10" s="23" t="str">
        <f t="shared" si="1"/>
        <v>RD Johns</v>
      </c>
      <c r="I10" s="24" t="str">
        <f t="shared" si="2"/>
        <v>8681</v>
      </c>
      <c r="J10" s="24" t="str">
        <f t="shared" si="3"/>
        <v>Greens Diced Carrots</v>
      </c>
      <c r="L10" s="70">
        <f t="shared" si="4"/>
        <v>0.08</v>
      </c>
      <c r="M10" s="70">
        <f t="shared" si="5"/>
        <v>1.34</v>
      </c>
      <c r="N10" s="70">
        <f t="shared" si="6"/>
        <v>0</v>
      </c>
      <c r="O10" s="70">
        <f t="shared" si="7"/>
        <v>0</v>
      </c>
      <c r="P10" s="70">
        <f t="shared" si="8"/>
        <v>0</v>
      </c>
      <c r="Q10" s="70">
        <f t="shared" si="9"/>
        <v>0.64</v>
      </c>
      <c r="R10" s="70">
        <f t="shared" si="10"/>
        <v>0.02</v>
      </c>
      <c r="S10" s="70">
        <v>0</v>
      </c>
      <c r="T10" s="70">
        <v>1.3</v>
      </c>
      <c r="U10" s="70">
        <f t="shared" si="12"/>
        <v>6.9779999999999998</v>
      </c>
      <c r="V10" s="80"/>
      <c r="W10" s="70">
        <f t="shared" si="13"/>
        <v>0.12</v>
      </c>
      <c r="X10" s="70">
        <f t="shared" si="14"/>
        <v>2.0100000000000002</v>
      </c>
      <c r="Y10" s="70">
        <f t="shared" si="15"/>
        <v>0</v>
      </c>
      <c r="Z10" s="70">
        <f t="shared" si="16"/>
        <v>0</v>
      </c>
      <c r="AA10" s="70">
        <f t="shared" si="17"/>
        <v>0</v>
      </c>
      <c r="AB10" s="70">
        <f t="shared" si="18"/>
        <v>0.96</v>
      </c>
      <c r="AC10" s="70">
        <f t="shared" si="19"/>
        <v>0.03</v>
      </c>
      <c r="AD10" s="70">
        <v>0</v>
      </c>
      <c r="AE10" s="70">
        <v>1.625</v>
      </c>
      <c r="AF10" s="70">
        <f t="shared" si="21"/>
        <v>10.466999999999999</v>
      </c>
    </row>
    <row r="11" spans="2:32" s="4" customFormat="1" ht="30" customHeight="1" x14ac:dyDescent="0.25">
      <c r="B11" s="23" t="s">
        <v>4953</v>
      </c>
      <c r="C11" s="24">
        <v>75</v>
      </c>
      <c r="D11" s="24">
        <v>100</v>
      </c>
      <c r="E11" s="23" t="s">
        <v>6204</v>
      </c>
      <c r="F11" s="65" t="s">
        <v>5580</v>
      </c>
      <c r="G11" s="60" t="str">
        <f t="shared" si="0"/>
        <v/>
      </c>
      <c r="H11" s="23" t="str">
        <f t="shared" si="1"/>
        <v>Bidfood</v>
      </c>
      <c r="I11" s="24" t="str">
        <f t="shared" si="2"/>
        <v>1485</v>
      </c>
      <c r="J11" s="24" t="str">
        <f t="shared" si="3"/>
        <v>Everyday Favourites Mashed Potato</v>
      </c>
      <c r="L11" s="70">
        <f t="shared" si="4"/>
        <v>1.2750000000000001</v>
      </c>
      <c r="M11" s="70">
        <f t="shared" si="5"/>
        <v>12.600000000000001</v>
      </c>
      <c r="N11" s="70">
        <f t="shared" si="6"/>
        <v>1.6500000000000001</v>
      </c>
      <c r="O11" s="70">
        <f t="shared" si="7"/>
        <v>0.75000000000000011</v>
      </c>
      <c r="P11" s="70">
        <f t="shared" si="8"/>
        <v>0.9</v>
      </c>
      <c r="Q11" s="70">
        <f t="shared" si="9"/>
        <v>1.875</v>
      </c>
      <c r="R11" s="70">
        <f t="shared" si="10"/>
        <v>0.32250000000000001</v>
      </c>
      <c r="S11" s="70">
        <f t="shared" si="11"/>
        <v>0.375</v>
      </c>
      <c r="T11" s="70">
        <v>0</v>
      </c>
      <c r="U11" s="70">
        <f t="shared" si="12"/>
        <v>74.25</v>
      </c>
      <c r="V11" s="80"/>
      <c r="W11" s="70">
        <f t="shared" si="13"/>
        <v>1.7000000000000002</v>
      </c>
      <c r="X11" s="70">
        <f t="shared" si="14"/>
        <v>16.8</v>
      </c>
      <c r="Y11" s="70">
        <f t="shared" si="15"/>
        <v>2.2000000000000002</v>
      </c>
      <c r="Z11" s="70">
        <f t="shared" si="16"/>
        <v>1.0000000000000002</v>
      </c>
      <c r="AA11" s="70">
        <f t="shared" si="17"/>
        <v>1.2</v>
      </c>
      <c r="AB11" s="70">
        <f t="shared" si="18"/>
        <v>2.5</v>
      </c>
      <c r="AC11" s="70">
        <f t="shared" si="19"/>
        <v>0.43</v>
      </c>
      <c r="AD11" s="70">
        <f t="shared" si="20"/>
        <v>0.5</v>
      </c>
      <c r="AE11" s="70">
        <v>0</v>
      </c>
      <c r="AF11" s="70">
        <f t="shared" si="21"/>
        <v>99</v>
      </c>
    </row>
    <row r="12" spans="2:32" s="4" customFormat="1" ht="30" customHeight="1" x14ac:dyDescent="0.25">
      <c r="B12" s="23" t="s">
        <v>2745</v>
      </c>
      <c r="C12" s="24">
        <v>20</v>
      </c>
      <c r="D12" s="24">
        <v>30</v>
      </c>
      <c r="E12" s="23" t="s">
        <v>6204</v>
      </c>
      <c r="F12" s="65" t="s">
        <v>2744</v>
      </c>
      <c r="G12" s="60" t="str">
        <f t="shared" si="0"/>
        <v/>
      </c>
      <c r="H12" s="23" t="str">
        <f t="shared" si="1"/>
        <v>Rd Johns</v>
      </c>
      <c r="I12" s="24" t="str">
        <f t="shared" si="2"/>
        <v>55838</v>
      </c>
      <c r="J12" s="24" t="str">
        <f t="shared" si="3"/>
        <v xml:space="preserve">Peas </v>
      </c>
      <c r="L12" s="70">
        <f t="shared" si="4"/>
        <v>1.04</v>
      </c>
      <c r="M12" s="70">
        <f t="shared" si="5"/>
        <v>1.7999999999999998</v>
      </c>
      <c r="N12" s="70">
        <f t="shared" si="6"/>
        <v>0.06</v>
      </c>
      <c r="O12" s="70">
        <f t="shared" si="7"/>
        <v>0.04</v>
      </c>
      <c r="P12" s="70">
        <f t="shared" si="8"/>
        <v>0.02</v>
      </c>
      <c r="Q12" s="70">
        <f t="shared" si="9"/>
        <v>0.91999999999999993</v>
      </c>
      <c r="R12" s="70">
        <f t="shared" si="10"/>
        <v>1.6E-2</v>
      </c>
      <c r="S12" s="70">
        <v>0</v>
      </c>
      <c r="T12" s="70">
        <v>0.62</v>
      </c>
      <c r="U12" s="70">
        <f t="shared" si="12"/>
        <v>13.814</v>
      </c>
      <c r="V12" s="80"/>
      <c r="W12" s="70">
        <f t="shared" si="13"/>
        <v>1.56</v>
      </c>
      <c r="X12" s="70">
        <f t="shared" si="14"/>
        <v>2.6999999999999997</v>
      </c>
      <c r="Y12" s="70">
        <f t="shared" si="15"/>
        <v>0.09</v>
      </c>
      <c r="Z12" s="70">
        <f t="shared" si="16"/>
        <v>0.06</v>
      </c>
      <c r="AA12" s="70">
        <f t="shared" si="17"/>
        <v>0.03</v>
      </c>
      <c r="AB12" s="70">
        <f t="shared" si="18"/>
        <v>1.38</v>
      </c>
      <c r="AC12" s="70">
        <f t="shared" si="19"/>
        <v>2.4E-2</v>
      </c>
      <c r="AD12" s="70">
        <v>0</v>
      </c>
      <c r="AE12" s="70">
        <v>0.77500000000000002</v>
      </c>
      <c r="AF12" s="70">
        <f t="shared" si="21"/>
        <v>20.721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11"/>
        <v>Err</v>
      </c>
      <c r="T17" s="70"/>
      <c r="U17" s="70" t="str">
        <f t="shared" si="12"/>
        <v>Err</v>
      </c>
      <c r="V17" s="80"/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70" t="str">
        <f t="shared" si="16"/>
        <v>Err</v>
      </c>
      <c r="AA17" s="70" t="str">
        <f t="shared" si="17"/>
        <v>Err</v>
      </c>
      <c r="AB17" s="70" t="str">
        <f t="shared" si="18"/>
        <v>Err</v>
      </c>
      <c r="AC17" s="70" t="str">
        <f t="shared" si="19"/>
        <v>Err</v>
      </c>
      <c r="AD17" s="70" t="str">
        <f t="shared" si="20"/>
        <v>Err</v>
      </c>
      <c r="AE17" s="70"/>
      <c r="AF17" s="70" t="str">
        <f t="shared" si="21"/>
        <v>Err</v>
      </c>
    </row>
    <row r="18" spans="2:32" ht="15.75" x14ac:dyDescent="0.25">
      <c r="B18" s="89" t="s">
        <v>6289</v>
      </c>
      <c r="C18" s="90"/>
      <c r="D18" s="90"/>
      <c r="E18" s="90"/>
      <c r="F18" s="90"/>
      <c r="G18" s="90"/>
      <c r="H18" s="90"/>
      <c r="I18" s="90"/>
      <c r="J18" s="91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4" customFormat="1" ht="45" x14ac:dyDescent="0.25">
      <c r="B19" s="58" t="s">
        <v>5993</v>
      </c>
      <c r="C19" s="39">
        <v>1</v>
      </c>
      <c r="D19" s="39">
        <v>1</v>
      </c>
      <c r="E19" s="39" t="s">
        <v>419</v>
      </c>
      <c r="F19" s="23" t="s">
        <v>6000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4346</v>
      </c>
      <c r="J19" s="24" t="str">
        <f>_xlfn.IFNA(VLOOKUP($F19,Products,5,FALSE),"Not Found")</f>
        <v>Golden Acre Plain Yoghurts (fat free)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4.2999999999999997E-2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5.5E-2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5.0000000000000001E-3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2E-3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3.0000000000000001E-3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5.0000000000000001E-3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1E-3</v>
      </c>
      <c r="S19" s="70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5.5E-2</v>
      </c>
      <c r="T19" s="70">
        <v>0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0.45169999999999999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4.2999999999999997E-2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5.5E-2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5.0000000000000001E-3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2E-3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3.0000000000000001E-3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5.0000000000000001E-3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1E-3</v>
      </c>
      <c r="AD19" s="70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5.5E-2</v>
      </c>
      <c r="AE19" s="70">
        <v>0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0.45169999999999999</v>
      </c>
    </row>
    <row r="20" spans="2:32" s="4" customFormat="1" ht="30" customHeight="1" x14ac:dyDescent="0.25">
      <c r="B20" s="38" t="s">
        <v>6208</v>
      </c>
      <c r="C20" s="39">
        <v>10</v>
      </c>
      <c r="D20" s="39">
        <v>10</v>
      </c>
      <c r="E20" s="38" t="s">
        <v>6204</v>
      </c>
      <c r="F20" s="65" t="s">
        <v>5410</v>
      </c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RD Johns</v>
      </c>
      <c r="I20" s="24" t="str">
        <f>_xlfn.IFNA(VLOOKUP($F20,Products,4,FALSE),"Not Found")</f>
        <v>1674</v>
      </c>
      <c r="J20" s="24" t="str">
        <f>_xlfn.IFNA(VLOOKUP($F20,Products,5,FALSE),"Not Found")</f>
        <v>Greens Summer Berries</v>
      </c>
      <c r="L20" s="70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0.11000000000000001</v>
      </c>
      <c r="M20" s="70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0.59000000000000008</v>
      </c>
      <c r="N20" s="70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0.01</v>
      </c>
      <c r="O20" s="70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0.01</v>
      </c>
      <c r="P20" s="70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0</v>
      </c>
      <c r="Q20" s="70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0.65</v>
      </c>
      <c r="R20" s="70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0</v>
      </c>
      <c r="S20" s="70">
        <v>0</v>
      </c>
      <c r="T20" s="70">
        <v>0.53</v>
      </c>
      <c r="U20" s="70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4.1590000000000007</v>
      </c>
      <c r="V20" s="80"/>
      <c r="W20" s="70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0.11000000000000001</v>
      </c>
      <c r="X20" s="70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0.59000000000000008</v>
      </c>
      <c r="Y20" s="70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0.01</v>
      </c>
      <c r="Z20" s="70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0.01</v>
      </c>
      <c r="AA20" s="70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0</v>
      </c>
      <c r="AB20" s="70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0.65</v>
      </c>
      <c r="AC20" s="70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0</v>
      </c>
      <c r="AD20" s="70">
        <v>0</v>
      </c>
      <c r="AE20" s="70">
        <v>0.53</v>
      </c>
      <c r="AF20" s="70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4.1590000000000007</v>
      </c>
    </row>
    <row r="21" spans="2:32" s="4" customFormat="1" ht="30" hidden="1" customHeight="1" x14ac:dyDescent="0.25">
      <c r="B21" s="38"/>
      <c r="C21" s="39"/>
      <c r="D21" s="39"/>
      <c r="E21" s="38"/>
      <c r="F21" s="65"/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Not Found</v>
      </c>
      <c r="I21" s="24" t="str">
        <f>_xlfn.IFNA(VLOOKUP($F21,Products,4,FALSE),"Not Found")</f>
        <v>Not Found</v>
      </c>
      <c r="J21" s="24" t="str">
        <f>_xlfn.IFNA(VLOOKUP($F21,Products,5,FALSE),"Not Found")</f>
        <v>Not Found</v>
      </c>
      <c r="L21" s="70" t="str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Err</v>
      </c>
      <c r="M21" s="70" t="str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Err</v>
      </c>
      <c r="N21" s="70" t="str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Err</v>
      </c>
      <c r="O21" s="70" t="str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Err</v>
      </c>
      <c r="P21" s="70" t="str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Err</v>
      </c>
      <c r="Q21" s="70" t="str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Err</v>
      </c>
      <c r="R21" s="70" t="str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Err</v>
      </c>
      <c r="S21" s="70" t="str">
        <f>IFERROR(IF($E21="Individual Unit",IF(VLOOKUP($F21,Products,24,FALSE)="","Missing",(SUM(SUM(_xlfn.IFNA(VLOOKUP($F21,Products,24,FALSE),"Not Found")/100)*$G21*$C21))),IF(VLOOKUP($F21,Products,24,FALSE)="","Missing",(SUM(SUM(_xlfn.IFNA(VLOOKUP($F21,Products,24,FALSE),"Not Found")/100)*$C21)))),"Err")</f>
        <v>Err</v>
      </c>
      <c r="T21" s="70"/>
      <c r="U21" s="70" t="str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Err</v>
      </c>
      <c r="V21" s="80"/>
      <c r="W21" s="70" t="str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Err</v>
      </c>
      <c r="X21" s="70" t="str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Err</v>
      </c>
      <c r="Y21" s="70" t="str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Err</v>
      </c>
      <c r="Z21" s="70" t="str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Err</v>
      </c>
      <c r="AA21" s="70" t="str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Err</v>
      </c>
      <c r="AB21" s="70" t="str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Err</v>
      </c>
      <c r="AC21" s="70" t="str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Err</v>
      </c>
      <c r="AD21" s="70" t="str">
        <f>IFERROR(IF($E21="Individual Unit",IF(VLOOKUP($F21,Products,24,FALSE)="","Missing",(SUM(SUM(_xlfn.IFNA(VLOOKUP($F21,Products,24,FALSE),"Not Found")/100)*$G21*$D21))),IF(VLOOKUP($F21,Products,24,FALSE)="","Missing",(SUM(SUM(_xlfn.IFNA(VLOOKUP($F21,Products,24,FALSE),"Not Found")/100)*$D21)))),"Err")</f>
        <v>Err</v>
      </c>
      <c r="AE21" s="70"/>
      <c r="AF21" s="70" t="str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Err</v>
      </c>
    </row>
    <row r="22" spans="2:32" x14ac:dyDescent="0.25">
      <c r="L22" s="71">
        <f>SUM(L6:L21)</f>
        <v>8.1070000000000011</v>
      </c>
      <c r="M22" s="71">
        <f t="shared" ref="M22:U22" si="23">SUM(M6:M21)</f>
        <v>28.426000000000002</v>
      </c>
      <c r="N22" s="71">
        <f t="shared" si="23"/>
        <v>4.0229999999999997</v>
      </c>
      <c r="O22" s="71">
        <f t="shared" si="23"/>
        <v>1.9260000000000002</v>
      </c>
      <c r="P22" s="71">
        <f t="shared" si="23"/>
        <v>2.097</v>
      </c>
      <c r="Q22" s="71">
        <f t="shared" si="23"/>
        <v>10.358000000000001</v>
      </c>
      <c r="R22" s="71">
        <f t="shared" si="23"/>
        <v>0.64700000000000013</v>
      </c>
      <c r="S22" s="71">
        <f t="shared" si="23"/>
        <v>0.88600000000000001</v>
      </c>
      <c r="T22" s="71">
        <f>SUM(T6:T21)</f>
        <v>2.58</v>
      </c>
      <c r="U22" s="71">
        <f t="shared" si="23"/>
        <v>204.54969999999997</v>
      </c>
      <c r="V22" s="73" t="s">
        <v>6151</v>
      </c>
      <c r="W22" s="71">
        <f t="shared" ref="W22:AF22" si="24">SUM(W6:W21)</f>
        <v>11.186500000000001</v>
      </c>
      <c r="X22" s="71">
        <f t="shared" si="24"/>
        <v>38.841500000000011</v>
      </c>
      <c r="Y22" s="71">
        <f t="shared" si="24"/>
        <v>5.702</v>
      </c>
      <c r="Z22" s="71">
        <f t="shared" si="24"/>
        <v>2.7079999999999997</v>
      </c>
      <c r="AA22" s="71">
        <f t="shared" si="24"/>
        <v>2.9940000000000002</v>
      </c>
      <c r="AB22" s="71">
        <f t="shared" si="24"/>
        <v>14.137</v>
      </c>
      <c r="AC22" s="71">
        <f t="shared" si="24"/>
        <v>0.91475000000000006</v>
      </c>
      <c r="AD22" s="71">
        <f t="shared" si="24"/>
        <v>1.2389999999999999</v>
      </c>
      <c r="AE22" s="71">
        <f>SUM(AE6:AE21)</f>
        <v>3.125</v>
      </c>
      <c r="AF22" s="71">
        <f t="shared" si="24"/>
        <v>281.49420000000003</v>
      </c>
    </row>
    <row r="23" spans="2:32" ht="15" customHeight="1" x14ac:dyDescent="0.25">
      <c r="L23" s="59"/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6154</v>
      </c>
      <c r="W23" s="59"/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84" t="b">
        <v>1</v>
      </c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6155</v>
      </c>
      <c r="W24" s="84" t="b">
        <v>1</v>
      </c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ht="15" customHeight="1" x14ac:dyDescent="0.25">
      <c r="L25" s="59"/>
      <c r="M25" s="59"/>
      <c r="N25" s="59"/>
      <c r="O25" s="59"/>
      <c r="P25" s="59"/>
      <c r="Q25" s="84" t="b">
        <v>1</v>
      </c>
      <c r="R25" s="59"/>
      <c r="S25" s="59"/>
      <c r="T25" s="84" t="b">
        <v>1</v>
      </c>
      <c r="U25" s="59"/>
      <c r="V25" s="63" t="s">
        <v>6156</v>
      </c>
      <c r="W25" s="59"/>
      <c r="X25" s="59"/>
      <c r="Y25" s="59"/>
      <c r="Z25" s="59"/>
      <c r="AA25" s="59"/>
      <c r="AB25" s="84" t="b">
        <v>1</v>
      </c>
      <c r="AC25" s="59"/>
      <c r="AD25" s="59"/>
      <c r="AE25" s="84" t="b">
        <v>1</v>
      </c>
      <c r="AF2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8:J18"/>
    <mergeCell ref="I4:I5"/>
    <mergeCell ref="J4:J5"/>
    <mergeCell ref="L4:U4"/>
    <mergeCell ref="W4:AF4"/>
  </mergeCells>
  <hyperlinks>
    <hyperlink ref="L1" location="'HOME WEEK 1'!A1" display="'HOME WEEK 1'!A1" xr:uid="{6649CE26-5735-403F-860C-F34B7C81F92B}"/>
    <hyperlink ref="M1" location="'HOME WEEK 2'!A1" display="&lt; Week 2 Home" xr:uid="{31DDDEB5-5B20-44F7-95E2-26E3BF080ED1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B7DA66A-908B-4ABC-AC6E-E8602F5137B6}">
          <x14:formula1>
            <xm:f>'Master Product List'!$B:$B</xm:f>
          </x14:formula1>
          <xm:sqref>F6:F17 F19:F21</xm:sqref>
        </x14:dataValidation>
      </x14:dataValidations>
    </ext>
  </extLst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B1182-269D-40CA-986F-F4C4B06DF471}">
  <sheetPr>
    <tabColor theme="9" tint="-0.499984740745262"/>
  </sheetPr>
  <dimension ref="B1:AF26"/>
  <sheetViews>
    <sheetView showGridLines="0" zoomScaleNormal="100" workbookViewId="0">
      <pane xSplit="2" ySplit="5" topLeftCell="G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6290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6281</v>
      </c>
      <c r="C6" s="24">
        <v>1</v>
      </c>
      <c r="D6" s="24">
        <v>1</v>
      </c>
      <c r="E6" s="23" t="s">
        <v>1216</v>
      </c>
      <c r="F6" s="65" t="s">
        <v>5593</v>
      </c>
      <c r="G6" s="60">
        <f t="shared" ref="G6:G18" si="0">IFERROR(IF(E6="Individual Unit",IF(VLOOKUP($F6,Products,26,FALSE)="","X",VLOOKUP($F6,Products,26,FALSE)),""),"")</f>
        <v>55</v>
      </c>
      <c r="H6" s="23" t="str">
        <f t="shared" ref="H6:H18" si="1">_xlfn.IFNA(VLOOKUP($F6,Products,2,FALSE),"Not Found")</f>
        <v>Bidfood</v>
      </c>
      <c r="I6" s="24" t="str">
        <f t="shared" ref="I6:I18" si="2">_xlfn.IFNA(VLOOKUP($F6,Products,4,FALSE),"Not Found")</f>
        <v>16933</v>
      </c>
      <c r="J6" s="24" t="str">
        <f t="shared" ref="J6:J18" si="3">_xlfn.IFNA(VLOOKUP($F6,Products,5,FALSE),"Not Found")</f>
        <v>Gluten Free Wrap 10.5 inch</v>
      </c>
      <c r="L6" s="70">
        <f t="shared" ref="L6:L18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1.2649999999999999</v>
      </c>
      <c r="M6" s="70">
        <f t="shared" ref="M6:M18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16.224999999999998</v>
      </c>
      <c r="N6" s="70">
        <f t="shared" ref="N6:N18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1.5399999999999998</v>
      </c>
      <c r="O6" s="70">
        <f t="shared" ref="O6:O18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1.375</v>
      </c>
      <c r="P6" s="70">
        <f t="shared" ref="P6:P18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0.16500000000000001</v>
      </c>
      <c r="Q6" s="70">
        <f t="shared" ref="Q6:Q18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11.219999999999999</v>
      </c>
      <c r="R6" s="70">
        <f t="shared" ref="R6:R18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0.48400000000000004</v>
      </c>
      <c r="S6" s="70">
        <f t="shared" ref="S6:T1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4.2350000000000003</v>
      </c>
      <c r="T6" s="70">
        <v>0</v>
      </c>
      <c r="U6" s="70">
        <f t="shared" ref="U6:U18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106.14999999999999</v>
      </c>
      <c r="V6" s="80"/>
      <c r="W6" s="70">
        <f t="shared" ref="W6:W18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1.2649999999999999</v>
      </c>
      <c r="X6" s="70">
        <f t="shared" ref="X6:X18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16.224999999999998</v>
      </c>
      <c r="Y6" s="70">
        <f t="shared" ref="Y6:Y18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1.5399999999999998</v>
      </c>
      <c r="Z6" s="70">
        <f t="shared" ref="Z6:Z18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1.375</v>
      </c>
      <c r="AA6" s="70">
        <f t="shared" ref="AA6:AA18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0.16500000000000001</v>
      </c>
      <c r="AB6" s="70">
        <f t="shared" ref="AB6:AB18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11.219999999999999</v>
      </c>
      <c r="AC6" s="70">
        <f t="shared" ref="AC6:AC18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0.48400000000000004</v>
      </c>
      <c r="AD6" s="70">
        <f t="shared" ref="AD6:AE1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4.2350000000000003</v>
      </c>
      <c r="AE6" s="70">
        <v>0</v>
      </c>
      <c r="AF6" s="70">
        <f t="shared" ref="AF6:AF18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106.14999999999999</v>
      </c>
    </row>
    <row r="7" spans="2:32" s="4" customFormat="1" ht="30" customHeight="1" x14ac:dyDescent="0.25">
      <c r="B7" s="23" t="s">
        <v>2033</v>
      </c>
      <c r="C7" s="24">
        <v>75</v>
      </c>
      <c r="D7" s="24">
        <v>95</v>
      </c>
      <c r="E7" s="23" t="s">
        <v>6204</v>
      </c>
      <c r="F7" s="65" t="s">
        <v>4779</v>
      </c>
      <c r="G7" s="60" t="str">
        <f t="shared" si="0"/>
        <v/>
      </c>
      <c r="H7" s="23" t="str">
        <f t="shared" si="1"/>
        <v>Savona</v>
      </c>
      <c r="I7" s="24" t="str">
        <f t="shared" si="2"/>
        <v>106376</v>
      </c>
      <c r="J7" s="24" t="str">
        <f t="shared" si="3"/>
        <v>CHICK PEAS IN WATER C/R</v>
      </c>
      <c r="L7" s="70">
        <f t="shared" si="4"/>
        <v>5.1750000000000007</v>
      </c>
      <c r="M7" s="70">
        <f t="shared" si="5"/>
        <v>10.500000000000002</v>
      </c>
      <c r="N7" s="70">
        <f t="shared" si="6"/>
        <v>1.8</v>
      </c>
      <c r="O7" s="70">
        <f t="shared" si="7"/>
        <v>1.5750000000000002</v>
      </c>
      <c r="P7" s="70">
        <f t="shared" si="8"/>
        <v>0.22500000000000001</v>
      </c>
      <c r="Q7" s="70">
        <f t="shared" si="9"/>
        <v>5.1750000000000007</v>
      </c>
      <c r="R7" s="70">
        <f t="shared" si="10"/>
        <v>3.7499999999999999E-2</v>
      </c>
      <c r="S7" s="70">
        <f t="shared" si="11"/>
        <v>0</v>
      </c>
      <c r="T7" s="70">
        <v>0</v>
      </c>
      <c r="U7" s="70">
        <f t="shared" si="12"/>
        <v>88.5</v>
      </c>
      <c r="V7" s="80"/>
      <c r="W7" s="70">
        <f t="shared" si="13"/>
        <v>6.5550000000000006</v>
      </c>
      <c r="X7" s="70">
        <f t="shared" si="14"/>
        <v>13.3</v>
      </c>
      <c r="Y7" s="70">
        <f t="shared" si="15"/>
        <v>2.2800000000000002</v>
      </c>
      <c r="Z7" s="70">
        <f t="shared" si="16"/>
        <v>1.9950000000000001</v>
      </c>
      <c r="AA7" s="70">
        <f t="shared" si="17"/>
        <v>0.28500000000000003</v>
      </c>
      <c r="AB7" s="70">
        <f t="shared" si="18"/>
        <v>6.5550000000000006</v>
      </c>
      <c r="AC7" s="70">
        <f t="shared" si="19"/>
        <v>4.7500000000000001E-2</v>
      </c>
      <c r="AD7" s="70">
        <f t="shared" si="20"/>
        <v>0</v>
      </c>
      <c r="AE7" s="70">
        <v>0</v>
      </c>
      <c r="AF7" s="70">
        <f t="shared" si="21"/>
        <v>112.1</v>
      </c>
    </row>
    <row r="8" spans="2:32" s="4" customFormat="1" ht="30" customHeight="1" x14ac:dyDescent="0.25">
      <c r="B8" s="23" t="s">
        <v>6230</v>
      </c>
      <c r="C8" s="24">
        <v>20</v>
      </c>
      <c r="D8" s="24">
        <v>30</v>
      </c>
      <c r="E8" s="23" t="s">
        <v>6204</v>
      </c>
      <c r="F8" s="65" t="s">
        <v>5618</v>
      </c>
      <c r="G8" s="60" t="str">
        <f t="shared" si="0"/>
        <v/>
      </c>
      <c r="H8" s="23" t="str">
        <f t="shared" si="1"/>
        <v>RD Johns</v>
      </c>
      <c r="I8" s="24" t="str">
        <f t="shared" si="2"/>
        <v>9712</v>
      </c>
      <c r="J8" s="24" t="str">
        <f t="shared" si="3"/>
        <v>Green's Red &amp; Green Sliced Peppers</v>
      </c>
      <c r="L8" s="70">
        <f t="shared" si="4"/>
        <v>0.2</v>
      </c>
      <c r="M8" s="70">
        <f t="shared" si="5"/>
        <v>0.89999999999999991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</v>
      </c>
      <c r="R8" s="70">
        <f t="shared" si="10"/>
        <v>2E-3</v>
      </c>
      <c r="S8" s="70">
        <v>0</v>
      </c>
      <c r="T8" s="70">
        <v>0.35</v>
      </c>
      <c r="U8" s="70">
        <f t="shared" si="12"/>
        <v>5.2579999999999991</v>
      </c>
      <c r="V8" s="80"/>
      <c r="W8" s="70">
        <f t="shared" si="13"/>
        <v>0.3</v>
      </c>
      <c r="X8" s="70">
        <f t="shared" si="14"/>
        <v>1.3499999999999999</v>
      </c>
      <c r="Y8" s="70">
        <f t="shared" si="15"/>
        <v>0</v>
      </c>
      <c r="Z8" s="70">
        <f t="shared" si="16"/>
        <v>0</v>
      </c>
      <c r="AA8" s="70">
        <f t="shared" si="17"/>
        <v>0</v>
      </c>
      <c r="AB8" s="70">
        <f t="shared" si="18"/>
        <v>0</v>
      </c>
      <c r="AC8" s="70">
        <f t="shared" si="19"/>
        <v>3.0000000000000001E-3</v>
      </c>
      <c r="AD8" s="70">
        <v>0</v>
      </c>
      <c r="AE8" s="70">
        <v>0.7</v>
      </c>
      <c r="AF8" s="70">
        <f t="shared" si="21"/>
        <v>7.8869999999999987</v>
      </c>
    </row>
    <row r="9" spans="2:32" s="4" customFormat="1" ht="30" customHeight="1" x14ac:dyDescent="0.25">
      <c r="B9" s="23" t="s">
        <v>5795</v>
      </c>
      <c r="C9" s="24">
        <v>10</v>
      </c>
      <c r="D9" s="24">
        <v>20</v>
      </c>
      <c r="E9" s="23" t="s">
        <v>6204</v>
      </c>
      <c r="F9" s="65" t="s">
        <v>5794</v>
      </c>
      <c r="G9" s="60" t="str">
        <f>IFERROR(IF(E9="Individual Unit",IF(VLOOKUP($F9,Products,26,FALSE)="","X",VLOOKUP($F9,Products,26,FALSE)),""),"")</f>
        <v/>
      </c>
      <c r="H9" s="23" t="str">
        <f>_xlfn.IFNA(VLOOKUP($F9,Products,2,FALSE),"Not Found")</f>
        <v>Savona</v>
      </c>
      <c r="I9" s="24" t="str">
        <f>_xlfn.IFNA(VLOOKUP($F9,Products,4,FALSE),"Not Found")</f>
        <v>466370</v>
      </c>
      <c r="J9" s="24" t="str">
        <f>_xlfn.IFNA(VLOOKUP($F9,Products,5,FALSE),"Not Found")</f>
        <v>Courgettes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0.13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0.22999999999999998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0.02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1.5000000000000003E-2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5.0000000000000001E-3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0.05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0</v>
      </c>
      <c r="S9" s="70">
        <v>0</v>
      </c>
      <c r="T9" s="70">
        <v>0.35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1.6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0.26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0.45999999999999996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0.04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3.0000000000000006E-2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0.01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0.1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0</v>
      </c>
      <c r="AD9" s="70">
        <v>0</v>
      </c>
      <c r="AE9" s="70">
        <v>0.7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3.2</v>
      </c>
    </row>
    <row r="10" spans="2:32" s="4" customFormat="1" ht="30" customHeight="1" x14ac:dyDescent="0.25">
      <c r="B10" s="23" t="s">
        <v>5627</v>
      </c>
      <c r="C10" s="24">
        <v>10</v>
      </c>
      <c r="D10" s="24">
        <v>20</v>
      </c>
      <c r="E10" s="23" t="s">
        <v>6204</v>
      </c>
      <c r="F10" s="65" t="s">
        <v>5626</v>
      </c>
      <c r="G10" s="60" t="str">
        <f t="shared" si="0"/>
        <v/>
      </c>
      <c r="H10" s="23" t="str">
        <f t="shared" si="1"/>
        <v>RD Johns</v>
      </c>
      <c r="I10" s="24" t="str">
        <f t="shared" si="2"/>
        <v>4315</v>
      </c>
      <c r="J10" s="24" t="str">
        <f t="shared" si="3"/>
        <v>Greens Sliced Onions</v>
      </c>
      <c r="L10" s="70">
        <f t="shared" si="4"/>
        <v>0.15</v>
      </c>
      <c r="M10" s="70">
        <f t="shared" si="5"/>
        <v>0.15</v>
      </c>
      <c r="N10" s="70">
        <f t="shared" si="6"/>
        <v>0</v>
      </c>
      <c r="O10" s="70">
        <f t="shared" si="7"/>
        <v>0</v>
      </c>
      <c r="P10" s="70">
        <f t="shared" si="8"/>
        <v>0</v>
      </c>
      <c r="Q10" s="70">
        <f t="shared" si="9"/>
        <v>0.3</v>
      </c>
      <c r="R10" s="70">
        <f t="shared" si="10"/>
        <v>1E-3</v>
      </c>
      <c r="S10" s="70">
        <v>0</v>
      </c>
      <c r="T10" s="70">
        <v>0.13</v>
      </c>
      <c r="U10" s="70">
        <f t="shared" si="12"/>
        <v>1.7929999999999999</v>
      </c>
      <c r="V10" s="80"/>
      <c r="W10" s="70">
        <f t="shared" si="13"/>
        <v>0.3</v>
      </c>
      <c r="X10" s="70">
        <f t="shared" si="14"/>
        <v>0.3</v>
      </c>
      <c r="Y10" s="70">
        <f t="shared" si="15"/>
        <v>0</v>
      </c>
      <c r="Z10" s="70">
        <f t="shared" si="16"/>
        <v>0</v>
      </c>
      <c r="AA10" s="70">
        <f t="shared" si="17"/>
        <v>0</v>
      </c>
      <c r="AB10" s="70">
        <f t="shared" si="18"/>
        <v>0.6</v>
      </c>
      <c r="AC10" s="70">
        <f t="shared" si="19"/>
        <v>2E-3</v>
      </c>
      <c r="AD10" s="70">
        <v>0</v>
      </c>
      <c r="AE10" s="70">
        <v>0.26</v>
      </c>
      <c r="AF10" s="70">
        <f t="shared" si="21"/>
        <v>3.5859999999999999</v>
      </c>
    </row>
    <row r="11" spans="2:32" s="4" customFormat="1" ht="30" customHeight="1" x14ac:dyDescent="0.25">
      <c r="B11" s="23" t="s">
        <v>5859</v>
      </c>
      <c r="C11" s="24">
        <v>1.1299999999999999</v>
      </c>
      <c r="D11" s="24">
        <v>1.5</v>
      </c>
      <c r="E11" s="23" t="s">
        <v>6205</v>
      </c>
      <c r="F11" s="65" t="s">
        <v>5858</v>
      </c>
      <c r="G11" s="60" t="str">
        <f t="shared" ref="G11" si="22">IFERROR(IF(E11="Individual Unit",IF(VLOOKUP($F11,Products,26,FALSE)="","X",VLOOKUP($F11,Products,26,FALSE)),""),"")</f>
        <v/>
      </c>
      <c r="H11" s="23" t="str">
        <f t="shared" si="1"/>
        <v>Bidfood</v>
      </c>
      <c r="I11" s="24" t="str">
        <f t="shared" si="2"/>
        <v>00097</v>
      </c>
      <c r="J11" s="24" t="str">
        <f t="shared" si="3"/>
        <v>La Pedriza Olive Oil</v>
      </c>
      <c r="L11" s="70">
        <f t="shared" si="4"/>
        <v>0</v>
      </c>
      <c r="M11" s="70">
        <f t="shared" si="5"/>
        <v>0</v>
      </c>
      <c r="N11" s="70">
        <f t="shared" si="6"/>
        <v>1.1299999999999999</v>
      </c>
      <c r="O11" s="70">
        <f t="shared" si="7"/>
        <v>0.97179999999999989</v>
      </c>
      <c r="P11" s="70">
        <f t="shared" si="8"/>
        <v>0.15820000000000001</v>
      </c>
      <c r="Q11" s="70">
        <f t="shared" si="9"/>
        <v>0</v>
      </c>
      <c r="R11" s="70">
        <f t="shared" si="10"/>
        <v>0</v>
      </c>
      <c r="S11" s="70">
        <v>0</v>
      </c>
      <c r="T11" s="70">
        <v>0.13</v>
      </c>
      <c r="U11" s="70">
        <f t="shared" si="12"/>
        <v>10.169999999999998</v>
      </c>
      <c r="V11" s="80"/>
      <c r="W11" s="70">
        <f t="shared" si="13"/>
        <v>0</v>
      </c>
      <c r="X11" s="70">
        <f t="shared" si="14"/>
        <v>0</v>
      </c>
      <c r="Y11" s="70">
        <f t="shared" si="15"/>
        <v>1.5</v>
      </c>
      <c r="Z11" s="70">
        <f t="shared" si="16"/>
        <v>1.29</v>
      </c>
      <c r="AA11" s="70">
        <f t="shared" si="17"/>
        <v>0.21000000000000002</v>
      </c>
      <c r="AB11" s="70">
        <f t="shared" si="18"/>
        <v>0</v>
      </c>
      <c r="AC11" s="70">
        <f t="shared" si="19"/>
        <v>0</v>
      </c>
      <c r="AD11" s="70">
        <v>0</v>
      </c>
      <c r="AE11" s="70">
        <v>0.26</v>
      </c>
      <c r="AF11" s="70">
        <f t="shared" si="21"/>
        <v>13.5</v>
      </c>
    </row>
    <row r="12" spans="2:32" s="4" customFormat="1" ht="30" customHeight="1" x14ac:dyDescent="0.25">
      <c r="B12" s="23" t="s">
        <v>6231</v>
      </c>
      <c r="C12" s="24">
        <v>75</v>
      </c>
      <c r="D12" s="24">
        <v>100</v>
      </c>
      <c r="E12" s="23" t="s">
        <v>6204</v>
      </c>
      <c r="F12" s="65" t="s">
        <v>5850</v>
      </c>
      <c r="G12" s="60" t="str">
        <f t="shared" si="0"/>
        <v/>
      </c>
      <c r="H12" s="23" t="str">
        <f t="shared" si="1"/>
        <v>Brakes</v>
      </c>
      <c r="I12" s="24" t="str">
        <f t="shared" si="2"/>
        <v>450651</v>
      </c>
      <c r="J12" s="24" t="str">
        <f t="shared" si="3"/>
        <v>Prepared Skin On Potato Wedges</v>
      </c>
      <c r="L12" s="70">
        <f t="shared" si="4"/>
        <v>1.5</v>
      </c>
      <c r="M12" s="70">
        <f t="shared" si="5"/>
        <v>12.975000000000001</v>
      </c>
      <c r="N12" s="70">
        <f t="shared" si="6"/>
        <v>0.15</v>
      </c>
      <c r="O12" s="70">
        <f t="shared" si="7"/>
        <v>0.14249999999999999</v>
      </c>
      <c r="P12" s="70">
        <f t="shared" si="8"/>
        <v>7.5000000000000006E-3</v>
      </c>
      <c r="Q12" s="70">
        <f t="shared" si="9"/>
        <v>0.97500000000000009</v>
      </c>
      <c r="R12" s="70">
        <f t="shared" si="10"/>
        <v>1.5000000000000001E-2</v>
      </c>
      <c r="S12" s="70">
        <v>0</v>
      </c>
      <c r="T12" s="70">
        <f t="shared" si="11"/>
        <v>0.45</v>
      </c>
      <c r="U12" s="70">
        <f t="shared" si="12"/>
        <v>61.499999999999993</v>
      </c>
      <c r="V12" s="80"/>
      <c r="W12" s="70">
        <f t="shared" si="13"/>
        <v>2</v>
      </c>
      <c r="X12" s="70">
        <f t="shared" si="14"/>
        <v>17.3</v>
      </c>
      <c r="Y12" s="70">
        <f t="shared" si="15"/>
        <v>0.2</v>
      </c>
      <c r="Z12" s="70">
        <f t="shared" si="16"/>
        <v>0.19</v>
      </c>
      <c r="AA12" s="70">
        <f t="shared" si="17"/>
        <v>0.01</v>
      </c>
      <c r="AB12" s="70">
        <f t="shared" si="18"/>
        <v>1.3</v>
      </c>
      <c r="AC12" s="70">
        <f t="shared" si="19"/>
        <v>0.02</v>
      </c>
      <c r="AD12" s="70">
        <v>0</v>
      </c>
      <c r="AE12" s="70">
        <f t="shared" si="20"/>
        <v>0.6</v>
      </c>
      <c r="AF12" s="70">
        <f t="shared" si="21"/>
        <v>82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11"/>
        <v>Err</v>
      </c>
      <c r="T17" s="70"/>
      <c r="U17" s="70" t="str">
        <f t="shared" si="12"/>
        <v>Err</v>
      </c>
      <c r="V17" s="80"/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70" t="str">
        <f t="shared" si="16"/>
        <v>Err</v>
      </c>
      <c r="AA17" s="70" t="str">
        <f t="shared" si="17"/>
        <v>Err</v>
      </c>
      <c r="AB17" s="70" t="str">
        <f t="shared" si="18"/>
        <v>Err</v>
      </c>
      <c r="AC17" s="70" t="str">
        <f t="shared" si="19"/>
        <v>Err</v>
      </c>
      <c r="AD17" s="70" t="str">
        <f t="shared" si="20"/>
        <v>Err</v>
      </c>
      <c r="AE17" s="70"/>
      <c r="AF17" s="70" t="str">
        <f t="shared" si="21"/>
        <v>Err</v>
      </c>
    </row>
    <row r="18" spans="2:32" s="4" customFormat="1" ht="30" hidden="1" customHeight="1" x14ac:dyDescent="0.25">
      <c r="B18" s="23"/>
      <c r="C18" s="24"/>
      <c r="D18" s="24"/>
      <c r="E18" s="23"/>
      <c r="F18" s="65"/>
      <c r="G18" s="60" t="str">
        <f t="shared" si="0"/>
        <v/>
      </c>
      <c r="H18" s="23" t="str">
        <f t="shared" si="1"/>
        <v>Not Found</v>
      </c>
      <c r="I18" s="24" t="str">
        <f t="shared" si="2"/>
        <v>Not Found</v>
      </c>
      <c r="J18" s="24" t="str">
        <f t="shared" si="3"/>
        <v>Not Found</v>
      </c>
      <c r="L18" s="70" t="str">
        <f t="shared" si="4"/>
        <v>Err</v>
      </c>
      <c r="M18" s="70" t="str">
        <f t="shared" si="5"/>
        <v>Err</v>
      </c>
      <c r="N18" s="70" t="str">
        <f t="shared" si="6"/>
        <v>Err</v>
      </c>
      <c r="O18" s="70" t="str">
        <f t="shared" si="7"/>
        <v>Err</v>
      </c>
      <c r="P18" s="70" t="str">
        <f t="shared" si="8"/>
        <v>Err</v>
      </c>
      <c r="Q18" s="70" t="str">
        <f t="shared" si="9"/>
        <v>Err</v>
      </c>
      <c r="R18" s="70" t="str">
        <f t="shared" si="10"/>
        <v>Err</v>
      </c>
      <c r="S18" s="70" t="str">
        <f t="shared" si="11"/>
        <v>Err</v>
      </c>
      <c r="T18" s="70"/>
      <c r="U18" s="70" t="str">
        <f t="shared" si="12"/>
        <v>Err</v>
      </c>
      <c r="V18" s="80"/>
      <c r="W18" s="70" t="str">
        <f t="shared" si="13"/>
        <v>Err</v>
      </c>
      <c r="X18" s="70" t="str">
        <f t="shared" si="14"/>
        <v>Err</v>
      </c>
      <c r="Y18" s="70" t="str">
        <f t="shared" si="15"/>
        <v>Err</v>
      </c>
      <c r="Z18" s="70" t="str">
        <f t="shared" si="16"/>
        <v>Err</v>
      </c>
      <c r="AA18" s="70" t="str">
        <f t="shared" si="17"/>
        <v>Err</v>
      </c>
      <c r="AB18" s="70" t="str">
        <f t="shared" si="18"/>
        <v>Err</v>
      </c>
      <c r="AC18" s="70" t="str">
        <f t="shared" si="19"/>
        <v>Err</v>
      </c>
      <c r="AD18" s="70" t="str">
        <f t="shared" si="20"/>
        <v>Err</v>
      </c>
      <c r="AE18" s="70"/>
      <c r="AF18" s="70" t="str">
        <f t="shared" si="21"/>
        <v>Err</v>
      </c>
    </row>
    <row r="19" spans="2:32" ht="15.75" x14ac:dyDescent="0.25">
      <c r="B19" s="89" t="s">
        <v>6282</v>
      </c>
      <c r="C19" s="90"/>
      <c r="D19" s="90"/>
      <c r="E19" s="90"/>
      <c r="F19" s="90"/>
      <c r="G19" s="90"/>
      <c r="H19" s="90"/>
      <c r="I19" s="90"/>
      <c r="J19" s="91"/>
      <c r="K19" s="4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</row>
    <row r="20" spans="2:32" s="4" customFormat="1" ht="30" customHeight="1" x14ac:dyDescent="0.25">
      <c r="B20" s="38" t="s">
        <v>5640</v>
      </c>
      <c r="C20" s="39">
        <v>50</v>
      </c>
      <c r="D20" s="39">
        <v>50</v>
      </c>
      <c r="E20" s="38" t="s">
        <v>6204</v>
      </c>
      <c r="F20" s="65" t="s">
        <v>5639</v>
      </c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RD Johns</v>
      </c>
      <c r="I20" s="24" t="str">
        <f>_xlfn.IFNA(VLOOKUP($F20,Products,4,FALSE),"Not Found")</f>
        <v>44478</v>
      </c>
      <c r="J20" s="24" t="str">
        <f>_xlfn.IFNA(VLOOKUP($F20,Products,5,FALSE),"Not Found")</f>
        <v>Crosse &amp; Blackwell Rice Pudding</v>
      </c>
      <c r="L20" s="70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1.8000000000000003</v>
      </c>
      <c r="M20" s="70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8</v>
      </c>
      <c r="N20" s="70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0.1</v>
      </c>
      <c r="O20" s="70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0.05</v>
      </c>
      <c r="P20" s="70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0.05</v>
      </c>
      <c r="Q20" s="70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0.25</v>
      </c>
      <c r="R20" s="70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0.06</v>
      </c>
      <c r="S20" s="70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3.8</v>
      </c>
      <c r="T20" s="70">
        <v>0</v>
      </c>
      <c r="U20" s="70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41.23</v>
      </c>
      <c r="V20" s="80"/>
      <c r="W20" s="70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1.8000000000000003</v>
      </c>
      <c r="X20" s="70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8</v>
      </c>
      <c r="Y20" s="70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0.1</v>
      </c>
      <c r="Z20" s="70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0.05</v>
      </c>
      <c r="AA20" s="70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0.05</v>
      </c>
      <c r="AB20" s="70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0.25</v>
      </c>
      <c r="AC20" s="70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0.06</v>
      </c>
      <c r="AD20" s="70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3.8</v>
      </c>
      <c r="AE20" s="70">
        <v>0</v>
      </c>
      <c r="AF20" s="70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41.23</v>
      </c>
    </row>
    <row r="21" spans="2:32" s="4" customFormat="1" ht="30" customHeight="1" x14ac:dyDescent="0.25">
      <c r="B21" s="38" t="s">
        <v>6208</v>
      </c>
      <c r="C21" s="39">
        <v>10</v>
      </c>
      <c r="D21" s="39">
        <v>10</v>
      </c>
      <c r="E21" s="38" t="s">
        <v>6204</v>
      </c>
      <c r="F21" s="65" t="s">
        <v>5410</v>
      </c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RD Johns</v>
      </c>
      <c r="I21" s="24" t="str">
        <f>_xlfn.IFNA(VLOOKUP($F21,Products,4,FALSE),"Not Found")</f>
        <v>1674</v>
      </c>
      <c r="J21" s="24" t="str">
        <f>_xlfn.IFNA(VLOOKUP($F21,Products,5,FALSE),"Not Found")</f>
        <v>Greens Summer Berries</v>
      </c>
      <c r="L21" s="70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0.11000000000000001</v>
      </c>
      <c r="M21" s="70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0.59000000000000008</v>
      </c>
      <c r="N21" s="70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0.01</v>
      </c>
      <c r="O21" s="70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0.01</v>
      </c>
      <c r="P21" s="70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0</v>
      </c>
      <c r="Q21" s="70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0.65</v>
      </c>
      <c r="R21" s="70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0</v>
      </c>
      <c r="S21" s="70">
        <v>0</v>
      </c>
      <c r="T21" s="70">
        <v>0.53</v>
      </c>
      <c r="U21" s="70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4.1590000000000007</v>
      </c>
      <c r="V21" s="80"/>
      <c r="W21" s="70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0.11000000000000001</v>
      </c>
      <c r="X21" s="70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0.59000000000000008</v>
      </c>
      <c r="Y21" s="70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0.01</v>
      </c>
      <c r="Z21" s="70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0.01</v>
      </c>
      <c r="AA21" s="70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0</v>
      </c>
      <c r="AB21" s="70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0.65</v>
      </c>
      <c r="AC21" s="70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0</v>
      </c>
      <c r="AD21" s="70">
        <v>0</v>
      </c>
      <c r="AE21" s="70">
        <v>0.53</v>
      </c>
      <c r="AF21" s="70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4.1590000000000007</v>
      </c>
    </row>
    <row r="22" spans="2:32" s="4" customFormat="1" ht="30" hidden="1" customHeight="1" x14ac:dyDescent="0.25">
      <c r="B22" s="38"/>
      <c r="C22" s="39"/>
      <c r="D22" s="39"/>
      <c r="E22" s="38"/>
      <c r="F22" s="65"/>
      <c r="G22" s="60" t="str">
        <f>IFERROR(IF(E22="Individual Unit",IF(VLOOKUP($F22,Products,26,FALSE)="","X",VLOOKUP($F22,Products,26,FALSE)),""),"")</f>
        <v/>
      </c>
      <c r="H22" s="23" t="str">
        <f>_xlfn.IFNA(VLOOKUP($F22,Products,2,FALSE),"Not Found")</f>
        <v>Not Found</v>
      </c>
      <c r="I22" s="24" t="str">
        <f>_xlfn.IFNA(VLOOKUP($F22,Products,4,FALSE),"Not Found")</f>
        <v>Not Found</v>
      </c>
      <c r="J22" s="24" t="str">
        <f>_xlfn.IFNA(VLOOKUP($F22,Products,5,FALSE),"Not Found")</f>
        <v>Not Found</v>
      </c>
      <c r="L22" s="70" t="str">
        <f>IFERROR(IF($E22="Individual Unit",IF(VLOOKUP($F22,Products,18,FALSE)="","Missing",(SUM(SUM(_xlfn.IFNA(VLOOKUP($F22,Products,18,FALSE),"Not Found")/100)*$G22*$C22))),IF(VLOOKUP($F22,Products,18,FALSE)="","Missing",(SUM(SUM(_xlfn.IFNA(VLOOKUP($F22,Products,18,FALSE),"Not Found")/100)*$C22)))),"Err")</f>
        <v>Err</v>
      </c>
      <c r="M22" s="70" t="str">
        <f>IFERROR(IF($E22="Individual Unit",IF(VLOOKUP($F22,Products,19,FALSE)="","Missing",(SUM(SUM(_xlfn.IFNA(VLOOKUP($F22,Products,19,FALSE),"Not Found")/100)*$G22*$C22))),IF(VLOOKUP($F22,Products,19,FALSE)="","Missing",(SUM(SUM(_xlfn.IFNA(VLOOKUP($F22,Products,19,FALSE),"Not Found")/100)*$C22)))),"Err")</f>
        <v>Err</v>
      </c>
      <c r="N22" s="70" t="str">
        <f>IFERROR(IF($E22="Individual Unit",IF(VLOOKUP($F22,Products,20,FALSE)="","Missing",(SUM(SUM(_xlfn.IFNA(VLOOKUP($F22,Products,20,FALSE),"Not Found")/100)*$G22*$C22))),IF(VLOOKUP($F22,Products,20,FALSE)="","Missing",(SUM(SUM(_xlfn.IFNA(VLOOKUP($F22,Products,20,FALSE),"Not Found")/100)*$C22)))),"Err")</f>
        <v>Err</v>
      </c>
      <c r="O22" s="70" t="str">
        <f>IFERROR(IF($E22="Individual Unit",IF(VLOOKUP($F22,Products,27,FALSE)="","Missing",(SUM(SUM(_xlfn.IFNA(VLOOKUP($F22,Products,27,FALSE),"Not Found")/100)*$G22*$C22))),IF(VLOOKUP($F22,Products,27,FALSE)="","Missing",(SUM(SUM(_xlfn.IFNA(VLOOKUP($F22,Products,27,FALSE),"Not Found")/100)*$C22)))),"Err")</f>
        <v>Err</v>
      </c>
      <c r="P22" s="70" t="str">
        <f>IFERROR(IF($E22="Individual Unit",IF(VLOOKUP($F22,Products,21,FALSE)="","Missing",(SUM(SUM(_xlfn.IFNA(VLOOKUP($F22,Products,21,FALSE),"Not Found")/100)*$G22*$C22))),IF(VLOOKUP($F22,Products,21,FALSE)="","Missing",(SUM(SUM(_xlfn.IFNA(VLOOKUP($F22,Products,21,FALSE),"Not Found")/100)*$C22)))),"Err")</f>
        <v>Err</v>
      </c>
      <c r="Q22" s="70" t="str">
        <f>IFERROR(IF($E22="Individual Unit",IF(VLOOKUP($F22,Products,22,FALSE)="","Missing",(SUM(SUM(_xlfn.IFNA(VLOOKUP($F22,Products,22,FALSE),"Not Found")/100)*$G22*$C22))),IF(VLOOKUP($F22,Products,22,FALSE)="","Missing",(SUM(SUM(_xlfn.IFNA(VLOOKUP($F22,Products,22,FALSE),"Not Found")/100)*$C22)))),"Err")</f>
        <v>Err</v>
      </c>
      <c r="R22" s="70" t="str">
        <f>IFERROR(IF($E22="Individual Unit",IF(VLOOKUP($F22,Products,23,FALSE)="","Missing",(SUM(SUM(_xlfn.IFNA(VLOOKUP($F22,Products,23,FALSE),"Not Found")/100)*$G22*$C22))),IF(VLOOKUP($F22,Products,23,FALSE)="","Missing",(SUM(SUM(_xlfn.IFNA(VLOOKUP($F22,Products,23,FALSE),"Not Found")/100)*$C22)))),"Err")</f>
        <v>Err</v>
      </c>
      <c r="S22" s="70" t="str">
        <f>IFERROR(IF($E22="Individual Unit",IF(VLOOKUP($F22,Products,24,FALSE)="","Missing",(SUM(SUM(_xlfn.IFNA(VLOOKUP($F22,Products,24,FALSE),"Not Found")/100)*$G22*$C22))),IF(VLOOKUP($F22,Products,24,FALSE)="","Missing",(SUM(SUM(_xlfn.IFNA(VLOOKUP($F22,Products,24,FALSE),"Not Found")/100)*$C22)))),"Err")</f>
        <v>Err</v>
      </c>
      <c r="T22" s="70"/>
      <c r="U22" s="70" t="str">
        <f>IFERROR(IF($E22="Individual Unit",IF(VLOOKUP($F22,Products,25,FALSE)="","Missing",(SUM(SUM(_xlfn.IFNA(VLOOKUP($F22,Products,25,FALSE),"Not Found")/100)*$G22*$C22))),IF(VLOOKUP($F22,Products,25,FALSE)="","Missing",(SUM(SUM(_xlfn.IFNA(VLOOKUP($F22,Products,25,FALSE),"Not Found")/100)*$C22)))),"Err")</f>
        <v>Err</v>
      </c>
      <c r="V22" s="80"/>
      <c r="W22" s="70" t="str">
        <f>IFERROR(IF($E22="Individual Unit",IF(VLOOKUP($F22,Products,18,FALSE)="","Missing",(SUM(SUM(_xlfn.IFNA(VLOOKUP($F22,Products,18,FALSE),"Not Found")/100)*$G22*$D22))),IF(VLOOKUP($F22,Products,18,FALSE)="","Missing",(SUM(SUM(_xlfn.IFNA(VLOOKUP($F22,Products,18,FALSE),"Not Found")/100)*$D22)))),"Err")</f>
        <v>Err</v>
      </c>
      <c r="X22" s="70" t="str">
        <f>IFERROR(IF($E22="Individual Unit",IF(VLOOKUP($F22,Products,19,FALSE)="","Missing",(SUM(SUM(_xlfn.IFNA(VLOOKUP($F22,Products,19,FALSE),"Not Found")/100)*$G22*$D22))),IF(VLOOKUP($F22,Products,19,FALSE)="","Missing",(SUM(SUM(_xlfn.IFNA(VLOOKUP($F22,Products,19,FALSE),"Not Found")/100)*$D22)))),"Err")</f>
        <v>Err</v>
      </c>
      <c r="Y22" s="70" t="str">
        <f>IFERROR(IF($E22="Individual Unit",IF(VLOOKUP($F22,Products,20,FALSE)="","Missing",(SUM(SUM(_xlfn.IFNA(VLOOKUP($F22,Products,20,FALSE),"Not Found")/100)*$G22*$D22))),IF(VLOOKUP($F22,Products,20,FALSE)="","Missing",(SUM(SUM(_xlfn.IFNA(VLOOKUP($F22,Products,20,FALSE),"Not Found")/100)*$D22)))),"Err")</f>
        <v>Err</v>
      </c>
      <c r="Z22" s="70" t="str">
        <f>IFERROR(IF($E22="Individual Unit",IF(VLOOKUP($F22,Products,27,FALSE)="","Missing",(SUM(SUM(_xlfn.IFNA(VLOOKUP($F22,Products,27,FALSE),"Not Found")/100)*$G22*$D22))),IF(VLOOKUP($F22,Products,27,FALSE)="","Missing",(SUM(SUM(_xlfn.IFNA(VLOOKUP($F22,Products,27,FALSE),"Not Found")/100)*$D22)))),"Err")</f>
        <v>Err</v>
      </c>
      <c r="AA22" s="70" t="str">
        <f>IFERROR(IF($E22="Individual Unit",IF(VLOOKUP($F22,Products,21,FALSE)="","Missing",(SUM(SUM(_xlfn.IFNA(VLOOKUP($F22,Products,21,FALSE),"Not Found")/100)*$G22*$D22))),IF(VLOOKUP($F22,Products,21,FALSE)="","Missing",(SUM(SUM(_xlfn.IFNA(VLOOKUP($F22,Products,21,FALSE),"Not Found")/100)*$D22)))),"Err")</f>
        <v>Err</v>
      </c>
      <c r="AB22" s="70" t="str">
        <f>IFERROR(IF($E22="Individual Unit",IF(VLOOKUP($F22,Products,22,FALSE)="","Missing",(SUM(SUM(_xlfn.IFNA(VLOOKUP($F22,Products,22,FALSE),"Not Found")/100)*$G22*$D22))),IF(VLOOKUP($F22,Products,22,FALSE)="","Missing",(SUM(SUM(_xlfn.IFNA(VLOOKUP($F22,Products,22,FALSE),"Not Found")/100)*$D22)))),"Err")</f>
        <v>Err</v>
      </c>
      <c r="AC22" s="70" t="str">
        <f>IFERROR(IF($E22="Individual Unit",IF(VLOOKUP($F22,Products,23,FALSE)="","Missing",(SUM(SUM(_xlfn.IFNA(VLOOKUP($F22,Products,23,FALSE),"Not Found")/100)*$G22*$D22))),IF(VLOOKUP($F22,Products,23,FALSE)="","Missing",(SUM(SUM(_xlfn.IFNA(VLOOKUP($F22,Products,23,FALSE),"Not Found")/100)*$D22)))),"Err")</f>
        <v>Err</v>
      </c>
      <c r="AD22" s="70" t="str">
        <f>IFERROR(IF($E22="Individual Unit",IF(VLOOKUP($F22,Products,24,FALSE)="","Missing",(SUM(SUM(_xlfn.IFNA(VLOOKUP($F22,Products,24,FALSE),"Not Found")/100)*$G22*$D22))),IF(VLOOKUP($F22,Products,24,FALSE)="","Missing",(SUM(SUM(_xlfn.IFNA(VLOOKUP($F22,Products,24,FALSE),"Not Found")/100)*$D22)))),"Err")</f>
        <v>Err</v>
      </c>
      <c r="AE22" s="70"/>
      <c r="AF22" s="70" t="str">
        <f>IFERROR(IF($E22="Individual Unit",IF(VLOOKUP($F22,Products,25,FALSE)="","Missing",(SUM(SUM(_xlfn.IFNA(VLOOKUP($F22,Products,25,FALSE),"Not Found")/100)*$G22*$D22))),IF(VLOOKUP($F22,Products,25,FALSE)="","Missing",(SUM(SUM(_xlfn.IFNA(VLOOKUP($F22,Products,25,FALSE),"Not Found")/100)*$D22)))),"Err")</f>
        <v>Err</v>
      </c>
    </row>
    <row r="23" spans="2:32" x14ac:dyDescent="0.25">
      <c r="L23" s="71">
        <f>SUM(L6:L22)</f>
        <v>10.330000000000002</v>
      </c>
      <c r="M23" s="71">
        <f t="shared" ref="M23:U23" si="23">SUM(M6:M22)</f>
        <v>49.570000000000007</v>
      </c>
      <c r="N23" s="71">
        <f t="shared" si="23"/>
        <v>4.75</v>
      </c>
      <c r="O23" s="71">
        <f t="shared" si="23"/>
        <v>4.1392999999999995</v>
      </c>
      <c r="P23" s="71">
        <f t="shared" si="23"/>
        <v>0.61070000000000002</v>
      </c>
      <c r="Q23" s="71">
        <f t="shared" si="23"/>
        <v>18.62</v>
      </c>
      <c r="R23" s="71">
        <f t="shared" si="23"/>
        <v>0.59950000000000014</v>
      </c>
      <c r="S23" s="71">
        <f t="shared" si="23"/>
        <v>8.0350000000000001</v>
      </c>
      <c r="T23" s="71">
        <f>SUM(T6:T22)</f>
        <v>1.94</v>
      </c>
      <c r="U23" s="71">
        <f t="shared" si="23"/>
        <v>320.35999999999996</v>
      </c>
      <c r="V23" s="73" t="s">
        <v>6151</v>
      </c>
      <c r="W23" s="71">
        <f t="shared" ref="W23:AF23" si="24">SUM(W6:W22)</f>
        <v>12.590000000000002</v>
      </c>
      <c r="X23" s="71">
        <f t="shared" si="24"/>
        <v>57.525000000000006</v>
      </c>
      <c r="Y23" s="71">
        <f t="shared" si="24"/>
        <v>5.67</v>
      </c>
      <c r="Z23" s="71">
        <f t="shared" si="24"/>
        <v>4.9399999999999995</v>
      </c>
      <c r="AA23" s="71">
        <f t="shared" si="24"/>
        <v>0.7300000000000002</v>
      </c>
      <c r="AB23" s="71">
        <f t="shared" si="24"/>
        <v>20.675000000000001</v>
      </c>
      <c r="AC23" s="71">
        <f t="shared" si="24"/>
        <v>0.61650000000000005</v>
      </c>
      <c r="AD23" s="71">
        <f t="shared" si="24"/>
        <v>8.0350000000000001</v>
      </c>
      <c r="AE23" s="71">
        <f>SUM(AE6:AE22)</f>
        <v>3.05</v>
      </c>
      <c r="AF23" s="71">
        <f t="shared" si="24"/>
        <v>373.81200000000001</v>
      </c>
    </row>
    <row r="24" spans="2:32" ht="15" customHeight="1" x14ac:dyDescent="0.25">
      <c r="L24" s="59"/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6154</v>
      </c>
      <c r="W24" s="59"/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x14ac:dyDescent="0.25">
      <c r="L25" s="84" t="b">
        <v>1</v>
      </c>
      <c r="M25" s="84" t="b">
        <v>1</v>
      </c>
      <c r="N25" s="59"/>
      <c r="O25" s="59"/>
      <c r="P25" s="59"/>
      <c r="Q25" s="84" t="b">
        <v>1</v>
      </c>
      <c r="R25" s="59"/>
      <c r="S25" s="59"/>
      <c r="T25" s="59"/>
      <c r="U25" s="59"/>
      <c r="V25" s="63" t="s">
        <v>6155</v>
      </c>
      <c r="W25" s="84" t="b">
        <v>1</v>
      </c>
      <c r="X25" s="84" t="b">
        <v>1</v>
      </c>
      <c r="Y25" s="59"/>
      <c r="Z25" s="59"/>
      <c r="AA25" s="59"/>
      <c r="AB25" s="84" t="b">
        <v>1</v>
      </c>
      <c r="AC25" s="59"/>
      <c r="AD25" s="59"/>
      <c r="AE25" s="59"/>
      <c r="AF25" s="59"/>
    </row>
    <row r="26" spans="2:32" ht="15" customHeight="1" x14ac:dyDescent="0.25">
      <c r="L26" s="59"/>
      <c r="M26" s="59"/>
      <c r="N26" s="59"/>
      <c r="O26" s="59"/>
      <c r="P26" s="59"/>
      <c r="Q26" s="84" t="b">
        <v>1</v>
      </c>
      <c r="R26" s="59"/>
      <c r="S26" s="59"/>
      <c r="T26" s="84" t="b">
        <v>1</v>
      </c>
      <c r="U26" s="59"/>
      <c r="V26" s="63" t="s">
        <v>6156</v>
      </c>
      <c r="W26" s="59"/>
      <c r="X26" s="59"/>
      <c r="Y26" s="59"/>
      <c r="Z26" s="59"/>
      <c r="AA26" s="59"/>
      <c r="AB26" s="84" t="b">
        <v>1</v>
      </c>
      <c r="AC26" s="59"/>
      <c r="AD26" s="59"/>
      <c r="AE26" s="84" t="b">
        <v>1</v>
      </c>
      <c r="AF26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9:J19"/>
    <mergeCell ref="I4:I5"/>
    <mergeCell ref="J4:J5"/>
    <mergeCell ref="L4:U4"/>
    <mergeCell ref="W4:AF4"/>
  </mergeCells>
  <hyperlinks>
    <hyperlink ref="L1" location="'HOME WEEK 1'!A1" display="'HOME WEEK 1'!A1" xr:uid="{2FF1BC3E-5DA5-430B-839C-440B2E7E184A}"/>
    <hyperlink ref="M1" location="'HOME WEEK 2'!A1" display="&lt; Week 2 Home" xr:uid="{F00AC469-1B79-442C-B725-021070706C48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EF4A9D-ED65-4299-BA64-44448756C63C}">
          <x14:formula1>
            <xm:f>'Master Product List'!$B:$B</xm:f>
          </x14:formula1>
          <xm:sqref>F20:F22 F6:F18</xm:sqref>
        </x14:dataValidation>
      </x14:dataValidations>
    </ext>
  </extLst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0B0A-FA35-415A-A2E4-69444496E3C3}">
  <sheetPr>
    <tabColor theme="6" tint="-0.249977111117893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" customWidth="1"/>
    <col min="2" max="2" width="18.28515625" customWidth="1"/>
    <col min="3" max="4" width="10.7109375" customWidth="1"/>
    <col min="5" max="5" width="15.7109375" customWidth="1"/>
    <col min="6" max="6" width="22" customWidth="1"/>
    <col min="7" max="7" width="3.57031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6262</v>
      </c>
      <c r="C1" s="95"/>
      <c r="D1" s="95"/>
      <c r="E1" s="95"/>
      <c r="F1" s="95"/>
      <c r="G1" s="95"/>
      <c r="H1" s="95"/>
      <c r="I1" s="95"/>
      <c r="J1" s="95"/>
      <c r="K1" s="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8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3934</v>
      </c>
      <c r="C6" s="24">
        <v>20</v>
      </c>
      <c r="D6" s="24">
        <v>20</v>
      </c>
      <c r="E6" s="23" t="s">
        <v>6204</v>
      </c>
      <c r="F6" s="65" t="s">
        <v>5894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ESW</v>
      </c>
      <c r="I6" s="24" t="str">
        <f t="shared" ref="I6:I11" si="2">_xlfn.IFNA(VLOOKUP($F6,Products,4,FALSE),"Not Found")</f>
        <v>Onion_Gravy_GF</v>
      </c>
      <c r="J6" s="24" t="str">
        <f t="shared" ref="J6:J11" si="3">_xlfn.IFNA(VLOOKUP($F6,Products,5,FALSE),"Not Found")</f>
        <v>GF Homemade Onion Gravy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0.61399999999999999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2.266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1.948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0.77400000000000002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1.1739999999999999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0.64800000000000013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0.27600000000000002</v>
      </c>
      <c r="S6" s="70">
        <f t="shared" ref="S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0.45599999999999996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28.554000000000002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0.61399999999999999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2.266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1.948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0.77400000000000002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1.1739999999999999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0.64800000000000013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0.27600000000000002</v>
      </c>
      <c r="AD6" s="70">
        <f t="shared" ref="AD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0.45599999999999996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28.554000000000002</v>
      </c>
    </row>
    <row r="7" spans="2:32" s="4" customFormat="1" ht="30" customHeight="1" x14ac:dyDescent="0.25">
      <c r="B7" s="23" t="s">
        <v>2382</v>
      </c>
      <c r="C7" s="24">
        <v>20</v>
      </c>
      <c r="D7" s="24">
        <v>30</v>
      </c>
      <c r="E7" s="23" t="s">
        <v>6204</v>
      </c>
      <c r="F7" s="65" t="s">
        <v>5611</v>
      </c>
      <c r="G7" s="60" t="str">
        <f t="shared" si="0"/>
        <v/>
      </c>
      <c r="H7" s="23" t="str">
        <f t="shared" si="1"/>
        <v>Bidfood</v>
      </c>
      <c r="I7" s="24" t="str">
        <f t="shared" si="2"/>
        <v>4386</v>
      </c>
      <c r="J7" s="24" t="str">
        <f t="shared" si="3"/>
        <v>Everyday Favourites Broccoli Florets</v>
      </c>
      <c r="L7" s="70">
        <f t="shared" si="4"/>
        <v>0.85999999999999988</v>
      </c>
      <c r="M7" s="70">
        <f t="shared" si="5"/>
        <v>0.64</v>
      </c>
      <c r="N7" s="70">
        <f t="shared" si="6"/>
        <v>0.12</v>
      </c>
      <c r="O7" s="70">
        <f t="shared" si="7"/>
        <v>0.08</v>
      </c>
      <c r="P7" s="70">
        <f t="shared" si="8"/>
        <v>0.04</v>
      </c>
      <c r="Q7" s="70">
        <f t="shared" si="9"/>
        <v>0.8</v>
      </c>
      <c r="R7" s="70">
        <f t="shared" si="10"/>
        <v>4.0000000000000001E-3</v>
      </c>
      <c r="S7" s="70">
        <v>0</v>
      </c>
      <c r="T7" s="70">
        <f t="shared" ref="T7:T9" si="22"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0.38</v>
      </c>
      <c r="U7" s="70">
        <f t="shared" si="12"/>
        <v>8.6</v>
      </c>
      <c r="V7" s="80"/>
      <c r="W7" s="70">
        <f t="shared" si="13"/>
        <v>1.2899999999999998</v>
      </c>
      <c r="X7" s="70">
        <f t="shared" si="14"/>
        <v>0.96</v>
      </c>
      <c r="Y7" s="70">
        <f t="shared" si="15"/>
        <v>0.18</v>
      </c>
      <c r="Z7" s="70">
        <f t="shared" si="16"/>
        <v>0.12</v>
      </c>
      <c r="AA7" s="70">
        <f t="shared" si="17"/>
        <v>0.06</v>
      </c>
      <c r="AB7" s="70">
        <f t="shared" si="18"/>
        <v>1.2</v>
      </c>
      <c r="AC7" s="70">
        <f t="shared" si="19"/>
        <v>6.0000000000000001E-3</v>
      </c>
      <c r="AD7" s="70">
        <v>0</v>
      </c>
      <c r="AE7" s="70">
        <f t="shared" ref="AE7:AE9" si="23"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0.56999999999999995</v>
      </c>
      <c r="AF7" s="70">
        <f t="shared" si="21"/>
        <v>12.9</v>
      </c>
    </row>
    <row r="8" spans="2:32" s="4" customFormat="1" ht="30" customHeight="1" x14ac:dyDescent="0.25">
      <c r="B8" s="23" t="s">
        <v>2382</v>
      </c>
      <c r="C8" s="24">
        <v>20</v>
      </c>
      <c r="D8" s="24">
        <v>30</v>
      </c>
      <c r="E8" s="23" t="s">
        <v>6204</v>
      </c>
      <c r="F8" s="65" t="s">
        <v>998</v>
      </c>
      <c r="G8" s="60" t="str">
        <f t="shared" si="0"/>
        <v/>
      </c>
      <c r="H8" s="23" t="str">
        <f t="shared" si="1"/>
        <v>Bidfood</v>
      </c>
      <c r="I8" s="24" t="str">
        <f t="shared" si="2"/>
        <v>4384</v>
      </c>
      <c r="J8" s="24" t="str">
        <f t="shared" si="3"/>
        <v>EF Baby Carrots 1 x 2.5kg</v>
      </c>
      <c r="L8" s="70">
        <f t="shared" si="4"/>
        <v>0.13999999999999999</v>
      </c>
      <c r="M8" s="70">
        <f t="shared" si="5"/>
        <v>1.2</v>
      </c>
      <c r="N8" s="70">
        <f t="shared" si="6"/>
        <v>0.1</v>
      </c>
      <c r="O8" s="70">
        <f t="shared" si="7"/>
        <v>0.08</v>
      </c>
      <c r="P8" s="70">
        <f t="shared" si="8"/>
        <v>0.02</v>
      </c>
      <c r="Q8" s="70">
        <f t="shared" si="9"/>
        <v>0.70000000000000007</v>
      </c>
      <c r="R8" s="70">
        <f t="shared" si="10"/>
        <v>0</v>
      </c>
      <c r="S8" s="70">
        <v>0</v>
      </c>
      <c r="T8" s="70">
        <f t="shared" si="22"/>
        <v>0.89999999999999991</v>
      </c>
      <c r="U8" s="70">
        <f t="shared" si="12"/>
        <v>7.6</v>
      </c>
      <c r="V8" s="80"/>
      <c r="W8" s="70">
        <f t="shared" si="13"/>
        <v>0.20999999999999996</v>
      </c>
      <c r="X8" s="70">
        <f t="shared" si="14"/>
        <v>1.7999999999999998</v>
      </c>
      <c r="Y8" s="70">
        <f t="shared" si="15"/>
        <v>0.15</v>
      </c>
      <c r="Z8" s="70">
        <f t="shared" si="16"/>
        <v>0.12</v>
      </c>
      <c r="AA8" s="70">
        <f t="shared" si="17"/>
        <v>0.03</v>
      </c>
      <c r="AB8" s="70">
        <f t="shared" si="18"/>
        <v>1.05</v>
      </c>
      <c r="AC8" s="70">
        <f t="shared" si="19"/>
        <v>0</v>
      </c>
      <c r="AD8" s="70">
        <v>0</v>
      </c>
      <c r="AE8" s="70">
        <f t="shared" si="23"/>
        <v>1.3499999999999999</v>
      </c>
      <c r="AF8" s="70">
        <f t="shared" si="21"/>
        <v>11.4</v>
      </c>
    </row>
    <row r="9" spans="2:32" s="4" customFormat="1" ht="30" customHeight="1" x14ac:dyDescent="0.25">
      <c r="B9" s="23" t="s">
        <v>2840</v>
      </c>
      <c r="C9" s="24">
        <v>3</v>
      </c>
      <c r="D9" s="24">
        <v>4</v>
      </c>
      <c r="E9" s="23" t="s">
        <v>1216</v>
      </c>
      <c r="F9" s="65" t="s">
        <v>5843</v>
      </c>
      <c r="G9" s="60">
        <f t="shared" si="0"/>
        <v>60</v>
      </c>
      <c r="H9" s="23" t="str">
        <f t="shared" si="1"/>
        <v>Savona</v>
      </c>
      <c r="I9" s="24" t="str">
        <f t="shared" si="2"/>
        <v>452688</v>
      </c>
      <c r="J9" s="24" t="str">
        <f t="shared" si="3"/>
        <v>Pre Cut Peeled Roasting Potatoes</v>
      </c>
      <c r="L9" s="70">
        <f t="shared" si="4"/>
        <v>3.42</v>
      </c>
      <c r="M9" s="70">
        <f t="shared" si="5"/>
        <v>35.28</v>
      </c>
      <c r="N9" s="70">
        <f t="shared" si="6"/>
        <v>0.18</v>
      </c>
      <c r="O9" s="70">
        <f t="shared" si="7"/>
        <v>0.12600000000000003</v>
      </c>
      <c r="P9" s="70">
        <f t="shared" si="8"/>
        <v>5.3999999999999992E-2</v>
      </c>
      <c r="Q9" s="70">
        <f t="shared" si="9"/>
        <v>3.5999999999999996</v>
      </c>
      <c r="R9" s="70">
        <f t="shared" si="10"/>
        <v>3.6000000000000004E-2</v>
      </c>
      <c r="S9" s="70">
        <v>0</v>
      </c>
      <c r="T9" s="70">
        <f t="shared" si="22"/>
        <v>1.62</v>
      </c>
      <c r="U9" s="70">
        <f t="shared" si="12"/>
        <v>147.6</v>
      </c>
      <c r="V9" s="80"/>
      <c r="W9" s="70">
        <f t="shared" si="13"/>
        <v>4.5599999999999996</v>
      </c>
      <c r="X9" s="70">
        <f t="shared" si="14"/>
        <v>47.04</v>
      </c>
      <c r="Y9" s="70">
        <f t="shared" si="15"/>
        <v>0.24</v>
      </c>
      <c r="Z9" s="70">
        <f t="shared" si="16"/>
        <v>0.16800000000000004</v>
      </c>
      <c r="AA9" s="70">
        <f t="shared" si="17"/>
        <v>7.1999999999999995E-2</v>
      </c>
      <c r="AB9" s="70">
        <f t="shared" si="18"/>
        <v>4.8</v>
      </c>
      <c r="AC9" s="70">
        <f t="shared" si="19"/>
        <v>4.8000000000000001E-2</v>
      </c>
      <c r="AD9" s="70">
        <v>0</v>
      </c>
      <c r="AE9" s="70">
        <f t="shared" si="23"/>
        <v>2.16</v>
      </c>
      <c r="AF9" s="70">
        <f t="shared" si="21"/>
        <v>196.79999999999998</v>
      </c>
    </row>
    <row r="10" spans="2:32" s="4" customFormat="1" ht="30" customHeight="1" x14ac:dyDescent="0.25">
      <c r="B10" s="23" t="s">
        <v>5868</v>
      </c>
      <c r="C10" s="24">
        <v>2.7</v>
      </c>
      <c r="D10" s="24">
        <v>3.6</v>
      </c>
      <c r="E10" s="23" t="s">
        <v>6205</v>
      </c>
      <c r="F10" s="65" t="s">
        <v>5867</v>
      </c>
      <c r="G10" s="60" t="str">
        <f t="shared" si="0"/>
        <v/>
      </c>
      <c r="H10" s="23" t="str">
        <f t="shared" si="1"/>
        <v>TBC</v>
      </c>
      <c r="I10" s="24" t="str">
        <f t="shared" si="2"/>
        <v>Spray_Oil</v>
      </c>
      <c r="J10" s="24" t="str">
        <f t="shared" si="3"/>
        <v>Olive Oil Cooking Spray</v>
      </c>
      <c r="L10" s="70">
        <f t="shared" si="4"/>
        <v>0</v>
      </c>
      <c r="M10" s="70">
        <f t="shared" si="5"/>
        <v>0</v>
      </c>
      <c r="N10" s="70">
        <f t="shared" si="6"/>
        <v>1.3365</v>
      </c>
      <c r="O10" s="70">
        <f t="shared" si="7"/>
        <v>1.1448</v>
      </c>
      <c r="P10" s="70">
        <f t="shared" si="8"/>
        <v>0.19170000000000001</v>
      </c>
      <c r="Q10" s="70">
        <f t="shared" si="9"/>
        <v>0</v>
      </c>
      <c r="R10" s="70">
        <f t="shared" si="10"/>
        <v>0</v>
      </c>
      <c r="S10" s="70">
        <f t="shared" ref="S10:S11" si="24"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T10" s="70">
        <v>0</v>
      </c>
      <c r="U10" s="70">
        <f t="shared" si="12"/>
        <v>12.987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1.782</v>
      </c>
      <c r="Z10" s="70">
        <f t="shared" si="16"/>
        <v>1.5264</v>
      </c>
      <c r="AA10" s="70">
        <f t="shared" si="17"/>
        <v>0.25559999999999999</v>
      </c>
      <c r="AB10" s="70">
        <f t="shared" si="18"/>
        <v>0</v>
      </c>
      <c r="AC10" s="70">
        <f t="shared" si="19"/>
        <v>0</v>
      </c>
      <c r="AD10" s="70">
        <f t="shared" ref="AD10:AD11" si="25"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E10" s="70">
        <v>0</v>
      </c>
      <c r="AF10" s="70">
        <f t="shared" si="21"/>
        <v>17.315999999999999</v>
      </c>
    </row>
    <row r="11" spans="2:32" s="4" customFormat="1" ht="30" customHeight="1" x14ac:dyDescent="0.25">
      <c r="B11" s="23" t="s">
        <v>2982</v>
      </c>
      <c r="C11" s="24">
        <v>75</v>
      </c>
      <c r="D11" s="24">
        <v>100</v>
      </c>
      <c r="E11" s="23" t="s">
        <v>6204</v>
      </c>
      <c r="F11" s="65" t="s">
        <v>3842</v>
      </c>
      <c r="G11" s="60" t="str">
        <f t="shared" si="0"/>
        <v/>
      </c>
      <c r="H11" s="23" t="str">
        <f t="shared" si="1"/>
        <v>Bidfood</v>
      </c>
      <c r="I11" s="24" t="str">
        <f t="shared" si="2"/>
        <v>88408</v>
      </c>
      <c r="J11" s="24" t="str">
        <f t="shared" si="3"/>
        <v>Chicken Breast</v>
      </c>
      <c r="L11" s="70">
        <f t="shared" si="4"/>
        <v>17.475000000000001</v>
      </c>
      <c r="M11" s="70">
        <f t="shared" si="5"/>
        <v>0</v>
      </c>
      <c r="N11" s="70">
        <f t="shared" si="6"/>
        <v>1.35</v>
      </c>
      <c r="O11" s="70">
        <f t="shared" si="7"/>
        <v>0.90000000000000013</v>
      </c>
      <c r="P11" s="70">
        <f t="shared" si="8"/>
        <v>0.45</v>
      </c>
      <c r="Q11" s="70">
        <f t="shared" si="9"/>
        <v>0</v>
      </c>
      <c r="R11" s="70">
        <f t="shared" si="10"/>
        <v>7.4999999999999997E-2</v>
      </c>
      <c r="S11" s="70">
        <f t="shared" si="24"/>
        <v>0</v>
      </c>
      <c r="T11" s="70">
        <v>0</v>
      </c>
      <c r="U11" s="70">
        <f t="shared" si="12"/>
        <v>81.75</v>
      </c>
      <c r="V11" s="80"/>
      <c r="W11" s="70">
        <f t="shared" si="13"/>
        <v>23.3</v>
      </c>
      <c r="X11" s="70">
        <f t="shared" si="14"/>
        <v>0</v>
      </c>
      <c r="Y11" s="70">
        <f t="shared" si="15"/>
        <v>1.8000000000000003</v>
      </c>
      <c r="Z11" s="70">
        <f t="shared" si="16"/>
        <v>1.2000000000000002</v>
      </c>
      <c r="AA11" s="70">
        <f t="shared" si="17"/>
        <v>0.6</v>
      </c>
      <c r="AB11" s="70">
        <f t="shared" si="18"/>
        <v>0</v>
      </c>
      <c r="AC11" s="70">
        <f t="shared" si="19"/>
        <v>0.1</v>
      </c>
      <c r="AD11" s="70">
        <f t="shared" si="25"/>
        <v>0</v>
      </c>
      <c r="AE11" s="70">
        <v>0</v>
      </c>
      <c r="AF11" s="70">
        <f t="shared" si="21"/>
        <v>109.00000000000001</v>
      </c>
    </row>
    <row r="12" spans="2:32" s="4" customFormat="1" ht="17.25" customHeight="1" x14ac:dyDescent="0.25">
      <c r="B12" s="89" t="s">
        <v>6233</v>
      </c>
      <c r="C12" s="90"/>
      <c r="D12" s="90"/>
      <c r="E12" s="90"/>
      <c r="F12" s="90"/>
      <c r="G12" s="90"/>
      <c r="H12" s="90"/>
      <c r="I12" s="90"/>
      <c r="J12" s="9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5640</v>
      </c>
      <c r="C13" s="39">
        <v>50</v>
      </c>
      <c r="D13" s="39">
        <v>50</v>
      </c>
      <c r="E13" s="38" t="s">
        <v>6204</v>
      </c>
      <c r="F13" s="65" t="s">
        <v>5639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44478</v>
      </c>
      <c r="J13" s="24" t="str">
        <f>_xlfn.IFNA(VLOOKUP($F13,Products,5,FALSE),"Not Found")</f>
        <v>Crosse &amp; Blackwell Rice Pudding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1.8000000000000003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8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0.05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0.05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0.06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3.8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41.23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1.8000000000000003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8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0.1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0.05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0.05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0.06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3.8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41.23</v>
      </c>
    </row>
    <row r="14" spans="2:32" s="4" customFormat="1" ht="30" customHeight="1" x14ac:dyDescent="0.25">
      <c r="B14" s="38" t="s">
        <v>6208</v>
      </c>
      <c r="C14" s="39">
        <v>10</v>
      </c>
      <c r="D14" s="39">
        <v>10</v>
      </c>
      <c r="E14" s="38" t="s">
        <v>6204</v>
      </c>
      <c r="F14" s="65" t="s">
        <v>5410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1674</v>
      </c>
      <c r="J14" s="24" t="str">
        <f>_xlfn.IFNA(VLOOKUP($F14,Products,5,FALSE),"Not Found")</f>
        <v>Greens Summer Berries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0.11000000000000001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0.59000000000000008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0.01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0.01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0.53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4.1590000000000007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0.11000000000000001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0.59000000000000008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0.01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0.01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0.53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4.1590000000000007</v>
      </c>
    </row>
    <row r="15" spans="2:32" x14ac:dyDescent="0.25">
      <c r="L15" s="71">
        <f t="shared" ref="L15:U15" si="26">SUM(L6:L14)</f>
        <v>24.419</v>
      </c>
      <c r="M15" s="71">
        <f t="shared" si="26"/>
        <v>47.976000000000006</v>
      </c>
      <c r="N15" s="71">
        <f t="shared" si="26"/>
        <v>5.1444999999999999</v>
      </c>
      <c r="O15" s="71">
        <f t="shared" si="26"/>
        <v>3.1647999999999996</v>
      </c>
      <c r="P15" s="71">
        <f t="shared" si="26"/>
        <v>1.9797</v>
      </c>
      <c r="Q15" s="71">
        <f t="shared" si="26"/>
        <v>6.6479999999999997</v>
      </c>
      <c r="R15" s="71">
        <f t="shared" si="26"/>
        <v>0.45100000000000007</v>
      </c>
      <c r="S15" s="71">
        <f t="shared" si="26"/>
        <v>4.2560000000000002</v>
      </c>
      <c r="T15" s="71">
        <f t="shared" si="26"/>
        <v>3.4299999999999997</v>
      </c>
      <c r="U15" s="71">
        <f t="shared" si="26"/>
        <v>332.48</v>
      </c>
      <c r="V15" s="73" t="s">
        <v>6151</v>
      </c>
      <c r="W15" s="71">
        <f t="shared" ref="W15:AF15" si="27">SUM(W6:W14)</f>
        <v>31.884</v>
      </c>
      <c r="X15" s="71">
        <f t="shared" si="27"/>
        <v>60.656000000000006</v>
      </c>
      <c r="Y15" s="71">
        <f t="shared" si="27"/>
        <v>6.2099999999999991</v>
      </c>
      <c r="Z15" s="71">
        <f t="shared" si="27"/>
        <v>3.9683999999999999</v>
      </c>
      <c r="AA15" s="71">
        <f t="shared" si="27"/>
        <v>2.2416</v>
      </c>
      <c r="AB15" s="71">
        <f t="shared" si="27"/>
        <v>8.5980000000000008</v>
      </c>
      <c r="AC15" s="71">
        <f t="shared" si="27"/>
        <v>0.49000000000000005</v>
      </c>
      <c r="AD15" s="71">
        <f t="shared" si="27"/>
        <v>4.2560000000000002</v>
      </c>
      <c r="AE15" s="71">
        <f t="shared" si="27"/>
        <v>4.6100000000000003</v>
      </c>
      <c r="AF15" s="71">
        <f t="shared" si="27"/>
        <v>421.35899999999998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J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0F5FB412-BD35-4456-ACB1-5B4122A71323}"/>
    <hyperlink ref="M1" location="'HOME WEEK 2'!A1" display="&lt; Week 2 Home" xr:uid="{1F398C60-E306-4010-ADBD-9B2820BA97B8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6707836-F089-490D-8EDA-56E81C15E6AB}">
          <x14:formula1>
            <xm:f>'Master Product List'!$B:$B</xm:f>
          </x14:formula1>
          <xm:sqref>F6:F11 F13:F14</xm:sqref>
        </x14:dataValidation>
      </x14:dataValidations>
    </ext>
  </extLst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26D9-D586-4EB1-B24E-CBBFE9AF8AFD}">
  <sheetPr>
    <tabColor theme="9" tint="-0.499984740745262"/>
  </sheetPr>
  <dimension ref="B1:AF25"/>
  <sheetViews>
    <sheetView showGridLines="0" zoomScaleNormal="100" workbookViewId="0">
      <pane xSplit="2" ySplit="5" topLeftCell="G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44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3934</v>
      </c>
      <c r="C6" s="24">
        <v>20</v>
      </c>
      <c r="D6" s="24">
        <v>30</v>
      </c>
      <c r="E6" s="23" t="s">
        <v>6204</v>
      </c>
      <c r="F6" s="65" t="s">
        <v>5894</v>
      </c>
      <c r="G6" s="60" t="str">
        <f t="shared" ref="G6:G17" si="0">IFERROR(IF(E6="Individual Unit",IF(VLOOKUP($F6,Products,26,FALSE)="","X",VLOOKUP($F6,Products,26,FALSE)),""),"")</f>
        <v/>
      </c>
      <c r="H6" s="23" t="str">
        <f t="shared" ref="H6:H17" si="1">_xlfn.IFNA(VLOOKUP($F6,Products,2,FALSE),"Not Found")</f>
        <v>ESW</v>
      </c>
      <c r="I6" s="24" t="str">
        <f t="shared" ref="I6:I17" si="2">_xlfn.IFNA(VLOOKUP($F6,Products,4,FALSE),"Not Found")</f>
        <v>Onion_Gravy_GF</v>
      </c>
      <c r="J6" s="24" t="str">
        <f t="shared" ref="J6:J17" si="3">_xlfn.IFNA(VLOOKUP($F6,Products,5,FALSE),"Not Found")</f>
        <v>GF Homemade Onion Gravy</v>
      </c>
      <c r="L6" s="70">
        <f t="shared" ref="L6:L17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0.61399999999999999</v>
      </c>
      <c r="M6" s="70">
        <f t="shared" ref="M6:M17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2.266</v>
      </c>
      <c r="N6" s="70">
        <f t="shared" ref="N6:N17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1.948</v>
      </c>
      <c r="O6" s="70">
        <f t="shared" ref="O6:O17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0.77400000000000002</v>
      </c>
      <c r="P6" s="70">
        <f t="shared" ref="P6:P17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1.1739999999999999</v>
      </c>
      <c r="Q6" s="70">
        <f t="shared" ref="Q6:Q17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0.64800000000000013</v>
      </c>
      <c r="R6" s="70">
        <f t="shared" ref="R6:R17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0.27600000000000002</v>
      </c>
      <c r="S6" s="70">
        <f t="shared" ref="S6:T17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0.45599999999999996</v>
      </c>
      <c r="T6" s="70">
        <v>0</v>
      </c>
      <c r="U6" s="70">
        <f t="shared" ref="U6:U17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28.554000000000002</v>
      </c>
      <c r="V6" s="80"/>
      <c r="W6" s="70">
        <f t="shared" ref="W6:W17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0.92099999999999993</v>
      </c>
      <c r="X6" s="70">
        <f t="shared" ref="X6:X17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3.399</v>
      </c>
      <c r="Y6" s="70">
        <f t="shared" ref="Y6:Y17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2.9220000000000002</v>
      </c>
      <c r="Z6" s="70">
        <f t="shared" ref="Z6:Z17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1.161</v>
      </c>
      <c r="AA6" s="70">
        <f t="shared" ref="AA6:AA17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1.7610000000000001</v>
      </c>
      <c r="AB6" s="70">
        <f t="shared" ref="AB6:AB17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0.9720000000000002</v>
      </c>
      <c r="AC6" s="70">
        <f t="shared" ref="AC6:AC17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0.41399999999999998</v>
      </c>
      <c r="AD6" s="70">
        <f t="shared" ref="AD6:AE17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0.68399999999999994</v>
      </c>
      <c r="AE6" s="70">
        <v>0</v>
      </c>
      <c r="AF6" s="70">
        <f t="shared" ref="AF6:AF17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42.831000000000003</v>
      </c>
    </row>
    <row r="7" spans="2:32" s="4" customFormat="1" ht="30" customHeight="1" x14ac:dyDescent="0.25">
      <c r="B7" s="23" t="s">
        <v>2382</v>
      </c>
      <c r="C7" s="24">
        <v>20</v>
      </c>
      <c r="D7" s="24">
        <v>30</v>
      </c>
      <c r="E7" s="23" t="s">
        <v>6204</v>
      </c>
      <c r="F7" s="65" t="s">
        <v>5611</v>
      </c>
      <c r="G7" s="60" t="str">
        <f t="shared" si="0"/>
        <v/>
      </c>
      <c r="H7" s="23" t="str">
        <f t="shared" si="1"/>
        <v>Bidfood</v>
      </c>
      <c r="I7" s="24" t="str">
        <f t="shared" si="2"/>
        <v>4386</v>
      </c>
      <c r="J7" s="24" t="str">
        <f t="shared" si="3"/>
        <v>Everyday Favourites Broccoli Florets</v>
      </c>
      <c r="L7" s="70">
        <f t="shared" si="4"/>
        <v>0.85999999999999988</v>
      </c>
      <c r="M7" s="70">
        <f t="shared" si="5"/>
        <v>0.64</v>
      </c>
      <c r="N7" s="70">
        <f t="shared" si="6"/>
        <v>0.12</v>
      </c>
      <c r="O7" s="70">
        <f t="shared" si="7"/>
        <v>0.08</v>
      </c>
      <c r="P7" s="70">
        <f t="shared" si="8"/>
        <v>0.04</v>
      </c>
      <c r="Q7" s="70">
        <f t="shared" si="9"/>
        <v>0.8</v>
      </c>
      <c r="R7" s="70">
        <f t="shared" si="10"/>
        <v>4.0000000000000001E-3</v>
      </c>
      <c r="S7" s="70">
        <v>0</v>
      </c>
      <c r="T7" s="70">
        <v>0.38</v>
      </c>
      <c r="U7" s="70">
        <f t="shared" si="12"/>
        <v>8.6</v>
      </c>
      <c r="V7" s="80"/>
      <c r="W7" s="70">
        <f t="shared" si="13"/>
        <v>1.2899999999999998</v>
      </c>
      <c r="X7" s="70">
        <f t="shared" si="14"/>
        <v>0.96</v>
      </c>
      <c r="Y7" s="70">
        <f t="shared" si="15"/>
        <v>0.18</v>
      </c>
      <c r="Z7" s="70">
        <f t="shared" si="16"/>
        <v>0.12</v>
      </c>
      <c r="AA7" s="70">
        <f t="shared" si="17"/>
        <v>0.06</v>
      </c>
      <c r="AB7" s="70">
        <f t="shared" si="18"/>
        <v>1.2</v>
      </c>
      <c r="AC7" s="70">
        <f t="shared" si="19"/>
        <v>6.0000000000000001E-3</v>
      </c>
      <c r="AD7" s="70">
        <v>0</v>
      </c>
      <c r="AE7" s="70">
        <v>0.47499999999999998</v>
      </c>
      <c r="AF7" s="70">
        <f t="shared" si="21"/>
        <v>12.9</v>
      </c>
    </row>
    <row r="8" spans="2:32" s="4" customFormat="1" ht="30" customHeight="1" x14ac:dyDescent="0.25">
      <c r="B8" s="23" t="s">
        <v>2382</v>
      </c>
      <c r="C8" s="24">
        <v>20</v>
      </c>
      <c r="D8" s="24">
        <v>30</v>
      </c>
      <c r="E8" s="23" t="s">
        <v>6204</v>
      </c>
      <c r="F8" s="65" t="s">
        <v>998</v>
      </c>
      <c r="G8" s="60" t="str">
        <f t="shared" si="0"/>
        <v/>
      </c>
      <c r="H8" s="23" t="str">
        <f t="shared" si="1"/>
        <v>Bidfood</v>
      </c>
      <c r="I8" s="24" t="str">
        <f t="shared" si="2"/>
        <v>4384</v>
      </c>
      <c r="J8" s="24" t="str">
        <f t="shared" si="3"/>
        <v>EF Baby Carrots 1 x 2.5kg</v>
      </c>
      <c r="L8" s="70">
        <f t="shared" si="4"/>
        <v>0.13999999999999999</v>
      </c>
      <c r="M8" s="70">
        <f t="shared" si="5"/>
        <v>1.2</v>
      </c>
      <c r="N8" s="70">
        <f t="shared" si="6"/>
        <v>0.1</v>
      </c>
      <c r="O8" s="70">
        <f t="shared" si="7"/>
        <v>0.08</v>
      </c>
      <c r="P8" s="70">
        <f t="shared" si="8"/>
        <v>0.02</v>
      </c>
      <c r="Q8" s="70">
        <f t="shared" si="9"/>
        <v>0.70000000000000007</v>
      </c>
      <c r="R8" s="70">
        <f t="shared" si="10"/>
        <v>0</v>
      </c>
      <c r="S8" s="70">
        <v>0</v>
      </c>
      <c r="T8" s="70">
        <v>0.9</v>
      </c>
      <c r="U8" s="70">
        <f t="shared" si="12"/>
        <v>7.6</v>
      </c>
      <c r="V8" s="80"/>
      <c r="W8" s="70">
        <f t="shared" si="13"/>
        <v>0.20999999999999996</v>
      </c>
      <c r="X8" s="70">
        <f t="shared" si="14"/>
        <v>1.7999999999999998</v>
      </c>
      <c r="Y8" s="70">
        <f t="shared" si="15"/>
        <v>0.15</v>
      </c>
      <c r="Z8" s="70">
        <f t="shared" si="16"/>
        <v>0.12</v>
      </c>
      <c r="AA8" s="70">
        <f t="shared" si="17"/>
        <v>0.03</v>
      </c>
      <c r="AB8" s="70">
        <f t="shared" si="18"/>
        <v>1.05</v>
      </c>
      <c r="AC8" s="70">
        <f t="shared" si="19"/>
        <v>0</v>
      </c>
      <c r="AD8" s="70">
        <v>0</v>
      </c>
      <c r="AE8" s="70">
        <v>1.125</v>
      </c>
      <c r="AF8" s="70">
        <f t="shared" si="21"/>
        <v>11.4</v>
      </c>
    </row>
    <row r="9" spans="2:32" s="4" customFormat="1" ht="30" customHeight="1" x14ac:dyDescent="0.25">
      <c r="B9" s="23" t="s">
        <v>2840</v>
      </c>
      <c r="C9" s="24">
        <v>3</v>
      </c>
      <c r="D9" s="24">
        <v>4</v>
      </c>
      <c r="E9" s="23" t="s">
        <v>1216</v>
      </c>
      <c r="F9" s="65" t="s">
        <v>5843</v>
      </c>
      <c r="G9" s="60">
        <f t="shared" si="0"/>
        <v>60</v>
      </c>
      <c r="H9" s="23" t="str">
        <f t="shared" si="1"/>
        <v>Savona</v>
      </c>
      <c r="I9" s="24" t="str">
        <f t="shared" si="2"/>
        <v>452688</v>
      </c>
      <c r="J9" s="24" t="str">
        <f t="shared" si="3"/>
        <v>Pre Cut Peeled Roasting Potatoes</v>
      </c>
      <c r="L9" s="70">
        <f t="shared" si="4"/>
        <v>3.42</v>
      </c>
      <c r="M9" s="70">
        <f t="shared" si="5"/>
        <v>35.28</v>
      </c>
      <c r="N9" s="70">
        <f t="shared" si="6"/>
        <v>0.18</v>
      </c>
      <c r="O9" s="70">
        <f t="shared" si="7"/>
        <v>0.12600000000000003</v>
      </c>
      <c r="P9" s="70">
        <f t="shared" si="8"/>
        <v>5.3999999999999992E-2</v>
      </c>
      <c r="Q9" s="70">
        <f t="shared" si="9"/>
        <v>3.5999999999999996</v>
      </c>
      <c r="R9" s="70">
        <f t="shared" si="10"/>
        <v>3.6000000000000004E-2</v>
      </c>
      <c r="S9" s="70">
        <v>0</v>
      </c>
      <c r="T9" s="70">
        <f t="shared" si="11"/>
        <v>1.62</v>
      </c>
      <c r="U9" s="70">
        <f t="shared" si="12"/>
        <v>147.6</v>
      </c>
      <c r="V9" s="80"/>
      <c r="W9" s="70">
        <f t="shared" si="13"/>
        <v>4.5599999999999996</v>
      </c>
      <c r="X9" s="70">
        <f t="shared" si="14"/>
        <v>47.04</v>
      </c>
      <c r="Y9" s="70">
        <f t="shared" si="15"/>
        <v>0.24</v>
      </c>
      <c r="Z9" s="70">
        <f t="shared" si="16"/>
        <v>0.16800000000000004</v>
      </c>
      <c r="AA9" s="70">
        <f t="shared" si="17"/>
        <v>7.1999999999999995E-2</v>
      </c>
      <c r="AB9" s="70">
        <f t="shared" si="18"/>
        <v>4.8</v>
      </c>
      <c r="AC9" s="70">
        <f t="shared" si="19"/>
        <v>4.8000000000000001E-2</v>
      </c>
      <c r="AD9" s="70">
        <v>0</v>
      </c>
      <c r="AE9" s="70">
        <f t="shared" si="20"/>
        <v>2.16</v>
      </c>
      <c r="AF9" s="70">
        <f t="shared" si="21"/>
        <v>196.79999999999998</v>
      </c>
    </row>
    <row r="10" spans="2:32" s="4" customFormat="1" ht="30" customHeight="1" x14ac:dyDescent="0.25">
      <c r="B10" s="23" t="s">
        <v>5868</v>
      </c>
      <c r="C10" s="24">
        <v>2.7</v>
      </c>
      <c r="D10" s="24">
        <v>3.6</v>
      </c>
      <c r="E10" s="23" t="s">
        <v>6205</v>
      </c>
      <c r="F10" s="65" t="s">
        <v>5867</v>
      </c>
      <c r="G10" s="60" t="str">
        <f t="shared" ref="G10" si="22">IFERROR(IF(E10="Individual Unit",IF(VLOOKUP($F10,Products,26,FALSE)="","X",VLOOKUP($F10,Products,26,FALSE)),""),"")</f>
        <v/>
      </c>
      <c r="H10" s="23" t="str">
        <f t="shared" si="1"/>
        <v>TBC</v>
      </c>
      <c r="I10" s="24" t="str">
        <f t="shared" si="2"/>
        <v>Spray_Oil</v>
      </c>
      <c r="J10" s="24" t="str">
        <f t="shared" si="3"/>
        <v>Olive Oil Cooking Spray</v>
      </c>
      <c r="L10" s="70">
        <f t="shared" si="4"/>
        <v>0</v>
      </c>
      <c r="M10" s="70">
        <f t="shared" si="5"/>
        <v>0</v>
      </c>
      <c r="N10" s="70">
        <f t="shared" si="6"/>
        <v>1.3365</v>
      </c>
      <c r="O10" s="70">
        <f t="shared" si="7"/>
        <v>1.1448</v>
      </c>
      <c r="P10" s="70">
        <f t="shared" si="8"/>
        <v>0.19170000000000001</v>
      </c>
      <c r="Q10" s="70">
        <f t="shared" si="9"/>
        <v>0</v>
      </c>
      <c r="R10" s="70">
        <f t="shared" si="10"/>
        <v>0</v>
      </c>
      <c r="S10" s="70">
        <f t="shared" si="11"/>
        <v>0</v>
      </c>
      <c r="T10" s="70">
        <v>0</v>
      </c>
      <c r="U10" s="70">
        <f t="shared" si="12"/>
        <v>12.987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1.782</v>
      </c>
      <c r="Z10" s="70">
        <f t="shared" si="16"/>
        <v>1.5264</v>
      </c>
      <c r="AA10" s="70">
        <f t="shared" si="17"/>
        <v>0.25559999999999999</v>
      </c>
      <c r="AB10" s="70">
        <f t="shared" si="18"/>
        <v>0</v>
      </c>
      <c r="AC10" s="70">
        <f t="shared" si="19"/>
        <v>0</v>
      </c>
      <c r="AD10" s="70">
        <f t="shared" si="20"/>
        <v>0</v>
      </c>
      <c r="AE10" s="70">
        <v>0</v>
      </c>
      <c r="AF10" s="70">
        <f t="shared" si="21"/>
        <v>17.315999999999999</v>
      </c>
    </row>
    <row r="11" spans="2:32" s="4" customFormat="1" ht="30" customHeight="1" x14ac:dyDescent="0.25">
      <c r="B11" s="23" t="s">
        <v>2982</v>
      </c>
      <c r="C11" s="24">
        <v>75</v>
      </c>
      <c r="D11" s="24">
        <v>100</v>
      </c>
      <c r="E11" s="23" t="s">
        <v>6204</v>
      </c>
      <c r="F11" s="65" t="s">
        <v>3842</v>
      </c>
      <c r="G11" s="60" t="str">
        <f t="shared" si="0"/>
        <v/>
      </c>
      <c r="H11" s="23" t="str">
        <f t="shared" si="1"/>
        <v>Bidfood</v>
      </c>
      <c r="I11" s="24" t="str">
        <f t="shared" si="2"/>
        <v>88408</v>
      </c>
      <c r="J11" s="24" t="str">
        <f t="shared" si="3"/>
        <v>Chicken Breast</v>
      </c>
      <c r="L11" s="70">
        <f t="shared" si="4"/>
        <v>17.475000000000001</v>
      </c>
      <c r="M11" s="70">
        <f t="shared" si="5"/>
        <v>0</v>
      </c>
      <c r="N11" s="70">
        <f t="shared" si="6"/>
        <v>1.35</v>
      </c>
      <c r="O11" s="70">
        <f t="shared" si="7"/>
        <v>0.90000000000000013</v>
      </c>
      <c r="P11" s="70">
        <f t="shared" si="8"/>
        <v>0.45</v>
      </c>
      <c r="Q11" s="70">
        <f t="shared" si="9"/>
        <v>0</v>
      </c>
      <c r="R11" s="70">
        <f t="shared" si="10"/>
        <v>7.4999999999999997E-2</v>
      </c>
      <c r="S11" s="70">
        <f t="shared" si="11"/>
        <v>0</v>
      </c>
      <c r="T11" s="70">
        <v>0</v>
      </c>
      <c r="U11" s="70">
        <f t="shared" si="12"/>
        <v>81.75</v>
      </c>
      <c r="V11" s="80"/>
      <c r="W11" s="70">
        <f t="shared" si="13"/>
        <v>23.3</v>
      </c>
      <c r="X11" s="70">
        <f t="shared" si="14"/>
        <v>0</v>
      </c>
      <c r="Y11" s="70">
        <f t="shared" si="15"/>
        <v>1.8000000000000003</v>
      </c>
      <c r="Z11" s="70">
        <f t="shared" si="16"/>
        <v>1.2000000000000002</v>
      </c>
      <c r="AA11" s="70">
        <f t="shared" si="17"/>
        <v>0.6</v>
      </c>
      <c r="AB11" s="70">
        <f t="shared" si="18"/>
        <v>0</v>
      </c>
      <c r="AC11" s="70">
        <f t="shared" si="19"/>
        <v>0.1</v>
      </c>
      <c r="AD11" s="70">
        <f t="shared" si="20"/>
        <v>0</v>
      </c>
      <c r="AE11" s="70">
        <v>0</v>
      </c>
      <c r="AF11" s="70">
        <f t="shared" si="21"/>
        <v>109.00000000000001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11"/>
        <v>Err</v>
      </c>
      <c r="T17" s="70"/>
      <c r="U17" s="70" t="str">
        <f t="shared" si="12"/>
        <v>Err</v>
      </c>
      <c r="V17" s="80"/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70" t="str">
        <f t="shared" si="16"/>
        <v>Err</v>
      </c>
      <c r="AA17" s="70" t="str">
        <f t="shared" si="17"/>
        <v>Err</v>
      </c>
      <c r="AB17" s="70" t="str">
        <f t="shared" si="18"/>
        <v>Err</v>
      </c>
      <c r="AC17" s="70" t="str">
        <f t="shared" si="19"/>
        <v>Err</v>
      </c>
      <c r="AD17" s="70" t="str">
        <f t="shared" si="20"/>
        <v>Err</v>
      </c>
      <c r="AE17" s="70"/>
      <c r="AF17" s="70" t="str">
        <f t="shared" si="21"/>
        <v>Err</v>
      </c>
    </row>
    <row r="18" spans="2:32" ht="15.75" x14ac:dyDescent="0.25">
      <c r="B18" s="89" t="s">
        <v>6270</v>
      </c>
      <c r="C18" s="90"/>
      <c r="D18" s="90"/>
      <c r="E18" s="90"/>
      <c r="F18" s="90"/>
      <c r="G18" s="90"/>
      <c r="H18" s="90"/>
      <c r="I18" s="90"/>
      <c r="J18" s="91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4" customFormat="1" ht="30" customHeight="1" x14ac:dyDescent="0.25">
      <c r="B19" s="38" t="s">
        <v>6079</v>
      </c>
      <c r="C19" s="39">
        <v>0.1</v>
      </c>
      <c r="D19" s="39">
        <v>0.1</v>
      </c>
      <c r="E19" s="38" t="s">
        <v>1216</v>
      </c>
      <c r="F19" s="65" t="s">
        <v>3258</v>
      </c>
      <c r="G19" s="60">
        <f>IFERROR(IF(E19="Individual Unit",IF(VLOOKUP($F19,Products,26,FALSE)="","X",VLOOKUP($F19,Products,26,FALSE)),""),"")</f>
        <v>3000</v>
      </c>
      <c r="H19" s="23" t="str">
        <f>_xlfn.IFNA(VLOOKUP($F19,Products,2,FALSE),"Not Found")</f>
        <v>Tamar Fresh</v>
      </c>
      <c r="I19" s="24" t="str">
        <f>_xlfn.IFNA(VLOOKUP($F19,Products,4,FALSE),"Not Found")</f>
        <v>23078</v>
      </c>
      <c r="J19" s="24" t="str">
        <f>_xlfn.IFNA(VLOOKUP($F19,Products,5,FALSE),"Not Found")</f>
        <v>Watermelon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0.9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12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0.60000000000000009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0.60000000000000009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0.30000000000000004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</v>
      </c>
      <c r="S19" s="70">
        <v>0</v>
      </c>
      <c r="T19" s="70">
        <v>12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54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0.9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12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0.60000000000000009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0.60000000000000009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0.30000000000000004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</v>
      </c>
      <c r="AD19" s="70">
        <v>0</v>
      </c>
      <c r="AE19" s="70">
        <v>12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54</v>
      </c>
    </row>
    <row r="20" spans="2:32" s="4" customFormat="1" ht="30" hidden="1" customHeight="1" x14ac:dyDescent="0.25">
      <c r="B20" s="38"/>
      <c r="C20" s="39"/>
      <c r="D20" s="39"/>
      <c r="E20" s="38"/>
      <c r="F20" s="65"/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Not Found</v>
      </c>
      <c r="I20" s="24" t="str">
        <f>_xlfn.IFNA(VLOOKUP($F20,Products,4,FALSE),"Not Found")</f>
        <v>Not Found</v>
      </c>
      <c r="J20" s="24" t="str">
        <f>_xlfn.IFNA(VLOOKUP($F20,Products,5,FALSE),"Not Found")</f>
        <v>Not Found</v>
      </c>
      <c r="L20" s="70" t="str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Err</v>
      </c>
      <c r="M20" s="70" t="str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Err</v>
      </c>
      <c r="N20" s="70" t="str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Err</v>
      </c>
      <c r="O20" s="70" t="str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Err</v>
      </c>
      <c r="P20" s="70" t="str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Err</v>
      </c>
      <c r="Q20" s="70" t="str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Err</v>
      </c>
      <c r="R20" s="70" t="str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Err</v>
      </c>
      <c r="S20" s="70" t="str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Err</v>
      </c>
      <c r="T20" s="70"/>
      <c r="U20" s="70" t="str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Err</v>
      </c>
      <c r="V20" s="80"/>
      <c r="W20" s="70" t="str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Err</v>
      </c>
      <c r="X20" s="70" t="str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Err</v>
      </c>
      <c r="Y20" s="70" t="str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Err</v>
      </c>
      <c r="Z20" s="70" t="str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Err</v>
      </c>
      <c r="AA20" s="70" t="str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Err</v>
      </c>
      <c r="AB20" s="70" t="str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Err</v>
      </c>
      <c r="AC20" s="70" t="str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Err</v>
      </c>
      <c r="AD20" s="70" t="str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Err</v>
      </c>
      <c r="AE20" s="70"/>
      <c r="AF20" s="70" t="str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Err</v>
      </c>
    </row>
    <row r="21" spans="2:32" s="4" customFormat="1" ht="30" hidden="1" customHeight="1" x14ac:dyDescent="0.25">
      <c r="B21" s="38"/>
      <c r="C21" s="39"/>
      <c r="D21" s="39"/>
      <c r="E21" s="38"/>
      <c r="F21" s="65"/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Not Found</v>
      </c>
      <c r="I21" s="24" t="str">
        <f>_xlfn.IFNA(VLOOKUP($F21,Products,4,FALSE),"Not Found")</f>
        <v>Not Found</v>
      </c>
      <c r="J21" s="24" t="str">
        <f>_xlfn.IFNA(VLOOKUP($F21,Products,5,FALSE),"Not Found")</f>
        <v>Not Found</v>
      </c>
      <c r="L21" s="70" t="str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Err</v>
      </c>
      <c r="M21" s="70" t="str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Err</v>
      </c>
      <c r="N21" s="70" t="str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Err</v>
      </c>
      <c r="O21" s="70" t="str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Err</v>
      </c>
      <c r="P21" s="70" t="str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Err</v>
      </c>
      <c r="Q21" s="70" t="str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Err</v>
      </c>
      <c r="R21" s="70" t="str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Err</v>
      </c>
      <c r="S21" s="70" t="str">
        <f>IFERROR(IF($E21="Individual Unit",IF(VLOOKUP($F21,Products,24,FALSE)="","Missing",(SUM(SUM(_xlfn.IFNA(VLOOKUP($F21,Products,24,FALSE),"Not Found")/100)*$G21*$C21))),IF(VLOOKUP($F21,Products,24,FALSE)="","Missing",(SUM(SUM(_xlfn.IFNA(VLOOKUP($F21,Products,24,FALSE),"Not Found")/100)*$C21)))),"Err")</f>
        <v>Err</v>
      </c>
      <c r="T21" s="70"/>
      <c r="U21" s="70" t="str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Err</v>
      </c>
      <c r="V21" s="80"/>
      <c r="W21" s="70" t="str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Err</v>
      </c>
      <c r="X21" s="70" t="str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Err</v>
      </c>
      <c r="Y21" s="70" t="str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Err</v>
      </c>
      <c r="Z21" s="70" t="str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Err</v>
      </c>
      <c r="AA21" s="70" t="str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Err</v>
      </c>
      <c r="AB21" s="70" t="str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Err</v>
      </c>
      <c r="AC21" s="70" t="str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Err</v>
      </c>
      <c r="AD21" s="70" t="str">
        <f>IFERROR(IF($E21="Individual Unit",IF(VLOOKUP($F21,Products,24,FALSE)="","Missing",(SUM(SUM(_xlfn.IFNA(VLOOKUP($F21,Products,24,FALSE),"Not Found")/100)*$G21*$D21))),IF(VLOOKUP($F21,Products,24,FALSE)="","Missing",(SUM(SUM(_xlfn.IFNA(VLOOKUP($F21,Products,24,FALSE),"Not Found")/100)*$D21)))),"Err")</f>
        <v>Err</v>
      </c>
      <c r="AE21" s="70"/>
      <c r="AF21" s="70" t="str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Err</v>
      </c>
    </row>
    <row r="22" spans="2:32" x14ac:dyDescent="0.25">
      <c r="L22" s="71">
        <f>SUM(L6:L21)</f>
        <v>23.408999999999999</v>
      </c>
      <c r="M22" s="71">
        <f t="shared" ref="M22:U22" si="23">SUM(M6:M21)</f>
        <v>51.386000000000003</v>
      </c>
      <c r="N22" s="71">
        <f t="shared" si="23"/>
        <v>5.634500000000001</v>
      </c>
      <c r="O22" s="71">
        <f t="shared" si="23"/>
        <v>3.7048000000000001</v>
      </c>
      <c r="P22" s="71">
        <f t="shared" si="23"/>
        <v>1.9297</v>
      </c>
      <c r="Q22" s="71">
        <f t="shared" si="23"/>
        <v>6.0479999999999992</v>
      </c>
      <c r="R22" s="71">
        <f t="shared" si="23"/>
        <v>0.39100000000000007</v>
      </c>
      <c r="S22" s="71">
        <f t="shared" si="23"/>
        <v>0.45599999999999996</v>
      </c>
      <c r="T22" s="71">
        <f>SUM(T6:T21)</f>
        <v>14.9</v>
      </c>
      <c r="U22" s="71">
        <f t="shared" si="23"/>
        <v>341.09100000000001</v>
      </c>
      <c r="V22" s="73" t="s">
        <v>6151</v>
      </c>
      <c r="W22" s="71">
        <f t="shared" ref="W22:AF22" si="24">SUM(W6:W21)</f>
        <v>31.180999999999997</v>
      </c>
      <c r="X22" s="71">
        <f t="shared" si="24"/>
        <v>65.198999999999998</v>
      </c>
      <c r="Y22" s="71">
        <f t="shared" si="24"/>
        <v>7.6739999999999995</v>
      </c>
      <c r="Z22" s="71">
        <f t="shared" si="24"/>
        <v>4.8954000000000004</v>
      </c>
      <c r="AA22" s="71">
        <f t="shared" si="24"/>
        <v>2.7786000000000004</v>
      </c>
      <c r="AB22" s="71">
        <f t="shared" si="24"/>
        <v>8.322000000000001</v>
      </c>
      <c r="AC22" s="71">
        <f t="shared" si="24"/>
        <v>0.56799999999999995</v>
      </c>
      <c r="AD22" s="71">
        <f t="shared" si="24"/>
        <v>0.68399999999999994</v>
      </c>
      <c r="AE22" s="71">
        <f>SUM(AE6:AE21)</f>
        <v>15.76</v>
      </c>
      <c r="AF22" s="71">
        <f t="shared" si="24"/>
        <v>444.24699999999996</v>
      </c>
    </row>
    <row r="23" spans="2:32" ht="15" customHeight="1" x14ac:dyDescent="0.25">
      <c r="L23" s="59"/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6154</v>
      </c>
      <c r="W23" s="59"/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84" t="b">
        <v>1</v>
      </c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6155</v>
      </c>
      <c r="W24" s="84" t="b">
        <v>1</v>
      </c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ht="15" customHeight="1" x14ac:dyDescent="0.25">
      <c r="L25" s="59"/>
      <c r="M25" s="59"/>
      <c r="N25" s="59"/>
      <c r="O25" s="59"/>
      <c r="P25" s="59"/>
      <c r="Q25" s="84" t="b">
        <v>1</v>
      </c>
      <c r="R25" s="59"/>
      <c r="S25" s="59"/>
      <c r="T25" s="84" t="b">
        <v>1</v>
      </c>
      <c r="U25" s="59"/>
      <c r="V25" s="63" t="s">
        <v>6156</v>
      </c>
      <c r="W25" s="59"/>
      <c r="X25" s="59"/>
      <c r="Y25" s="59"/>
      <c r="Z25" s="59"/>
      <c r="AA25" s="59"/>
      <c r="AB25" s="84" t="b">
        <v>1</v>
      </c>
      <c r="AC25" s="59"/>
      <c r="AD25" s="59"/>
      <c r="AE25" s="84" t="b">
        <v>1</v>
      </c>
      <c r="AF2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8:J18"/>
    <mergeCell ref="I4:I5"/>
    <mergeCell ref="J4:J5"/>
    <mergeCell ref="L4:U4"/>
    <mergeCell ref="W4:AF4"/>
  </mergeCells>
  <hyperlinks>
    <hyperlink ref="L1" location="'HOME WEEK 1'!A1" display="'HOME WEEK 1'!A1" xr:uid="{4140750B-8D6A-4567-A125-D8EFDD3EBAA5}"/>
    <hyperlink ref="M1" location="'HOME WEEK 2'!A1" display="&lt; Week 2 Home" xr:uid="{27F579ED-EE98-4A57-8DB3-F0A8899FFF60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FECF03-FC75-42BE-8660-92B2EE7819B3}">
          <x14:formula1>
            <xm:f>'Master Product List'!$B:$B</xm:f>
          </x14:formula1>
          <xm:sqref>F6:F17 F19:F21</xm:sqref>
        </x14:dataValidation>
      </x14:dataValidations>
    </ext>
  </extLst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C8FFA-AF3E-4F0A-A43D-B02D4A1338DA}">
  <sheetPr>
    <tabColor theme="6" tint="-0.249977111117893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" customWidth="1"/>
    <col min="2" max="2" width="18.28515625" customWidth="1"/>
    <col min="3" max="4" width="10.7109375" customWidth="1"/>
    <col min="5" max="5" width="15.7109375" customWidth="1"/>
    <col min="6" max="6" width="20.85546875" customWidth="1"/>
    <col min="7" max="7" width="3.425781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6263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7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3934</v>
      </c>
      <c r="C6" s="24">
        <v>20</v>
      </c>
      <c r="D6" s="24">
        <v>30</v>
      </c>
      <c r="E6" s="23" t="s">
        <v>6204</v>
      </c>
      <c r="F6" s="65" t="s">
        <v>5894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ESW</v>
      </c>
      <c r="I6" s="24" t="str">
        <f t="shared" ref="I6:I11" si="2">_xlfn.IFNA(VLOOKUP($F6,Products,4,FALSE),"Not Found")</f>
        <v>Onion_Gravy_GF</v>
      </c>
      <c r="J6" s="24" t="str">
        <f t="shared" ref="J6:J11" si="3">_xlfn.IFNA(VLOOKUP($F6,Products,5,FALSE),"Not Found")</f>
        <v>GF Homemade Onion Gravy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0.61399999999999999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2.266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1.948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0.77400000000000002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1.1739999999999999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0.64800000000000013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0.27600000000000002</v>
      </c>
      <c r="S6" s="70">
        <f t="shared" ref="S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0.45599999999999996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28.554000000000002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0.92099999999999993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3.399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2.9220000000000002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1.161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1.7610000000000001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0.9720000000000002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0.41399999999999998</v>
      </c>
      <c r="AD6" s="70">
        <f t="shared" ref="AD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0.68399999999999994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42.831000000000003</v>
      </c>
    </row>
    <row r="7" spans="2:32" s="4" customFormat="1" ht="30" customHeight="1" x14ac:dyDescent="0.25">
      <c r="B7" s="23" t="s">
        <v>2382</v>
      </c>
      <c r="C7" s="24">
        <v>20</v>
      </c>
      <c r="D7" s="24">
        <v>30</v>
      </c>
      <c r="E7" s="23" t="s">
        <v>6204</v>
      </c>
      <c r="F7" s="65" t="s">
        <v>1360</v>
      </c>
      <c r="G7" s="60" t="str">
        <f t="shared" si="0"/>
        <v/>
      </c>
      <c r="H7" s="23" t="str">
        <f t="shared" si="1"/>
        <v>Bidfood</v>
      </c>
      <c r="I7" s="24" t="str">
        <f t="shared" si="2"/>
        <v>83372</v>
      </c>
      <c r="J7" s="24" t="str">
        <f t="shared" si="3"/>
        <v>EF Cauliflower 1 x 2.5kg</v>
      </c>
      <c r="L7" s="70">
        <f t="shared" si="4"/>
        <v>0.5</v>
      </c>
      <c r="M7" s="70">
        <f t="shared" si="5"/>
        <v>0.88000000000000012</v>
      </c>
      <c r="N7" s="70">
        <f t="shared" si="6"/>
        <v>0.08</v>
      </c>
      <c r="O7" s="70">
        <f t="shared" si="7"/>
        <v>6.2000000000000006E-2</v>
      </c>
      <c r="P7" s="70">
        <f t="shared" si="8"/>
        <v>1.7999999999999999E-2</v>
      </c>
      <c r="Q7" s="70">
        <f t="shared" si="9"/>
        <v>0.36000000000000004</v>
      </c>
      <c r="R7" s="70">
        <f t="shared" si="10"/>
        <v>4.0000000000000001E-3</v>
      </c>
      <c r="S7" s="70">
        <v>0</v>
      </c>
      <c r="T7" s="70">
        <f t="shared" ref="T7:T9" si="22"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0.57999999999999996</v>
      </c>
      <c r="U7" s="70">
        <f t="shared" si="12"/>
        <v>7</v>
      </c>
      <c r="V7" s="80"/>
      <c r="W7" s="70">
        <f t="shared" si="13"/>
        <v>0.75</v>
      </c>
      <c r="X7" s="70">
        <f t="shared" si="14"/>
        <v>1.32</v>
      </c>
      <c r="Y7" s="70">
        <f t="shared" si="15"/>
        <v>0.12</v>
      </c>
      <c r="Z7" s="70">
        <f t="shared" si="16"/>
        <v>9.3000000000000013E-2</v>
      </c>
      <c r="AA7" s="70">
        <f t="shared" si="17"/>
        <v>2.7E-2</v>
      </c>
      <c r="AB7" s="70">
        <f t="shared" si="18"/>
        <v>0.54</v>
      </c>
      <c r="AC7" s="70">
        <f t="shared" si="19"/>
        <v>6.0000000000000001E-3</v>
      </c>
      <c r="AD7" s="70">
        <v>0</v>
      </c>
      <c r="AE7" s="70">
        <f t="shared" ref="AE7:AE9" si="23"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0.86999999999999988</v>
      </c>
      <c r="AF7" s="70">
        <f t="shared" si="21"/>
        <v>10.5</v>
      </c>
    </row>
    <row r="8" spans="2:32" s="4" customFormat="1" ht="30" customHeight="1" x14ac:dyDescent="0.25">
      <c r="B8" s="23" t="s">
        <v>2382</v>
      </c>
      <c r="C8" s="24">
        <v>20</v>
      </c>
      <c r="D8" s="24">
        <v>30</v>
      </c>
      <c r="E8" s="23" t="s">
        <v>6204</v>
      </c>
      <c r="F8" s="65" t="s">
        <v>2744</v>
      </c>
      <c r="G8" s="60" t="str">
        <f t="shared" si="0"/>
        <v/>
      </c>
      <c r="H8" s="23" t="str">
        <f t="shared" si="1"/>
        <v>Rd Johns</v>
      </c>
      <c r="I8" s="24" t="str">
        <f t="shared" si="2"/>
        <v>55838</v>
      </c>
      <c r="J8" s="24" t="str">
        <f t="shared" si="3"/>
        <v xml:space="preserve">Peas </v>
      </c>
      <c r="L8" s="70">
        <f t="shared" si="4"/>
        <v>1.04</v>
      </c>
      <c r="M8" s="70">
        <f t="shared" si="5"/>
        <v>1.7999999999999998</v>
      </c>
      <c r="N8" s="70">
        <f t="shared" si="6"/>
        <v>0.06</v>
      </c>
      <c r="O8" s="70">
        <f t="shared" si="7"/>
        <v>0.04</v>
      </c>
      <c r="P8" s="70">
        <f t="shared" si="8"/>
        <v>0.02</v>
      </c>
      <c r="Q8" s="70">
        <f t="shared" si="9"/>
        <v>0.91999999999999993</v>
      </c>
      <c r="R8" s="70">
        <f t="shared" si="10"/>
        <v>1.6E-2</v>
      </c>
      <c r="S8" s="70">
        <v>0</v>
      </c>
      <c r="T8" s="70">
        <f t="shared" si="22"/>
        <v>0.62</v>
      </c>
      <c r="U8" s="70">
        <f t="shared" si="12"/>
        <v>13.814</v>
      </c>
      <c r="V8" s="80"/>
      <c r="W8" s="70">
        <f t="shared" si="13"/>
        <v>1.56</v>
      </c>
      <c r="X8" s="70">
        <f t="shared" si="14"/>
        <v>2.6999999999999997</v>
      </c>
      <c r="Y8" s="70">
        <f t="shared" si="15"/>
        <v>0.09</v>
      </c>
      <c r="Z8" s="70">
        <f t="shared" si="16"/>
        <v>0.06</v>
      </c>
      <c r="AA8" s="70">
        <f t="shared" si="17"/>
        <v>0.03</v>
      </c>
      <c r="AB8" s="70">
        <f t="shared" si="18"/>
        <v>1.38</v>
      </c>
      <c r="AC8" s="70">
        <f t="shared" si="19"/>
        <v>2.4E-2</v>
      </c>
      <c r="AD8" s="70">
        <v>0</v>
      </c>
      <c r="AE8" s="70">
        <f t="shared" si="23"/>
        <v>0.92999999999999994</v>
      </c>
      <c r="AF8" s="70">
        <f t="shared" si="21"/>
        <v>20.721</v>
      </c>
    </row>
    <row r="9" spans="2:32" s="4" customFormat="1" ht="30" customHeight="1" x14ac:dyDescent="0.25">
      <c r="B9" s="23" t="s">
        <v>2840</v>
      </c>
      <c r="C9" s="24">
        <v>3</v>
      </c>
      <c r="D9" s="24">
        <v>4</v>
      </c>
      <c r="E9" s="23" t="s">
        <v>1216</v>
      </c>
      <c r="F9" s="65" t="s">
        <v>5843</v>
      </c>
      <c r="G9" s="60">
        <f t="shared" si="0"/>
        <v>60</v>
      </c>
      <c r="H9" s="23" t="str">
        <f t="shared" si="1"/>
        <v>Savona</v>
      </c>
      <c r="I9" s="24" t="str">
        <f t="shared" si="2"/>
        <v>452688</v>
      </c>
      <c r="J9" s="24" t="str">
        <f t="shared" si="3"/>
        <v>Pre Cut Peeled Roasting Potatoes</v>
      </c>
      <c r="L9" s="70">
        <f t="shared" si="4"/>
        <v>3.42</v>
      </c>
      <c r="M9" s="70">
        <f t="shared" si="5"/>
        <v>35.28</v>
      </c>
      <c r="N9" s="70">
        <f t="shared" si="6"/>
        <v>0.18</v>
      </c>
      <c r="O9" s="70">
        <f t="shared" si="7"/>
        <v>0.12600000000000003</v>
      </c>
      <c r="P9" s="70">
        <f t="shared" si="8"/>
        <v>5.3999999999999992E-2</v>
      </c>
      <c r="Q9" s="70">
        <f t="shared" si="9"/>
        <v>3.5999999999999996</v>
      </c>
      <c r="R9" s="70">
        <f t="shared" si="10"/>
        <v>3.6000000000000004E-2</v>
      </c>
      <c r="S9" s="70">
        <v>0</v>
      </c>
      <c r="T9" s="70">
        <f t="shared" si="22"/>
        <v>1.62</v>
      </c>
      <c r="U9" s="70">
        <f t="shared" si="12"/>
        <v>147.6</v>
      </c>
      <c r="V9" s="80"/>
      <c r="W9" s="70">
        <f t="shared" si="13"/>
        <v>4.5599999999999996</v>
      </c>
      <c r="X9" s="70">
        <f t="shared" si="14"/>
        <v>47.04</v>
      </c>
      <c r="Y9" s="70">
        <f t="shared" si="15"/>
        <v>0.24</v>
      </c>
      <c r="Z9" s="70">
        <f t="shared" si="16"/>
        <v>0.16800000000000004</v>
      </c>
      <c r="AA9" s="70">
        <f t="shared" si="17"/>
        <v>7.1999999999999995E-2</v>
      </c>
      <c r="AB9" s="70">
        <f t="shared" si="18"/>
        <v>4.8</v>
      </c>
      <c r="AC9" s="70">
        <f t="shared" si="19"/>
        <v>4.8000000000000001E-2</v>
      </c>
      <c r="AD9" s="70">
        <v>0</v>
      </c>
      <c r="AE9" s="70">
        <f t="shared" si="23"/>
        <v>2.16</v>
      </c>
      <c r="AF9" s="70">
        <f t="shared" si="21"/>
        <v>196.79999999999998</v>
      </c>
    </row>
    <row r="10" spans="2:32" s="4" customFormat="1" ht="30" customHeight="1" x14ac:dyDescent="0.25">
      <c r="B10" s="23" t="s">
        <v>5868</v>
      </c>
      <c r="C10" s="24">
        <v>2.7</v>
      </c>
      <c r="D10" s="24">
        <v>3.6</v>
      </c>
      <c r="E10" s="23" t="s">
        <v>6205</v>
      </c>
      <c r="F10" s="65" t="s">
        <v>5867</v>
      </c>
      <c r="G10" s="60" t="str">
        <f t="shared" si="0"/>
        <v/>
      </c>
      <c r="H10" s="23" t="str">
        <f t="shared" si="1"/>
        <v>TBC</v>
      </c>
      <c r="I10" s="24" t="str">
        <f t="shared" si="2"/>
        <v>Spray_Oil</v>
      </c>
      <c r="J10" s="24" t="str">
        <f t="shared" si="3"/>
        <v>Olive Oil Cooking Spray</v>
      </c>
      <c r="L10" s="70">
        <f t="shared" si="4"/>
        <v>0</v>
      </c>
      <c r="M10" s="70">
        <f t="shared" si="5"/>
        <v>0</v>
      </c>
      <c r="N10" s="70">
        <f t="shared" si="6"/>
        <v>1.3365</v>
      </c>
      <c r="O10" s="70">
        <f t="shared" si="7"/>
        <v>1.1448</v>
      </c>
      <c r="P10" s="70">
        <f t="shared" si="8"/>
        <v>0.19170000000000001</v>
      </c>
      <c r="Q10" s="70">
        <f t="shared" si="9"/>
        <v>0</v>
      </c>
      <c r="R10" s="70">
        <f t="shared" si="10"/>
        <v>0</v>
      </c>
      <c r="S10" s="70">
        <f t="shared" ref="S10:S11" si="24"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T10" s="70">
        <v>0</v>
      </c>
      <c r="U10" s="70">
        <f t="shared" si="12"/>
        <v>12.987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1.782</v>
      </c>
      <c r="Z10" s="70">
        <f t="shared" si="16"/>
        <v>1.5264</v>
      </c>
      <c r="AA10" s="70">
        <f t="shared" si="17"/>
        <v>0.25559999999999999</v>
      </c>
      <c r="AB10" s="70">
        <f t="shared" si="18"/>
        <v>0</v>
      </c>
      <c r="AC10" s="70">
        <f t="shared" si="19"/>
        <v>0</v>
      </c>
      <c r="AD10" s="70">
        <f t="shared" ref="AD10:AD11" si="25"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E10" s="70">
        <v>0</v>
      </c>
      <c r="AF10" s="70">
        <f t="shared" si="21"/>
        <v>17.315999999999999</v>
      </c>
    </row>
    <row r="11" spans="2:32" s="4" customFormat="1" ht="30" customHeight="1" x14ac:dyDescent="0.25">
      <c r="B11" s="23" t="s">
        <v>2016</v>
      </c>
      <c r="C11" s="24">
        <v>75</v>
      </c>
      <c r="D11" s="24">
        <v>95</v>
      </c>
      <c r="E11" s="23" t="s">
        <v>6204</v>
      </c>
      <c r="F11" s="65" t="s">
        <v>5702</v>
      </c>
      <c r="G11" s="60" t="str">
        <f t="shared" si="0"/>
        <v/>
      </c>
      <c r="H11" s="23" t="str">
        <f t="shared" si="1"/>
        <v>Bidfood</v>
      </c>
      <c r="I11" s="24" t="str">
        <f t="shared" si="2"/>
        <v>23354</v>
      </c>
      <c r="J11" s="24" t="str">
        <f t="shared" si="3"/>
        <v>Quorn Vegan Fillets</v>
      </c>
      <c r="L11" s="70">
        <f t="shared" si="4"/>
        <v>10.500000000000002</v>
      </c>
      <c r="M11" s="70">
        <f t="shared" si="5"/>
        <v>3.6750000000000003</v>
      </c>
      <c r="N11" s="70">
        <f t="shared" si="6"/>
        <v>0.9</v>
      </c>
      <c r="O11" s="70">
        <f t="shared" si="7"/>
        <v>0.6</v>
      </c>
      <c r="P11" s="70">
        <f t="shared" si="8"/>
        <v>0.3</v>
      </c>
      <c r="Q11" s="70">
        <f t="shared" si="9"/>
        <v>4.7249999999999996</v>
      </c>
      <c r="R11" s="70">
        <f t="shared" si="10"/>
        <v>0.75</v>
      </c>
      <c r="S11" s="70">
        <f t="shared" si="24"/>
        <v>0</v>
      </c>
      <c r="T11" s="70">
        <v>0</v>
      </c>
      <c r="U11" s="70">
        <f t="shared" si="12"/>
        <v>73.5</v>
      </c>
      <c r="V11" s="80"/>
      <c r="W11" s="70">
        <f t="shared" si="13"/>
        <v>13.3</v>
      </c>
      <c r="X11" s="70">
        <f t="shared" si="14"/>
        <v>4.6550000000000002</v>
      </c>
      <c r="Y11" s="70">
        <f t="shared" si="15"/>
        <v>1.1400000000000001</v>
      </c>
      <c r="Z11" s="70">
        <f t="shared" si="16"/>
        <v>0.76</v>
      </c>
      <c r="AA11" s="70">
        <f t="shared" si="17"/>
        <v>0.38</v>
      </c>
      <c r="AB11" s="70">
        <f t="shared" si="18"/>
        <v>5.9850000000000003</v>
      </c>
      <c r="AC11" s="70">
        <f t="shared" si="19"/>
        <v>0.95000000000000007</v>
      </c>
      <c r="AD11" s="70">
        <f t="shared" si="25"/>
        <v>0</v>
      </c>
      <c r="AE11" s="70">
        <v>0</v>
      </c>
      <c r="AF11" s="70">
        <f t="shared" si="21"/>
        <v>93.1</v>
      </c>
    </row>
    <row r="12" spans="2:32" s="4" customFormat="1" ht="17.25" customHeight="1" x14ac:dyDescent="0.25">
      <c r="B12" s="89" t="s">
        <v>6233</v>
      </c>
      <c r="C12" s="90"/>
      <c r="D12" s="90"/>
      <c r="E12" s="90"/>
      <c r="F12" s="90"/>
      <c r="G12" s="90"/>
      <c r="H12" s="90"/>
      <c r="I12" s="90"/>
      <c r="J12" s="9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5640</v>
      </c>
      <c r="C13" s="39">
        <v>50</v>
      </c>
      <c r="D13" s="39">
        <v>50</v>
      </c>
      <c r="E13" s="38" t="s">
        <v>6204</v>
      </c>
      <c r="F13" s="65" t="s">
        <v>5639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44478</v>
      </c>
      <c r="J13" s="24" t="str">
        <f>_xlfn.IFNA(VLOOKUP($F13,Products,5,FALSE),"Not Found")</f>
        <v>Crosse &amp; Blackwell Rice Pudding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1.8000000000000003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8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0.05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0.05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0.06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3.8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41.23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1.8000000000000003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8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0.1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0.05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0.05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0.06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3.8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41.23</v>
      </c>
    </row>
    <row r="14" spans="2:32" s="4" customFormat="1" ht="30" customHeight="1" x14ac:dyDescent="0.25">
      <c r="B14" s="38" t="s">
        <v>6208</v>
      </c>
      <c r="C14" s="39">
        <v>10</v>
      </c>
      <c r="D14" s="39">
        <v>10</v>
      </c>
      <c r="E14" s="38" t="s">
        <v>6204</v>
      </c>
      <c r="F14" s="65" t="s">
        <v>5410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1674</v>
      </c>
      <c r="J14" s="24" t="str">
        <f>_xlfn.IFNA(VLOOKUP($F14,Products,5,FALSE),"Not Found")</f>
        <v>Greens Summer Berries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0.11000000000000001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0.59000000000000008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0.01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0.01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0.53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4.1590000000000007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0.11000000000000001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0.59000000000000008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0.01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0.01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0.53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4.1590000000000007</v>
      </c>
    </row>
    <row r="15" spans="2:32" x14ac:dyDescent="0.25">
      <c r="L15" s="71">
        <f t="shared" ref="L15:U15" si="26">SUM(L6:L14)</f>
        <v>17.984000000000002</v>
      </c>
      <c r="M15" s="71">
        <f t="shared" si="26"/>
        <v>52.491</v>
      </c>
      <c r="N15" s="71">
        <f t="shared" si="26"/>
        <v>4.6144999999999996</v>
      </c>
      <c r="O15" s="71">
        <f t="shared" si="26"/>
        <v>2.8068</v>
      </c>
      <c r="P15" s="71">
        <f t="shared" si="26"/>
        <v>1.8077000000000001</v>
      </c>
      <c r="Q15" s="71">
        <f t="shared" si="26"/>
        <v>11.153</v>
      </c>
      <c r="R15" s="71">
        <f t="shared" si="26"/>
        <v>1.1420000000000001</v>
      </c>
      <c r="S15" s="71">
        <f t="shared" si="26"/>
        <v>4.2560000000000002</v>
      </c>
      <c r="T15" s="71">
        <f t="shared" si="26"/>
        <v>3.3500000000000005</v>
      </c>
      <c r="U15" s="71">
        <f t="shared" si="26"/>
        <v>328.84399999999999</v>
      </c>
      <c r="V15" s="73" t="s">
        <v>6151</v>
      </c>
      <c r="W15" s="71">
        <f t="shared" ref="W15:AF15" si="27">SUM(W6:W14)</f>
        <v>23.001000000000001</v>
      </c>
      <c r="X15" s="71">
        <f t="shared" si="27"/>
        <v>67.704000000000008</v>
      </c>
      <c r="Y15" s="71">
        <f t="shared" si="27"/>
        <v>6.4039999999999999</v>
      </c>
      <c r="Z15" s="71">
        <f t="shared" si="27"/>
        <v>3.8283999999999994</v>
      </c>
      <c r="AA15" s="71">
        <f t="shared" si="27"/>
        <v>2.5755999999999997</v>
      </c>
      <c r="AB15" s="71">
        <f t="shared" si="27"/>
        <v>14.577</v>
      </c>
      <c r="AC15" s="71">
        <f t="shared" si="27"/>
        <v>1.5020000000000002</v>
      </c>
      <c r="AD15" s="71">
        <f t="shared" si="27"/>
        <v>4.484</v>
      </c>
      <c r="AE15" s="71">
        <f t="shared" si="27"/>
        <v>4.49</v>
      </c>
      <c r="AF15" s="71">
        <f t="shared" si="27"/>
        <v>426.65699999999993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F0B878A7-97EA-402D-9664-1BD73B0651B6}"/>
    <hyperlink ref="M1" location="'HOME WEEK 2'!A1" display="&lt; Week 2 Home" xr:uid="{72D6FAA9-A9A8-43C9-94AD-110FF0D7FB3A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EA832C3-0135-4975-86F6-104F0E5FC4F3}">
          <x14:formula1>
            <xm:f>'Master Product List'!$B:$B</xm:f>
          </x14:formula1>
          <xm:sqref>F6:F11 F13:F14</xm:sqref>
        </x14:dataValidation>
      </x14:dataValidations>
    </ext>
  </extLst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25483-E836-447E-9D75-B2AAE541D275}">
  <sheetPr>
    <tabColor theme="9" tint="-0.499984740745262"/>
  </sheetPr>
  <dimension ref="B1:AF2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6291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3934</v>
      </c>
      <c r="C6" s="24">
        <v>20</v>
      </c>
      <c r="D6" s="24">
        <v>30</v>
      </c>
      <c r="E6" s="23" t="s">
        <v>6204</v>
      </c>
      <c r="F6" s="65" t="s">
        <v>5894</v>
      </c>
      <c r="G6" s="60" t="str">
        <f>IFERROR(IF(E6="Individual Unit",IF(VLOOKUP($F6,Products,26,FALSE)="","X",VLOOKUP($F6,Products,26,FALSE)),""),"")</f>
        <v/>
      </c>
      <c r="H6" s="23" t="str">
        <f>_xlfn.IFNA(VLOOKUP($F6,Products,2,FALSE),"Not Found")</f>
        <v>ESW</v>
      </c>
      <c r="I6" s="24" t="str">
        <f>_xlfn.IFNA(VLOOKUP($F6,Products,4,FALSE),"Not Found")</f>
        <v>Onion_Gravy_GF</v>
      </c>
      <c r="J6" s="24" t="str">
        <f>_xlfn.IFNA(VLOOKUP($F6,Products,5,FALSE),"Not Found")</f>
        <v>GF Homemade Onion Gravy</v>
      </c>
      <c r="L6" s="70">
        <f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0.61399999999999999</v>
      </c>
      <c r="M6" s="70">
        <f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2.266</v>
      </c>
      <c r="N6" s="70">
        <f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1.948</v>
      </c>
      <c r="O6" s="70">
        <f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0.77400000000000002</v>
      </c>
      <c r="P6" s="70">
        <f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1.1739999999999999</v>
      </c>
      <c r="Q6" s="70">
        <f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0.64800000000000013</v>
      </c>
      <c r="R6" s="70">
        <f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0.27600000000000002</v>
      </c>
      <c r="S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0.45599999999999996</v>
      </c>
      <c r="T6" s="70">
        <v>0</v>
      </c>
      <c r="U6" s="70">
        <f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28.554000000000002</v>
      </c>
      <c r="V6" s="80"/>
      <c r="W6" s="70">
        <f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0.92099999999999993</v>
      </c>
      <c r="X6" s="70">
        <f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3.399</v>
      </c>
      <c r="Y6" s="70">
        <f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2.9220000000000002</v>
      </c>
      <c r="Z6" s="70">
        <f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1.161</v>
      </c>
      <c r="AA6" s="70">
        <f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1.7610000000000001</v>
      </c>
      <c r="AB6" s="70">
        <f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0.9720000000000002</v>
      </c>
      <c r="AC6" s="70">
        <f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0.41399999999999998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0.68399999999999994</v>
      </c>
      <c r="AE6" s="70">
        <v>0</v>
      </c>
      <c r="AF6" s="70">
        <f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42.831000000000003</v>
      </c>
    </row>
    <row r="7" spans="2:32" s="4" customFormat="1" ht="30" customHeight="1" x14ac:dyDescent="0.25">
      <c r="B7" s="23" t="s">
        <v>2382</v>
      </c>
      <c r="C7" s="24">
        <v>20</v>
      </c>
      <c r="D7" s="24">
        <v>30</v>
      </c>
      <c r="E7" s="23" t="s">
        <v>6204</v>
      </c>
      <c r="F7" s="65" t="s">
        <v>1360</v>
      </c>
      <c r="G7" s="60" t="str">
        <f>IFERROR(IF(E7="Individual Unit",IF(VLOOKUP($F7,Products,26,FALSE)="","X",VLOOKUP($F7,Products,26,FALSE)),""),"")</f>
        <v/>
      </c>
      <c r="H7" s="23" t="str">
        <f>_xlfn.IFNA(VLOOKUP($F7,Products,2,FALSE),"Not Found")</f>
        <v>Bidfood</v>
      </c>
      <c r="I7" s="24" t="str">
        <f>_xlfn.IFNA(VLOOKUP($F7,Products,4,FALSE),"Not Found")</f>
        <v>83372</v>
      </c>
      <c r="J7" s="24" t="str">
        <f>_xlfn.IFNA(VLOOKUP($F7,Products,5,FALSE),"Not Found")</f>
        <v>EF Cauliflower 1 x 2.5kg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0.5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0.88000000000000012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0.08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6.2000000000000006E-2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1.7999999999999999E-2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0.36000000000000004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4.0000000000000001E-3</v>
      </c>
      <c r="S7" s="70">
        <v>0</v>
      </c>
      <c r="T7" s="70">
        <v>0.57999999999999996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7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0.75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1.32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0.12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9.3000000000000013E-2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2.7E-2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0.54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6.0000000000000001E-3</v>
      </c>
      <c r="AD7" s="70">
        <v>0</v>
      </c>
      <c r="AE7" s="70">
        <v>0.87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10.5</v>
      </c>
    </row>
    <row r="8" spans="2:32" s="4" customFormat="1" ht="30" customHeight="1" x14ac:dyDescent="0.25">
      <c r="B8" s="23" t="s">
        <v>2382</v>
      </c>
      <c r="C8" s="24">
        <v>20</v>
      </c>
      <c r="D8" s="24">
        <v>30</v>
      </c>
      <c r="E8" s="23" t="s">
        <v>6204</v>
      </c>
      <c r="F8" s="65" t="s">
        <v>2744</v>
      </c>
      <c r="G8" s="60" t="str">
        <f t="shared" ref="G8:G17" si="0">IFERROR(IF(E8="Individual Unit",IF(VLOOKUP($F8,Products,26,FALSE)="","X",VLOOKUP($F8,Products,26,FALSE)),""),"")</f>
        <v/>
      </c>
      <c r="H8" s="23" t="str">
        <f t="shared" ref="H8:H17" si="1">_xlfn.IFNA(VLOOKUP($F8,Products,2,FALSE),"Not Found")</f>
        <v>Rd Johns</v>
      </c>
      <c r="I8" s="24" t="str">
        <f t="shared" ref="I8:I17" si="2">_xlfn.IFNA(VLOOKUP($F8,Products,4,FALSE),"Not Found")</f>
        <v>55838</v>
      </c>
      <c r="J8" s="24" t="str">
        <f t="shared" ref="J8:J17" si="3">_xlfn.IFNA(VLOOKUP($F8,Products,5,FALSE),"Not Found")</f>
        <v xml:space="preserve">Peas </v>
      </c>
      <c r="L8" s="70">
        <f t="shared" ref="L8:L17" si="4"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1.04</v>
      </c>
      <c r="M8" s="70">
        <f t="shared" ref="M8:M17" si="5"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1.7999999999999998</v>
      </c>
      <c r="N8" s="70">
        <f t="shared" ref="N8:N17" si="6"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0.06</v>
      </c>
      <c r="O8" s="70">
        <f t="shared" ref="O8:O17" si="7"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0.04</v>
      </c>
      <c r="P8" s="70">
        <f t="shared" ref="P8:P17" si="8"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0.02</v>
      </c>
      <c r="Q8" s="70">
        <f t="shared" ref="Q8:Q17" si="9"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0.91999999999999993</v>
      </c>
      <c r="R8" s="70">
        <f t="shared" ref="R8:R17" si="10"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1.6E-2</v>
      </c>
      <c r="S8" s="70">
        <v>0</v>
      </c>
      <c r="T8" s="70">
        <v>0.62</v>
      </c>
      <c r="U8" s="70">
        <f t="shared" ref="U8:U17" si="11"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13.814</v>
      </c>
      <c r="V8" s="80"/>
      <c r="W8" s="70">
        <f t="shared" ref="W8:W17" si="12"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1.56</v>
      </c>
      <c r="X8" s="70">
        <f t="shared" ref="X8:X17" si="13"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2.6999999999999997</v>
      </c>
      <c r="Y8" s="70">
        <f t="shared" ref="Y8:Y17" si="14"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0.09</v>
      </c>
      <c r="Z8" s="70">
        <f t="shared" ref="Z8:Z17" si="15"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0.06</v>
      </c>
      <c r="AA8" s="70">
        <f t="shared" ref="AA8:AA17" si="16"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0.03</v>
      </c>
      <c r="AB8" s="70">
        <f t="shared" ref="AB8:AB17" si="17"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1.38</v>
      </c>
      <c r="AC8" s="70">
        <f t="shared" ref="AC8:AC17" si="18"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2.4E-2</v>
      </c>
      <c r="AD8" s="70">
        <v>0</v>
      </c>
      <c r="AE8" s="70">
        <v>0.93</v>
      </c>
      <c r="AF8" s="70">
        <f t="shared" ref="AF8:AF17" si="19"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20.721</v>
      </c>
    </row>
    <row r="9" spans="2:32" s="4" customFormat="1" ht="30" customHeight="1" x14ac:dyDescent="0.25">
      <c r="B9" s="23" t="s">
        <v>2840</v>
      </c>
      <c r="C9" s="24">
        <v>3</v>
      </c>
      <c r="D9" s="24">
        <v>4</v>
      </c>
      <c r="E9" s="23" t="s">
        <v>1216</v>
      </c>
      <c r="F9" s="65" t="s">
        <v>5843</v>
      </c>
      <c r="G9" s="60">
        <f t="shared" si="0"/>
        <v>60</v>
      </c>
      <c r="H9" s="23" t="str">
        <f t="shared" si="1"/>
        <v>Savona</v>
      </c>
      <c r="I9" s="24" t="str">
        <f t="shared" si="2"/>
        <v>452688</v>
      </c>
      <c r="J9" s="24" t="str">
        <f t="shared" si="3"/>
        <v>Pre Cut Peeled Roasting Potatoes</v>
      </c>
      <c r="L9" s="70">
        <f t="shared" si="4"/>
        <v>3.42</v>
      </c>
      <c r="M9" s="70">
        <f t="shared" si="5"/>
        <v>35.28</v>
      </c>
      <c r="N9" s="70">
        <f t="shared" si="6"/>
        <v>0.18</v>
      </c>
      <c r="O9" s="70">
        <f t="shared" si="7"/>
        <v>0.12600000000000003</v>
      </c>
      <c r="P9" s="70">
        <f t="shared" si="8"/>
        <v>5.3999999999999992E-2</v>
      </c>
      <c r="Q9" s="70">
        <f t="shared" si="9"/>
        <v>3.5999999999999996</v>
      </c>
      <c r="R9" s="70">
        <f t="shared" si="10"/>
        <v>3.6000000000000004E-2</v>
      </c>
      <c r="S9" s="70">
        <v>0</v>
      </c>
      <c r="T9" s="70">
        <f t="shared" ref="S9:T17" si="20"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1.62</v>
      </c>
      <c r="U9" s="70">
        <f t="shared" si="11"/>
        <v>147.6</v>
      </c>
      <c r="V9" s="80"/>
      <c r="W9" s="70">
        <f t="shared" si="12"/>
        <v>4.5599999999999996</v>
      </c>
      <c r="X9" s="70">
        <f t="shared" si="13"/>
        <v>47.04</v>
      </c>
      <c r="Y9" s="70">
        <f t="shared" si="14"/>
        <v>0.24</v>
      </c>
      <c r="Z9" s="70">
        <f t="shared" si="15"/>
        <v>0.16800000000000004</v>
      </c>
      <c r="AA9" s="70">
        <f t="shared" si="16"/>
        <v>7.1999999999999995E-2</v>
      </c>
      <c r="AB9" s="70">
        <f t="shared" si="17"/>
        <v>4.8</v>
      </c>
      <c r="AC9" s="70">
        <f t="shared" si="18"/>
        <v>4.8000000000000001E-2</v>
      </c>
      <c r="AD9" s="70">
        <v>0</v>
      </c>
      <c r="AE9" s="70">
        <f t="shared" ref="AD9:AE17" si="21"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2.16</v>
      </c>
      <c r="AF9" s="70">
        <f t="shared" si="19"/>
        <v>196.79999999999998</v>
      </c>
    </row>
    <row r="10" spans="2:32" s="4" customFormat="1" ht="30" customHeight="1" x14ac:dyDescent="0.25">
      <c r="B10" s="23" t="s">
        <v>5868</v>
      </c>
      <c r="C10" s="24">
        <v>2.7</v>
      </c>
      <c r="D10" s="24">
        <v>3.6</v>
      </c>
      <c r="E10" s="23" t="s">
        <v>6205</v>
      </c>
      <c r="F10" s="65" t="s">
        <v>5867</v>
      </c>
      <c r="G10" s="60" t="str">
        <f t="shared" ref="G10" si="22">IFERROR(IF(E10="Individual Unit",IF(VLOOKUP($F10,Products,26,FALSE)="","X",VLOOKUP($F10,Products,26,FALSE)),""),"")</f>
        <v/>
      </c>
      <c r="H10" s="23" t="str">
        <f t="shared" si="1"/>
        <v>TBC</v>
      </c>
      <c r="I10" s="24" t="str">
        <f t="shared" si="2"/>
        <v>Spray_Oil</v>
      </c>
      <c r="J10" s="24" t="str">
        <f t="shared" si="3"/>
        <v>Olive Oil Cooking Spray</v>
      </c>
      <c r="L10" s="70">
        <f t="shared" si="4"/>
        <v>0</v>
      </c>
      <c r="M10" s="70">
        <f t="shared" si="5"/>
        <v>0</v>
      </c>
      <c r="N10" s="70">
        <f t="shared" si="6"/>
        <v>1.3365</v>
      </c>
      <c r="O10" s="70">
        <f t="shared" si="7"/>
        <v>1.1448</v>
      </c>
      <c r="P10" s="70">
        <f t="shared" si="8"/>
        <v>0.19170000000000001</v>
      </c>
      <c r="Q10" s="70">
        <f t="shared" si="9"/>
        <v>0</v>
      </c>
      <c r="R10" s="70">
        <f t="shared" si="10"/>
        <v>0</v>
      </c>
      <c r="S10" s="70">
        <f t="shared" si="20"/>
        <v>0</v>
      </c>
      <c r="T10" s="70">
        <v>0</v>
      </c>
      <c r="U10" s="70">
        <f t="shared" si="11"/>
        <v>12.987</v>
      </c>
      <c r="V10" s="80"/>
      <c r="W10" s="70">
        <f t="shared" si="12"/>
        <v>0</v>
      </c>
      <c r="X10" s="70">
        <f t="shared" si="13"/>
        <v>0</v>
      </c>
      <c r="Y10" s="70">
        <f t="shared" si="14"/>
        <v>1.782</v>
      </c>
      <c r="Z10" s="70">
        <f t="shared" si="15"/>
        <v>1.5264</v>
      </c>
      <c r="AA10" s="70">
        <f t="shared" si="16"/>
        <v>0.25559999999999999</v>
      </c>
      <c r="AB10" s="70">
        <f t="shared" si="17"/>
        <v>0</v>
      </c>
      <c r="AC10" s="70">
        <f t="shared" si="18"/>
        <v>0</v>
      </c>
      <c r="AD10" s="70">
        <f t="shared" si="21"/>
        <v>0</v>
      </c>
      <c r="AE10" s="70">
        <v>0</v>
      </c>
      <c r="AF10" s="70">
        <f t="shared" si="19"/>
        <v>17.315999999999999</v>
      </c>
    </row>
    <row r="11" spans="2:32" s="4" customFormat="1" ht="30" customHeight="1" x14ac:dyDescent="0.25">
      <c r="B11" s="23" t="s">
        <v>2016</v>
      </c>
      <c r="C11" s="24">
        <v>75</v>
      </c>
      <c r="D11" s="24">
        <v>90</v>
      </c>
      <c r="E11" s="23" t="s">
        <v>6204</v>
      </c>
      <c r="F11" s="65" t="s">
        <v>5702</v>
      </c>
      <c r="G11" s="60" t="str">
        <f t="shared" si="0"/>
        <v/>
      </c>
      <c r="H11" s="23" t="str">
        <f t="shared" si="1"/>
        <v>Bidfood</v>
      </c>
      <c r="I11" s="24" t="str">
        <f t="shared" si="2"/>
        <v>23354</v>
      </c>
      <c r="J11" s="24" t="str">
        <f t="shared" si="3"/>
        <v>Quorn Vegan Fillets</v>
      </c>
      <c r="L11" s="70">
        <f t="shared" si="4"/>
        <v>10.500000000000002</v>
      </c>
      <c r="M11" s="70">
        <f t="shared" si="5"/>
        <v>3.6750000000000003</v>
      </c>
      <c r="N11" s="70">
        <f t="shared" si="6"/>
        <v>0.9</v>
      </c>
      <c r="O11" s="70">
        <f t="shared" si="7"/>
        <v>0.6</v>
      </c>
      <c r="P11" s="70">
        <f t="shared" si="8"/>
        <v>0.3</v>
      </c>
      <c r="Q11" s="70">
        <f t="shared" si="9"/>
        <v>4.7249999999999996</v>
      </c>
      <c r="R11" s="70">
        <f t="shared" si="10"/>
        <v>0.75</v>
      </c>
      <c r="S11" s="70">
        <f t="shared" si="20"/>
        <v>0</v>
      </c>
      <c r="T11" s="70">
        <v>0</v>
      </c>
      <c r="U11" s="70">
        <f t="shared" si="11"/>
        <v>73.5</v>
      </c>
      <c r="V11" s="80"/>
      <c r="W11" s="70">
        <f t="shared" si="12"/>
        <v>12.600000000000001</v>
      </c>
      <c r="X11" s="70">
        <f t="shared" si="13"/>
        <v>4.41</v>
      </c>
      <c r="Y11" s="70">
        <f t="shared" si="14"/>
        <v>1.08</v>
      </c>
      <c r="Z11" s="70">
        <f t="shared" si="15"/>
        <v>0.72</v>
      </c>
      <c r="AA11" s="70">
        <f t="shared" si="16"/>
        <v>0.36</v>
      </c>
      <c r="AB11" s="70">
        <f t="shared" si="17"/>
        <v>5.67</v>
      </c>
      <c r="AC11" s="70">
        <f t="shared" si="18"/>
        <v>0.9</v>
      </c>
      <c r="AD11" s="70">
        <f t="shared" si="21"/>
        <v>0</v>
      </c>
      <c r="AE11" s="70">
        <v>0</v>
      </c>
      <c r="AF11" s="70">
        <f t="shared" si="19"/>
        <v>88.2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20"/>
        <v>Err</v>
      </c>
      <c r="T12" s="70"/>
      <c r="U12" s="70" t="str">
        <f t="shared" si="11"/>
        <v>Err</v>
      </c>
      <c r="V12" s="80"/>
      <c r="W12" s="70" t="str">
        <f t="shared" si="12"/>
        <v>Err</v>
      </c>
      <c r="X12" s="70" t="str">
        <f t="shared" si="13"/>
        <v>Err</v>
      </c>
      <c r="Y12" s="70" t="str">
        <f t="shared" si="14"/>
        <v>Err</v>
      </c>
      <c r="Z12" s="70" t="str">
        <f t="shared" si="15"/>
        <v>Err</v>
      </c>
      <c r="AA12" s="70" t="str">
        <f t="shared" si="16"/>
        <v>Err</v>
      </c>
      <c r="AB12" s="70" t="str">
        <f t="shared" si="17"/>
        <v>Err</v>
      </c>
      <c r="AC12" s="70" t="str">
        <f t="shared" si="18"/>
        <v>Err</v>
      </c>
      <c r="AD12" s="70" t="str">
        <f t="shared" si="21"/>
        <v>Err</v>
      </c>
      <c r="AE12" s="70"/>
      <c r="AF12" s="70" t="str">
        <f t="shared" si="19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20"/>
        <v>Err</v>
      </c>
      <c r="T13" s="70"/>
      <c r="U13" s="70" t="str">
        <f t="shared" si="11"/>
        <v>Err</v>
      </c>
      <c r="V13" s="80"/>
      <c r="W13" s="70" t="str">
        <f t="shared" si="12"/>
        <v>Err</v>
      </c>
      <c r="X13" s="70" t="str">
        <f t="shared" si="13"/>
        <v>Err</v>
      </c>
      <c r="Y13" s="70" t="str">
        <f t="shared" si="14"/>
        <v>Err</v>
      </c>
      <c r="Z13" s="70" t="str">
        <f t="shared" si="15"/>
        <v>Err</v>
      </c>
      <c r="AA13" s="70" t="str">
        <f t="shared" si="16"/>
        <v>Err</v>
      </c>
      <c r="AB13" s="70" t="str">
        <f t="shared" si="17"/>
        <v>Err</v>
      </c>
      <c r="AC13" s="70" t="str">
        <f t="shared" si="18"/>
        <v>Err</v>
      </c>
      <c r="AD13" s="70" t="str">
        <f t="shared" si="21"/>
        <v>Err</v>
      </c>
      <c r="AE13" s="70"/>
      <c r="AF13" s="70" t="str">
        <f t="shared" si="19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20"/>
        <v>Err</v>
      </c>
      <c r="T14" s="70"/>
      <c r="U14" s="70" t="str">
        <f t="shared" si="11"/>
        <v>Err</v>
      </c>
      <c r="V14" s="80"/>
      <c r="W14" s="70" t="str">
        <f t="shared" si="12"/>
        <v>Err</v>
      </c>
      <c r="X14" s="70" t="str">
        <f t="shared" si="13"/>
        <v>Err</v>
      </c>
      <c r="Y14" s="70" t="str">
        <f t="shared" si="14"/>
        <v>Err</v>
      </c>
      <c r="Z14" s="70" t="str">
        <f t="shared" si="15"/>
        <v>Err</v>
      </c>
      <c r="AA14" s="70" t="str">
        <f t="shared" si="16"/>
        <v>Err</v>
      </c>
      <c r="AB14" s="70" t="str">
        <f t="shared" si="17"/>
        <v>Err</v>
      </c>
      <c r="AC14" s="70" t="str">
        <f t="shared" si="18"/>
        <v>Err</v>
      </c>
      <c r="AD14" s="70" t="str">
        <f t="shared" si="21"/>
        <v>Err</v>
      </c>
      <c r="AE14" s="70"/>
      <c r="AF14" s="70" t="str">
        <f t="shared" si="19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20"/>
        <v>Err</v>
      </c>
      <c r="T15" s="70"/>
      <c r="U15" s="70" t="str">
        <f t="shared" si="11"/>
        <v>Err</v>
      </c>
      <c r="V15" s="80"/>
      <c r="W15" s="70" t="str">
        <f t="shared" si="12"/>
        <v>Err</v>
      </c>
      <c r="X15" s="70" t="str">
        <f t="shared" si="13"/>
        <v>Err</v>
      </c>
      <c r="Y15" s="70" t="str">
        <f t="shared" si="14"/>
        <v>Err</v>
      </c>
      <c r="Z15" s="70" t="str">
        <f t="shared" si="15"/>
        <v>Err</v>
      </c>
      <c r="AA15" s="70" t="str">
        <f t="shared" si="16"/>
        <v>Err</v>
      </c>
      <c r="AB15" s="70" t="str">
        <f t="shared" si="17"/>
        <v>Err</v>
      </c>
      <c r="AC15" s="70" t="str">
        <f t="shared" si="18"/>
        <v>Err</v>
      </c>
      <c r="AD15" s="70" t="str">
        <f t="shared" si="21"/>
        <v>Err</v>
      </c>
      <c r="AE15" s="70"/>
      <c r="AF15" s="70" t="str">
        <f t="shared" si="19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20"/>
        <v>Err</v>
      </c>
      <c r="T16" s="70"/>
      <c r="U16" s="70" t="str">
        <f t="shared" si="11"/>
        <v>Err</v>
      </c>
      <c r="V16" s="80"/>
      <c r="W16" s="70" t="str">
        <f t="shared" si="12"/>
        <v>Err</v>
      </c>
      <c r="X16" s="70" t="str">
        <f t="shared" si="13"/>
        <v>Err</v>
      </c>
      <c r="Y16" s="70" t="str">
        <f t="shared" si="14"/>
        <v>Err</v>
      </c>
      <c r="Z16" s="70" t="str">
        <f t="shared" si="15"/>
        <v>Err</v>
      </c>
      <c r="AA16" s="70" t="str">
        <f t="shared" si="16"/>
        <v>Err</v>
      </c>
      <c r="AB16" s="70" t="str">
        <f t="shared" si="17"/>
        <v>Err</v>
      </c>
      <c r="AC16" s="70" t="str">
        <f t="shared" si="18"/>
        <v>Err</v>
      </c>
      <c r="AD16" s="70" t="str">
        <f t="shared" si="21"/>
        <v>Err</v>
      </c>
      <c r="AE16" s="70"/>
      <c r="AF16" s="70" t="str">
        <f t="shared" si="19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20"/>
        <v>Err</v>
      </c>
      <c r="T17" s="70"/>
      <c r="U17" s="70" t="str">
        <f t="shared" si="11"/>
        <v>Err</v>
      </c>
      <c r="V17" s="80"/>
      <c r="W17" s="70" t="str">
        <f t="shared" si="12"/>
        <v>Err</v>
      </c>
      <c r="X17" s="70" t="str">
        <f t="shared" si="13"/>
        <v>Err</v>
      </c>
      <c r="Y17" s="70" t="str">
        <f t="shared" si="14"/>
        <v>Err</v>
      </c>
      <c r="Z17" s="70" t="str">
        <f t="shared" si="15"/>
        <v>Err</v>
      </c>
      <c r="AA17" s="70" t="str">
        <f t="shared" si="16"/>
        <v>Err</v>
      </c>
      <c r="AB17" s="70" t="str">
        <f t="shared" si="17"/>
        <v>Err</v>
      </c>
      <c r="AC17" s="70" t="str">
        <f t="shared" si="18"/>
        <v>Err</v>
      </c>
      <c r="AD17" s="70" t="str">
        <f t="shared" si="21"/>
        <v>Err</v>
      </c>
      <c r="AE17" s="70"/>
      <c r="AF17" s="70" t="str">
        <f t="shared" si="19"/>
        <v>Err</v>
      </c>
    </row>
    <row r="18" spans="2:32" ht="15.75" x14ac:dyDescent="0.25">
      <c r="B18" s="89" t="s">
        <v>6270</v>
      </c>
      <c r="C18" s="90"/>
      <c r="D18" s="90"/>
      <c r="E18" s="90"/>
      <c r="F18" s="90"/>
      <c r="G18" s="90"/>
      <c r="H18" s="90"/>
      <c r="I18" s="90"/>
      <c r="J18" s="91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4" customFormat="1" ht="30" customHeight="1" x14ac:dyDescent="0.25">
      <c r="B19" s="38" t="s">
        <v>6079</v>
      </c>
      <c r="C19" s="39">
        <v>0.1</v>
      </c>
      <c r="D19" s="39">
        <v>0.1</v>
      </c>
      <c r="E19" s="38" t="s">
        <v>1216</v>
      </c>
      <c r="F19" s="65" t="s">
        <v>3258</v>
      </c>
      <c r="G19" s="60">
        <f>IFERROR(IF(E19="Individual Unit",IF(VLOOKUP($F19,Products,26,FALSE)="","X",VLOOKUP($F19,Products,26,FALSE)),""),"")</f>
        <v>3000</v>
      </c>
      <c r="H19" s="23" t="str">
        <f>_xlfn.IFNA(VLOOKUP($F19,Products,2,FALSE),"Not Found")</f>
        <v>Tamar Fresh</v>
      </c>
      <c r="I19" s="24" t="str">
        <f>_xlfn.IFNA(VLOOKUP($F19,Products,4,FALSE),"Not Found")</f>
        <v>23078</v>
      </c>
      <c r="J19" s="24" t="str">
        <f>_xlfn.IFNA(VLOOKUP($F19,Products,5,FALSE),"Not Found")</f>
        <v>Watermelon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0.9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12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0.60000000000000009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0.60000000000000009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0.30000000000000004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</v>
      </c>
      <c r="S19" s="70">
        <v>0</v>
      </c>
      <c r="T19" s="70">
        <v>12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54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0.9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12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0.60000000000000009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0.60000000000000009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0.30000000000000004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</v>
      </c>
      <c r="AD19" s="70">
        <v>0</v>
      </c>
      <c r="AE19" s="70">
        <v>12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54</v>
      </c>
    </row>
    <row r="20" spans="2:32" s="4" customFormat="1" ht="30" hidden="1" customHeight="1" x14ac:dyDescent="0.25">
      <c r="B20" s="38"/>
      <c r="C20" s="39"/>
      <c r="D20" s="39"/>
      <c r="E20" s="38"/>
      <c r="F20" s="65"/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Not Found</v>
      </c>
      <c r="I20" s="24" t="str">
        <f>_xlfn.IFNA(VLOOKUP($F20,Products,4,FALSE),"Not Found")</f>
        <v>Not Found</v>
      </c>
      <c r="J20" s="24" t="str">
        <f>_xlfn.IFNA(VLOOKUP($F20,Products,5,FALSE),"Not Found")</f>
        <v>Not Found</v>
      </c>
      <c r="L20" s="70" t="str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Err</v>
      </c>
      <c r="M20" s="70" t="str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Err</v>
      </c>
      <c r="N20" s="70" t="str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Err</v>
      </c>
      <c r="O20" s="70" t="str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Err</v>
      </c>
      <c r="P20" s="70" t="str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Err</v>
      </c>
      <c r="Q20" s="70" t="str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Err</v>
      </c>
      <c r="R20" s="70" t="str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Err</v>
      </c>
      <c r="S20" s="70" t="str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Err</v>
      </c>
      <c r="T20" s="70"/>
      <c r="U20" s="70" t="str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Err</v>
      </c>
      <c r="V20" s="80"/>
      <c r="W20" s="70" t="str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Err</v>
      </c>
      <c r="X20" s="70" t="str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Err</v>
      </c>
      <c r="Y20" s="70" t="str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Err</v>
      </c>
      <c r="Z20" s="70" t="str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Err</v>
      </c>
      <c r="AA20" s="70" t="str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Err</v>
      </c>
      <c r="AB20" s="70" t="str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Err</v>
      </c>
      <c r="AC20" s="70" t="str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Err</v>
      </c>
      <c r="AD20" s="70" t="str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Err</v>
      </c>
      <c r="AE20" s="70"/>
      <c r="AF20" s="70" t="str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Err</v>
      </c>
    </row>
    <row r="21" spans="2:32" s="4" customFormat="1" ht="30" hidden="1" customHeight="1" x14ac:dyDescent="0.25">
      <c r="B21" s="38"/>
      <c r="C21" s="39"/>
      <c r="D21" s="39"/>
      <c r="E21" s="38"/>
      <c r="F21" s="65"/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Not Found</v>
      </c>
      <c r="I21" s="24" t="str">
        <f>_xlfn.IFNA(VLOOKUP($F21,Products,4,FALSE),"Not Found")</f>
        <v>Not Found</v>
      </c>
      <c r="J21" s="24" t="str">
        <f>_xlfn.IFNA(VLOOKUP($F21,Products,5,FALSE),"Not Found")</f>
        <v>Not Found</v>
      </c>
      <c r="L21" s="70" t="str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Err</v>
      </c>
      <c r="M21" s="70" t="str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Err</v>
      </c>
      <c r="N21" s="70" t="str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Err</v>
      </c>
      <c r="O21" s="70" t="str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Err</v>
      </c>
      <c r="P21" s="70" t="str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Err</v>
      </c>
      <c r="Q21" s="70" t="str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Err</v>
      </c>
      <c r="R21" s="70" t="str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Err</v>
      </c>
      <c r="S21" s="70" t="str">
        <f>IFERROR(IF($E21="Individual Unit",IF(VLOOKUP($F21,Products,24,FALSE)="","Missing",(SUM(SUM(_xlfn.IFNA(VLOOKUP($F21,Products,24,FALSE),"Not Found")/100)*$G21*$C21))),IF(VLOOKUP($F21,Products,24,FALSE)="","Missing",(SUM(SUM(_xlfn.IFNA(VLOOKUP($F21,Products,24,FALSE),"Not Found")/100)*$C21)))),"Err")</f>
        <v>Err</v>
      </c>
      <c r="T21" s="70"/>
      <c r="U21" s="70" t="str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Err</v>
      </c>
      <c r="V21" s="80"/>
      <c r="W21" s="70" t="str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Err</v>
      </c>
      <c r="X21" s="70" t="str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Err</v>
      </c>
      <c r="Y21" s="70" t="str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Err</v>
      </c>
      <c r="Z21" s="70" t="str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Err</v>
      </c>
      <c r="AA21" s="70" t="str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Err</v>
      </c>
      <c r="AB21" s="70" t="str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Err</v>
      </c>
      <c r="AC21" s="70" t="str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Err</v>
      </c>
      <c r="AD21" s="70" t="str">
        <f>IFERROR(IF($E21="Individual Unit",IF(VLOOKUP($F21,Products,24,FALSE)="","Missing",(SUM(SUM(_xlfn.IFNA(VLOOKUP($F21,Products,24,FALSE),"Not Found")/100)*$G21*$D21))),IF(VLOOKUP($F21,Products,24,FALSE)="","Missing",(SUM(SUM(_xlfn.IFNA(VLOOKUP($F21,Products,24,FALSE),"Not Found")/100)*$D21)))),"Err")</f>
        <v>Err</v>
      </c>
      <c r="AE21" s="70"/>
      <c r="AF21" s="70" t="str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Err</v>
      </c>
    </row>
    <row r="22" spans="2:32" x14ac:dyDescent="0.25">
      <c r="L22" s="71">
        <f>SUM(L6:L21)</f>
        <v>16.974</v>
      </c>
      <c r="M22" s="71">
        <f t="shared" ref="M22:U22" si="23">SUM(M6:M21)</f>
        <v>55.900999999999996</v>
      </c>
      <c r="N22" s="71">
        <f t="shared" si="23"/>
        <v>5.1044999999999998</v>
      </c>
      <c r="O22" s="71">
        <f t="shared" si="23"/>
        <v>3.3468000000000004</v>
      </c>
      <c r="P22" s="71">
        <f t="shared" si="23"/>
        <v>1.7577</v>
      </c>
      <c r="Q22" s="71">
        <f t="shared" si="23"/>
        <v>10.553000000000001</v>
      </c>
      <c r="R22" s="71">
        <f t="shared" si="23"/>
        <v>1.0820000000000001</v>
      </c>
      <c r="S22" s="71">
        <f t="shared" si="23"/>
        <v>0.45599999999999996</v>
      </c>
      <c r="T22" s="71">
        <f>SUM(T6:T21)</f>
        <v>14.82</v>
      </c>
      <c r="U22" s="71">
        <f t="shared" si="23"/>
        <v>337.45499999999998</v>
      </c>
      <c r="V22" s="73" t="s">
        <v>6151</v>
      </c>
      <c r="W22" s="71">
        <f t="shared" ref="W22:AF22" si="24">SUM(W6:W21)</f>
        <v>21.291</v>
      </c>
      <c r="X22" s="71">
        <f t="shared" si="24"/>
        <v>70.869</v>
      </c>
      <c r="Y22" s="71">
        <f t="shared" si="24"/>
        <v>6.8339999999999996</v>
      </c>
      <c r="Z22" s="71">
        <f t="shared" si="24"/>
        <v>4.3284000000000002</v>
      </c>
      <c r="AA22" s="71">
        <f t="shared" si="24"/>
        <v>2.5055999999999998</v>
      </c>
      <c r="AB22" s="71">
        <f t="shared" si="24"/>
        <v>13.662000000000001</v>
      </c>
      <c r="AC22" s="71">
        <f t="shared" si="24"/>
        <v>1.3919999999999999</v>
      </c>
      <c r="AD22" s="71">
        <f t="shared" si="24"/>
        <v>0.68399999999999994</v>
      </c>
      <c r="AE22" s="71">
        <f>SUM(AE6:AE21)</f>
        <v>15.96</v>
      </c>
      <c r="AF22" s="71">
        <f t="shared" si="24"/>
        <v>430.36799999999994</v>
      </c>
    </row>
    <row r="23" spans="2:32" ht="15" customHeight="1" x14ac:dyDescent="0.25">
      <c r="L23" s="59"/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6154</v>
      </c>
      <c r="W23" s="59"/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84" t="b">
        <v>1</v>
      </c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6155</v>
      </c>
      <c r="W24" s="84" t="b">
        <v>1</v>
      </c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ht="15" customHeight="1" x14ac:dyDescent="0.25">
      <c r="L25" s="59"/>
      <c r="M25" s="59"/>
      <c r="N25" s="59"/>
      <c r="O25" s="59"/>
      <c r="P25" s="59"/>
      <c r="Q25" s="84" t="b">
        <v>1</v>
      </c>
      <c r="R25" s="59"/>
      <c r="S25" s="59"/>
      <c r="T25" s="84" t="b">
        <v>1</v>
      </c>
      <c r="U25" s="59"/>
      <c r="V25" s="63" t="s">
        <v>6156</v>
      </c>
      <c r="W25" s="59"/>
      <c r="X25" s="59"/>
      <c r="Y25" s="59"/>
      <c r="Z25" s="59"/>
      <c r="AA25" s="59"/>
      <c r="AB25" s="84" t="b">
        <v>1</v>
      </c>
      <c r="AC25" s="59"/>
      <c r="AD25" s="59"/>
      <c r="AE25" s="84" t="b">
        <v>1</v>
      </c>
      <c r="AF2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8:J18"/>
    <mergeCell ref="I4:I5"/>
    <mergeCell ref="J4:J5"/>
    <mergeCell ref="L4:U4"/>
    <mergeCell ref="W4:AF4"/>
  </mergeCells>
  <hyperlinks>
    <hyperlink ref="L1" location="'HOME WEEK 1'!A1" display="'HOME WEEK 1'!A1" xr:uid="{39BB520E-FFBA-4FD4-8434-B236E63568FF}"/>
    <hyperlink ref="M1" location="'HOME WEEK 2'!A1" display="&lt; Week 2 Home" xr:uid="{2024AD5F-E5E9-4761-A51E-C05717E3A81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12DCE7-1FE4-4B3C-BE26-9936383E5276}">
          <x14:formula1>
            <xm:f>'Master Product List'!$B:$B</xm:f>
          </x14:formula1>
          <xm:sqref>F19:F21 F6:F17</xm:sqref>
        </x14:dataValidation>
      </x14:dataValidations>
    </ext>
  </extLst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34DF-9467-4E9B-975A-7E1D3938148E}">
  <sheetPr>
    <tabColor theme="9" tint="-0.499984740745262"/>
  </sheetPr>
  <dimension ref="B1:AF2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6292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696</v>
      </c>
      <c r="C6" s="24">
        <v>1</v>
      </c>
      <c r="D6" s="24">
        <v>0</v>
      </c>
      <c r="E6" s="23" t="s">
        <v>1216</v>
      </c>
      <c r="F6" s="65" t="s">
        <v>5146</v>
      </c>
      <c r="G6" s="60">
        <f t="shared" ref="G6:G17" si="0">IFERROR(IF(E6="Individual Unit",IF(VLOOKUP($F6,Products,26,FALSE)="","X",VLOOKUP($F6,Products,26,FALSE)),""),"")</f>
        <v>65</v>
      </c>
      <c r="H6" s="23" t="str">
        <f t="shared" ref="H6:H17" si="1">_xlfn.IFNA(VLOOKUP($F6,Products,2,FALSE),"Not Found")</f>
        <v>Bidfood</v>
      </c>
      <c r="I6" s="24" t="str">
        <f t="shared" ref="I6:I17" si="2">_xlfn.IFNA(VLOOKUP($F6,Products,4,FALSE),"Not Found")</f>
        <v>77046</v>
      </c>
      <c r="J6" s="24" t="str">
        <f t="shared" ref="J6:J17" si="3">_xlfn.IFNA(VLOOKUP($F6,Products,5,FALSE),"Not Found")</f>
        <v>Dr Schär Gluten Free White Roll</v>
      </c>
      <c r="L6" s="70">
        <f t="shared" ref="L6:L17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1.2349999999999999</v>
      </c>
      <c r="M6" s="70">
        <f t="shared" ref="M6:M17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32.5</v>
      </c>
      <c r="N6" s="70">
        <f t="shared" ref="N6:N17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4.6149999999999993</v>
      </c>
      <c r="O6" s="70">
        <f t="shared" ref="O6:O17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4.2250000000000005</v>
      </c>
      <c r="P6" s="70">
        <f t="shared" ref="P6:P17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0.39</v>
      </c>
      <c r="Q6" s="70">
        <f t="shared" ref="Q6:Q17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2.6649999999999996</v>
      </c>
      <c r="R6" s="70">
        <f t="shared" ref="R6:R17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0.58500000000000008</v>
      </c>
      <c r="S6" s="70">
        <f t="shared" ref="S6:S17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0.84500000000000008</v>
      </c>
      <c r="T6" s="70">
        <v>0</v>
      </c>
      <c r="U6" s="70">
        <f t="shared" ref="U6:U17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181.35</v>
      </c>
      <c r="V6" s="80"/>
      <c r="W6" s="70">
        <f t="shared" ref="W6:W17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7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7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7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7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7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7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17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7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696</v>
      </c>
      <c r="C7" s="24">
        <v>0</v>
      </c>
      <c r="D7" s="24">
        <v>1</v>
      </c>
      <c r="E7" s="23" t="s">
        <v>1216</v>
      </c>
      <c r="F7" s="65" t="s">
        <v>695</v>
      </c>
      <c r="G7" s="60">
        <f>IFERROR(IF(E7="Individual Unit",IF(VLOOKUP($F7,Products,26,FALSE)="","X",VLOOKUP($F7,Products,26,FALSE)),""),"")</f>
        <v>80</v>
      </c>
      <c r="H7" s="23" t="str">
        <f>_xlfn.IFNA(VLOOKUP($F7,Products,2,FALSE),"Not Found")</f>
        <v>Bidfood</v>
      </c>
      <c r="I7" s="24" t="str">
        <f>_xlfn.IFNA(VLOOKUP($F7,Products,4,FALSE),"Not Found")</f>
        <v>19695</v>
      </c>
      <c r="J7" s="24" t="str">
        <f>_xlfn.IFNA(VLOOKUP($F7,Products,5,FALSE),"Not Found")</f>
        <v>Gluten Free Brioche Style burger bun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0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1.6800000000000002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40.56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5.5200000000000005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5.12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0.4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4.32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0.54400000000000004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6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228</v>
      </c>
    </row>
    <row r="8" spans="2:32" s="4" customFormat="1" ht="45" x14ac:dyDescent="0.25">
      <c r="B8" s="23" t="s">
        <v>2116</v>
      </c>
      <c r="C8" s="24">
        <v>10</v>
      </c>
      <c r="D8" s="24">
        <v>15</v>
      </c>
      <c r="E8" s="23" t="s">
        <v>6204</v>
      </c>
      <c r="F8" s="65" t="s">
        <v>3948</v>
      </c>
      <c r="G8" s="60" t="str">
        <f t="shared" si="0"/>
        <v/>
      </c>
      <c r="H8" s="23" t="str">
        <f t="shared" si="1"/>
        <v>Bidfood</v>
      </c>
      <c r="I8" s="24" t="str">
        <f t="shared" si="2"/>
        <v>37897</v>
      </c>
      <c r="J8" s="24" t="str">
        <f t="shared" si="3"/>
        <v>Everyday Favourites Great Value Mayonnaise - 5 Litre</v>
      </c>
      <c r="L8" s="70">
        <f t="shared" si="4"/>
        <v>0.01</v>
      </c>
      <c r="M8" s="70">
        <f t="shared" si="5"/>
        <v>0.77</v>
      </c>
      <c r="N8" s="70">
        <f t="shared" si="6"/>
        <v>1.4300000000000002</v>
      </c>
      <c r="O8" s="70">
        <f t="shared" si="7"/>
        <v>1.216</v>
      </c>
      <c r="P8" s="70">
        <f t="shared" si="8"/>
        <v>0.21400000000000002</v>
      </c>
      <c r="Q8" s="70">
        <f t="shared" si="9"/>
        <v>0.05</v>
      </c>
      <c r="R8" s="70">
        <f t="shared" si="10"/>
        <v>0.14199999999999999</v>
      </c>
      <c r="S8" s="70">
        <f t="shared" si="11"/>
        <v>0.16</v>
      </c>
      <c r="T8" s="70">
        <v>0</v>
      </c>
      <c r="U8" s="70">
        <f t="shared" si="12"/>
        <v>16</v>
      </c>
      <c r="V8" s="80"/>
      <c r="W8" s="70">
        <f t="shared" si="13"/>
        <v>1.4999999999999999E-2</v>
      </c>
      <c r="X8" s="70">
        <f t="shared" si="14"/>
        <v>1.155</v>
      </c>
      <c r="Y8" s="70">
        <f t="shared" si="15"/>
        <v>2.1450000000000005</v>
      </c>
      <c r="Z8" s="70">
        <f t="shared" si="16"/>
        <v>1.8240000000000001</v>
      </c>
      <c r="AA8" s="70">
        <f t="shared" si="17"/>
        <v>0.32100000000000006</v>
      </c>
      <c r="AB8" s="70">
        <f t="shared" si="18"/>
        <v>7.4999999999999997E-2</v>
      </c>
      <c r="AC8" s="70">
        <f t="shared" si="19"/>
        <v>0.21299999999999999</v>
      </c>
      <c r="AD8" s="70">
        <f t="shared" si="20"/>
        <v>0.24</v>
      </c>
      <c r="AE8" s="70">
        <v>0</v>
      </c>
      <c r="AF8" s="70">
        <f t="shared" si="21"/>
        <v>24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 t="shared" si="3"/>
        <v>Summer County Soft Spread</v>
      </c>
      <c r="L9" s="70">
        <f t="shared" si="4"/>
        <v>0</v>
      </c>
      <c r="M9" s="70">
        <f t="shared" si="5"/>
        <v>0</v>
      </c>
      <c r="N9" s="70">
        <f t="shared" si="6"/>
        <v>2.75</v>
      </c>
      <c r="O9" s="70">
        <f t="shared" si="7"/>
        <v>2</v>
      </c>
      <c r="P9" s="70">
        <f t="shared" si="8"/>
        <v>0.75</v>
      </c>
      <c r="Q9" s="70">
        <f t="shared" si="9"/>
        <v>0</v>
      </c>
      <c r="R9" s="70">
        <f t="shared" si="10"/>
        <v>6.9999999999999993E-2</v>
      </c>
      <c r="S9" s="70">
        <f t="shared" si="11"/>
        <v>0</v>
      </c>
      <c r="T9" s="70">
        <v>0</v>
      </c>
      <c r="U9" s="70">
        <f t="shared" si="12"/>
        <v>24.75</v>
      </c>
      <c r="V9" s="80"/>
      <c r="W9" s="70">
        <f t="shared" si="13"/>
        <v>0</v>
      </c>
      <c r="X9" s="70">
        <f t="shared" si="14"/>
        <v>0</v>
      </c>
      <c r="Y9" s="70">
        <f t="shared" si="15"/>
        <v>4.125</v>
      </c>
      <c r="Z9" s="70">
        <f t="shared" si="16"/>
        <v>3</v>
      </c>
      <c r="AA9" s="70">
        <f t="shared" si="17"/>
        <v>1.125</v>
      </c>
      <c r="AB9" s="70">
        <f t="shared" si="18"/>
        <v>0</v>
      </c>
      <c r="AC9" s="70">
        <f t="shared" si="19"/>
        <v>0.10499999999999998</v>
      </c>
      <c r="AD9" s="70">
        <f t="shared" si="20"/>
        <v>0</v>
      </c>
      <c r="AE9" s="70">
        <v>0</v>
      </c>
      <c r="AF9" s="70">
        <f t="shared" si="21"/>
        <v>37.125</v>
      </c>
    </row>
    <row r="10" spans="2:32" s="4" customFormat="1" ht="30" customHeight="1" x14ac:dyDescent="0.25">
      <c r="B10" s="23" t="s">
        <v>2540</v>
      </c>
      <c r="C10" s="24">
        <v>25</v>
      </c>
      <c r="D10" s="24">
        <v>37.5</v>
      </c>
      <c r="E10" s="23" t="s">
        <v>6204</v>
      </c>
      <c r="F10" s="65" t="s">
        <v>780</v>
      </c>
      <c r="G10" s="60" t="str">
        <f t="shared" si="0"/>
        <v/>
      </c>
      <c r="H10" s="23" t="str">
        <f t="shared" si="1"/>
        <v>Bidfood</v>
      </c>
      <c r="I10" s="24" t="str">
        <f t="shared" si="2"/>
        <v>28769</v>
      </c>
      <c r="J10" s="24" t="str">
        <f t="shared" si="3"/>
        <v xml:space="preserve">EF Tuna 800g </v>
      </c>
      <c r="L10" s="70">
        <f t="shared" si="4"/>
        <v>6.25</v>
      </c>
      <c r="M10" s="70">
        <f t="shared" si="5"/>
        <v>0</v>
      </c>
      <c r="N10" s="70">
        <f t="shared" si="6"/>
        <v>0.25</v>
      </c>
      <c r="O10" s="70">
        <f t="shared" si="7"/>
        <v>0.17499999999999999</v>
      </c>
      <c r="P10" s="70">
        <f t="shared" si="8"/>
        <v>7.4999999999999997E-2</v>
      </c>
      <c r="Q10" s="70">
        <f t="shared" si="9"/>
        <v>0</v>
      </c>
      <c r="R10" s="70">
        <f t="shared" si="10"/>
        <v>0.1825</v>
      </c>
      <c r="S10" s="70">
        <f t="shared" si="11"/>
        <v>0</v>
      </c>
      <c r="T10" s="70">
        <v>0</v>
      </c>
      <c r="U10" s="70">
        <f t="shared" si="12"/>
        <v>27.250000000000004</v>
      </c>
      <c r="V10" s="80"/>
      <c r="W10" s="70">
        <f t="shared" si="13"/>
        <v>9.375</v>
      </c>
      <c r="X10" s="70">
        <f t="shared" si="14"/>
        <v>0</v>
      </c>
      <c r="Y10" s="70">
        <f t="shared" si="15"/>
        <v>0.375</v>
      </c>
      <c r="Z10" s="70">
        <f t="shared" si="16"/>
        <v>0.26249999999999996</v>
      </c>
      <c r="AA10" s="70">
        <f t="shared" si="17"/>
        <v>0.1125</v>
      </c>
      <c r="AB10" s="70">
        <f t="shared" si="18"/>
        <v>0</v>
      </c>
      <c r="AC10" s="70">
        <f t="shared" si="19"/>
        <v>0.27374999999999999</v>
      </c>
      <c r="AD10" s="70">
        <f t="shared" si="20"/>
        <v>0</v>
      </c>
      <c r="AE10" s="70">
        <v>0</v>
      </c>
      <c r="AF10" s="70">
        <f t="shared" si="21"/>
        <v>40.875</v>
      </c>
    </row>
    <row r="11" spans="2:32" s="4" customFormat="1" ht="30" customHeight="1" x14ac:dyDescent="0.25">
      <c r="B11" s="23" t="s">
        <v>6250</v>
      </c>
      <c r="C11" s="24">
        <v>25</v>
      </c>
      <c r="D11" s="24">
        <v>37.5</v>
      </c>
      <c r="E11" s="23" t="s">
        <v>6204</v>
      </c>
      <c r="F11" s="65" t="s">
        <v>5824</v>
      </c>
      <c r="G11" s="60" t="str">
        <f t="shared" si="0"/>
        <v/>
      </c>
      <c r="H11" s="23" t="str">
        <f t="shared" si="1"/>
        <v>Bidfood</v>
      </c>
      <c r="I11" s="24" t="str">
        <f t="shared" si="2"/>
        <v>5971</v>
      </c>
      <c r="J11" s="24" t="str">
        <f t="shared" si="3"/>
        <v>Wild Alaskan Pink Salmon</v>
      </c>
      <c r="L11" s="70">
        <f t="shared" si="4"/>
        <v>5.9</v>
      </c>
      <c r="M11" s="70">
        <f t="shared" si="5"/>
        <v>0</v>
      </c>
      <c r="N11" s="70">
        <f t="shared" si="6"/>
        <v>1.2</v>
      </c>
      <c r="O11" s="70">
        <f t="shared" si="7"/>
        <v>0.97499999999999998</v>
      </c>
      <c r="P11" s="70">
        <f t="shared" si="8"/>
        <v>0.22500000000000003</v>
      </c>
      <c r="Q11" s="70">
        <f t="shared" si="9"/>
        <v>0</v>
      </c>
      <c r="R11" s="70">
        <f t="shared" si="10"/>
        <v>0.2</v>
      </c>
      <c r="S11" s="70">
        <f t="shared" si="11"/>
        <v>0</v>
      </c>
      <c r="T11" s="70">
        <v>0</v>
      </c>
      <c r="U11" s="70">
        <f t="shared" si="12"/>
        <v>34.5</v>
      </c>
      <c r="V11" s="80"/>
      <c r="W11" s="70">
        <f t="shared" si="13"/>
        <v>8.8500000000000014</v>
      </c>
      <c r="X11" s="70">
        <f t="shared" si="14"/>
        <v>0</v>
      </c>
      <c r="Y11" s="70">
        <f t="shared" si="15"/>
        <v>1.8</v>
      </c>
      <c r="Z11" s="70">
        <f t="shared" si="16"/>
        <v>1.4624999999999999</v>
      </c>
      <c r="AA11" s="70">
        <f t="shared" si="17"/>
        <v>0.33750000000000002</v>
      </c>
      <c r="AB11" s="70">
        <f t="shared" si="18"/>
        <v>0</v>
      </c>
      <c r="AC11" s="70">
        <f t="shared" si="19"/>
        <v>0.3</v>
      </c>
      <c r="AD11" s="70">
        <f t="shared" si="20"/>
        <v>0</v>
      </c>
      <c r="AE11" s="70">
        <v>0</v>
      </c>
      <c r="AF11" s="70">
        <f t="shared" si="21"/>
        <v>51.749999999999993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11"/>
        <v>Err</v>
      </c>
      <c r="T17" s="70"/>
      <c r="U17" s="70" t="str">
        <f t="shared" si="12"/>
        <v>Err</v>
      </c>
      <c r="V17" s="80"/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70" t="str">
        <f t="shared" si="16"/>
        <v>Err</v>
      </c>
      <c r="AA17" s="70" t="str">
        <f t="shared" si="17"/>
        <v>Err</v>
      </c>
      <c r="AB17" s="70" t="str">
        <f t="shared" si="18"/>
        <v>Err</v>
      </c>
      <c r="AC17" s="70" t="str">
        <f t="shared" si="19"/>
        <v>Err</v>
      </c>
      <c r="AD17" s="70" t="str">
        <f t="shared" si="20"/>
        <v>Err</v>
      </c>
      <c r="AE17" s="70"/>
      <c r="AF17" s="70" t="str">
        <f t="shared" si="21"/>
        <v>Err</v>
      </c>
    </row>
    <row r="18" spans="2:32" ht="15.75" x14ac:dyDescent="0.25">
      <c r="B18" s="89" t="s">
        <v>6282</v>
      </c>
      <c r="C18" s="90"/>
      <c r="D18" s="90"/>
      <c r="E18" s="90"/>
      <c r="F18" s="90"/>
      <c r="G18" s="90"/>
      <c r="H18" s="90"/>
      <c r="I18" s="90"/>
      <c r="J18" s="91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4" customFormat="1" ht="30" customHeight="1" x14ac:dyDescent="0.25">
      <c r="B19" s="38" t="s">
        <v>5640</v>
      </c>
      <c r="C19" s="39">
        <v>50</v>
      </c>
      <c r="D19" s="39">
        <v>50</v>
      </c>
      <c r="E19" s="38" t="s">
        <v>6204</v>
      </c>
      <c r="F19" s="65" t="s">
        <v>5639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44478</v>
      </c>
      <c r="J19" s="24" t="str">
        <f>_xlfn.IFNA(VLOOKUP($F19,Products,5,FALSE),"Not Found")</f>
        <v>Crosse &amp; Blackwell Rice Pudding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1.8000000000000003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8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0.1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0.05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0.05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0.25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0.06</v>
      </c>
      <c r="S19" s="70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3.8</v>
      </c>
      <c r="T19" s="70">
        <v>0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41.23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1.8000000000000003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8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0.1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0.05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0.05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0.25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0.06</v>
      </c>
      <c r="AD19" s="70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3.8</v>
      </c>
      <c r="AE19" s="70">
        <v>0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41.23</v>
      </c>
    </row>
    <row r="20" spans="2:32" s="4" customFormat="1" ht="30" customHeight="1" x14ac:dyDescent="0.25">
      <c r="B20" s="38" t="s">
        <v>6208</v>
      </c>
      <c r="C20" s="39">
        <v>10</v>
      </c>
      <c r="D20" s="39">
        <v>10</v>
      </c>
      <c r="E20" s="38" t="s">
        <v>6204</v>
      </c>
      <c r="F20" s="65" t="s">
        <v>5410</v>
      </c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RD Johns</v>
      </c>
      <c r="I20" s="24" t="str">
        <f>_xlfn.IFNA(VLOOKUP($F20,Products,4,FALSE),"Not Found")</f>
        <v>1674</v>
      </c>
      <c r="J20" s="24" t="str">
        <f>_xlfn.IFNA(VLOOKUP($F20,Products,5,FALSE),"Not Found")</f>
        <v>Greens Summer Berries</v>
      </c>
      <c r="L20" s="70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0.11000000000000001</v>
      </c>
      <c r="M20" s="70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0.59000000000000008</v>
      </c>
      <c r="N20" s="70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0.01</v>
      </c>
      <c r="O20" s="70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0.01</v>
      </c>
      <c r="P20" s="70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0</v>
      </c>
      <c r="Q20" s="70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0.65</v>
      </c>
      <c r="R20" s="70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0</v>
      </c>
      <c r="S20" s="70">
        <v>0</v>
      </c>
      <c r="T20" s="70">
        <v>0.53</v>
      </c>
      <c r="U20" s="70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4.1590000000000007</v>
      </c>
      <c r="V20" s="80"/>
      <c r="W20" s="70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0.11000000000000001</v>
      </c>
      <c r="X20" s="70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0.59000000000000008</v>
      </c>
      <c r="Y20" s="70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0.01</v>
      </c>
      <c r="Z20" s="70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0.01</v>
      </c>
      <c r="AA20" s="70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0</v>
      </c>
      <c r="AB20" s="70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0.65</v>
      </c>
      <c r="AC20" s="70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0</v>
      </c>
      <c r="AD20" s="70">
        <v>0</v>
      </c>
      <c r="AE20" s="70">
        <v>0.53</v>
      </c>
      <c r="AF20" s="70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4.1590000000000007</v>
      </c>
    </row>
    <row r="21" spans="2:32" s="4" customFormat="1" ht="30" hidden="1" customHeight="1" x14ac:dyDescent="0.25">
      <c r="B21" s="38"/>
      <c r="C21" s="39"/>
      <c r="D21" s="39"/>
      <c r="E21" s="38"/>
      <c r="F21" s="65"/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Not Found</v>
      </c>
      <c r="I21" s="24" t="str">
        <f>_xlfn.IFNA(VLOOKUP($F21,Products,4,FALSE),"Not Found")</f>
        <v>Not Found</v>
      </c>
      <c r="J21" s="24" t="str">
        <f>_xlfn.IFNA(VLOOKUP($F21,Products,5,FALSE),"Not Found")</f>
        <v>Not Found</v>
      </c>
      <c r="L21" s="70" t="str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Err</v>
      </c>
      <c r="M21" s="70" t="str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Err</v>
      </c>
      <c r="N21" s="70" t="str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Err</v>
      </c>
      <c r="O21" s="70" t="str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Err</v>
      </c>
      <c r="P21" s="70" t="str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Err</v>
      </c>
      <c r="Q21" s="70" t="str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Err</v>
      </c>
      <c r="R21" s="70" t="str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Err</v>
      </c>
      <c r="S21" s="70" t="str">
        <f>IFERROR(IF($E21="Individual Unit",IF(VLOOKUP($F21,Products,24,FALSE)="","Missing",(SUM(SUM(_xlfn.IFNA(VLOOKUP($F21,Products,24,FALSE),"Not Found")/100)*$G21*$C21))),IF(VLOOKUP($F21,Products,24,FALSE)="","Missing",(SUM(SUM(_xlfn.IFNA(VLOOKUP($F21,Products,24,FALSE),"Not Found")/100)*$C21)))),"Err")</f>
        <v>Err</v>
      </c>
      <c r="T21" s="70"/>
      <c r="U21" s="70" t="str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Err</v>
      </c>
      <c r="V21" s="80"/>
      <c r="W21" s="70" t="str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Err</v>
      </c>
      <c r="X21" s="70" t="str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Err</v>
      </c>
      <c r="Y21" s="70" t="str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Err</v>
      </c>
      <c r="Z21" s="70" t="str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Err</v>
      </c>
      <c r="AA21" s="70" t="str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Err</v>
      </c>
      <c r="AB21" s="70" t="str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Err</v>
      </c>
      <c r="AC21" s="70" t="str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Err</v>
      </c>
      <c r="AD21" s="70" t="str">
        <f>IFERROR(IF($E21="Individual Unit",IF(VLOOKUP($F21,Products,24,FALSE)="","Missing",(SUM(SUM(_xlfn.IFNA(VLOOKUP($F21,Products,24,FALSE),"Not Found")/100)*$G21*$D21))),IF(VLOOKUP($F21,Products,24,FALSE)="","Missing",(SUM(SUM(_xlfn.IFNA(VLOOKUP($F21,Products,24,FALSE),"Not Found")/100)*$D21)))),"Err")</f>
        <v>Err</v>
      </c>
      <c r="AE21" s="70"/>
      <c r="AF21" s="70" t="str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Err</v>
      </c>
    </row>
    <row r="22" spans="2:32" x14ac:dyDescent="0.25">
      <c r="L22" s="71">
        <f>SUM(L6:L21)</f>
        <v>15.305</v>
      </c>
      <c r="M22" s="71">
        <f t="shared" ref="M22:U22" si="22">SUM(M6:M21)</f>
        <v>41.860000000000007</v>
      </c>
      <c r="N22" s="71">
        <f t="shared" si="22"/>
        <v>10.354999999999999</v>
      </c>
      <c r="O22" s="71">
        <f t="shared" si="22"/>
        <v>8.6510000000000016</v>
      </c>
      <c r="P22" s="71">
        <f t="shared" si="22"/>
        <v>1.7040000000000002</v>
      </c>
      <c r="Q22" s="71">
        <f t="shared" si="22"/>
        <v>3.6149999999999993</v>
      </c>
      <c r="R22" s="71">
        <f t="shared" si="22"/>
        <v>1.2395</v>
      </c>
      <c r="S22" s="71">
        <f t="shared" si="22"/>
        <v>4.8049999999999997</v>
      </c>
      <c r="T22" s="71">
        <f>SUM(T6:T21)</f>
        <v>0.53</v>
      </c>
      <c r="U22" s="71">
        <f t="shared" si="22"/>
        <v>329.23900000000003</v>
      </c>
      <c r="V22" s="73" t="s">
        <v>6151</v>
      </c>
      <c r="W22" s="71">
        <f t="shared" ref="W22:AF22" si="23">SUM(W6:W21)</f>
        <v>21.830000000000002</v>
      </c>
      <c r="X22" s="71">
        <f t="shared" si="23"/>
        <v>50.305000000000007</v>
      </c>
      <c r="Y22" s="71">
        <f t="shared" si="23"/>
        <v>14.075000000000001</v>
      </c>
      <c r="Z22" s="71">
        <f t="shared" si="23"/>
        <v>11.728999999999999</v>
      </c>
      <c r="AA22" s="71">
        <f t="shared" si="23"/>
        <v>2.3460000000000001</v>
      </c>
      <c r="AB22" s="71">
        <f t="shared" si="23"/>
        <v>5.2950000000000008</v>
      </c>
      <c r="AC22" s="71">
        <f t="shared" si="23"/>
        <v>1.4957500000000001</v>
      </c>
      <c r="AD22" s="71">
        <f t="shared" si="23"/>
        <v>10.039999999999999</v>
      </c>
      <c r="AE22" s="71">
        <f>SUM(AE6:AE21)</f>
        <v>0.53</v>
      </c>
      <c r="AF22" s="71">
        <f t="shared" si="23"/>
        <v>427.13900000000001</v>
      </c>
    </row>
    <row r="23" spans="2:32" ht="15" customHeight="1" x14ac:dyDescent="0.25">
      <c r="L23" s="59"/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6154</v>
      </c>
      <c r="W23" s="59"/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84" t="b">
        <v>1</v>
      </c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6155</v>
      </c>
      <c r="W24" s="84" t="b">
        <v>1</v>
      </c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ht="15" customHeight="1" x14ac:dyDescent="0.25">
      <c r="L25" s="59"/>
      <c r="M25" s="59"/>
      <c r="N25" s="59"/>
      <c r="O25" s="59"/>
      <c r="P25" s="59"/>
      <c r="Q25" s="84" t="b">
        <v>1</v>
      </c>
      <c r="R25" s="59"/>
      <c r="S25" s="59"/>
      <c r="T25" s="84" t="b">
        <v>1</v>
      </c>
      <c r="U25" s="59"/>
      <c r="V25" s="63" t="s">
        <v>6156</v>
      </c>
      <c r="W25" s="59"/>
      <c r="X25" s="59"/>
      <c r="Y25" s="59"/>
      <c r="Z25" s="59"/>
      <c r="AA25" s="59"/>
      <c r="AB25" s="84" t="b">
        <v>1</v>
      </c>
      <c r="AC25" s="59"/>
      <c r="AD25" s="59"/>
      <c r="AE25" s="84" t="b">
        <v>1</v>
      </c>
      <c r="AF2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8:J18"/>
    <mergeCell ref="I4:I5"/>
    <mergeCell ref="J4:J5"/>
    <mergeCell ref="L4:U4"/>
    <mergeCell ref="W4:AF4"/>
  </mergeCells>
  <hyperlinks>
    <hyperlink ref="L1" location="'HOME WEEK 1'!A1" display="'HOME WEEK 1'!A1" xr:uid="{447E9E29-805D-4081-8DF6-FD86CEE9D057}"/>
    <hyperlink ref="M1" location="'HOME WEEK 2'!A1" display="&lt; Week 2 Home" xr:uid="{7A99AF03-0921-45C9-8F92-C4BC7283016A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772BB1-1F97-473C-B56B-0E2B824D74E5}">
          <x14:formula1>
            <xm:f>'Master Product List'!$B:$B</xm:f>
          </x14:formula1>
          <xm:sqref>F19:F21 F6:F17</xm:sqref>
        </x14:dataValidation>
      </x14:dataValidations>
    </ext>
  </extLst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0486-E16B-4B21-8A72-2AE4CFA1C9E9}">
  <sheetPr>
    <tabColor theme="9" tint="-0.499984740745262"/>
  </sheetPr>
  <dimension ref="B1:AF2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6061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696</v>
      </c>
      <c r="C6" s="24">
        <v>1</v>
      </c>
      <c r="D6" s="24">
        <v>0</v>
      </c>
      <c r="E6" s="23" t="s">
        <v>1216</v>
      </c>
      <c r="F6" s="65" t="s">
        <v>5146</v>
      </c>
      <c r="G6" s="60">
        <f t="shared" ref="G6:G18" si="0">IFERROR(IF(E6="Individual Unit",IF(VLOOKUP($F6,Products,26,FALSE)="","X",VLOOKUP($F6,Products,26,FALSE)),""),"")</f>
        <v>65</v>
      </c>
      <c r="H6" s="23" t="str">
        <f t="shared" ref="H6:H18" si="1">_xlfn.IFNA(VLOOKUP($F6,Products,2,FALSE),"Not Found")</f>
        <v>Bidfood</v>
      </c>
      <c r="I6" s="24" t="str">
        <f t="shared" ref="I6:I18" si="2">_xlfn.IFNA(VLOOKUP($F6,Products,4,FALSE),"Not Found")</f>
        <v>77046</v>
      </c>
      <c r="J6" s="24" t="str">
        <f t="shared" ref="J6:J18" si="3">_xlfn.IFNA(VLOOKUP($F6,Products,5,FALSE),"Not Found")</f>
        <v>Dr Schär Gluten Free White Roll</v>
      </c>
      <c r="L6" s="70">
        <f t="shared" ref="L6:L18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1.2349999999999999</v>
      </c>
      <c r="M6" s="70">
        <f t="shared" ref="M6:M18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32.5</v>
      </c>
      <c r="N6" s="70">
        <f t="shared" ref="N6:N18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4.6149999999999993</v>
      </c>
      <c r="O6" s="70">
        <f t="shared" ref="O6:O18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4.2250000000000005</v>
      </c>
      <c r="P6" s="70">
        <f t="shared" ref="P6:P18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0.39</v>
      </c>
      <c r="Q6" s="70">
        <f t="shared" ref="Q6:Q18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2.6649999999999996</v>
      </c>
      <c r="R6" s="70">
        <f t="shared" ref="R6:R18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0.58500000000000008</v>
      </c>
      <c r="S6" s="70">
        <f t="shared" ref="S6:S1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0.84500000000000008</v>
      </c>
      <c r="T6" s="70">
        <v>0</v>
      </c>
      <c r="U6" s="70">
        <f t="shared" ref="U6:U18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181.35</v>
      </c>
      <c r="V6" s="80"/>
      <c r="W6" s="70">
        <f t="shared" ref="W6:W18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8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8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8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8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8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8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1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8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696</v>
      </c>
      <c r="C7" s="24">
        <v>0</v>
      </c>
      <c r="D7" s="24">
        <v>1</v>
      </c>
      <c r="E7" s="23" t="s">
        <v>1216</v>
      </c>
      <c r="F7" s="65" t="s">
        <v>695</v>
      </c>
      <c r="G7" s="60">
        <f>IFERROR(IF(E7="Individual Unit",IF(VLOOKUP($F7,Products,26,FALSE)="","X",VLOOKUP($F7,Products,26,FALSE)),""),"")</f>
        <v>80</v>
      </c>
      <c r="H7" s="23" t="str">
        <f>_xlfn.IFNA(VLOOKUP($F7,Products,2,FALSE),"Not Found")</f>
        <v>Bidfood</v>
      </c>
      <c r="I7" s="24" t="str">
        <f>_xlfn.IFNA(VLOOKUP($F7,Products,4,FALSE),"Not Found")</f>
        <v>19695</v>
      </c>
      <c r="J7" s="24" t="str">
        <f>_xlfn.IFNA(VLOOKUP($F7,Products,5,FALSE),"Not Found")</f>
        <v>Gluten Free Brioche Style burger bun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0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1.6800000000000002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40.56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5.5200000000000005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5.12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0.4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4.32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0.54400000000000004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6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228</v>
      </c>
    </row>
    <row r="8" spans="2:32" s="4" customFormat="1" ht="30" customHeight="1" x14ac:dyDescent="0.25">
      <c r="B8" s="23" t="s">
        <v>2290</v>
      </c>
      <c r="C8" s="24">
        <v>5</v>
      </c>
      <c r="D8" s="24">
        <v>7.5</v>
      </c>
      <c r="E8" s="23" t="s">
        <v>6204</v>
      </c>
      <c r="F8" s="65" t="s">
        <v>5105</v>
      </c>
      <c r="G8" s="60" t="str">
        <f t="shared" si="0"/>
        <v/>
      </c>
      <c r="H8" s="23" t="str">
        <f t="shared" si="1"/>
        <v>Bidfood</v>
      </c>
      <c r="I8" s="24" t="str">
        <f t="shared" si="2"/>
        <v>1093</v>
      </c>
      <c r="J8" s="24" t="str">
        <f t="shared" si="3"/>
        <v>Summer County Soft Spread</v>
      </c>
      <c r="L8" s="70">
        <f t="shared" si="4"/>
        <v>0</v>
      </c>
      <c r="M8" s="70">
        <f t="shared" si="5"/>
        <v>0</v>
      </c>
      <c r="N8" s="70">
        <f t="shared" si="6"/>
        <v>2.75</v>
      </c>
      <c r="O8" s="70">
        <f t="shared" si="7"/>
        <v>2</v>
      </c>
      <c r="P8" s="70">
        <f t="shared" si="8"/>
        <v>0.75</v>
      </c>
      <c r="Q8" s="70">
        <f t="shared" si="9"/>
        <v>0</v>
      </c>
      <c r="R8" s="70">
        <f t="shared" si="10"/>
        <v>6.9999999999999993E-2</v>
      </c>
      <c r="S8" s="70">
        <f t="shared" si="11"/>
        <v>0</v>
      </c>
      <c r="T8" s="70">
        <v>0</v>
      </c>
      <c r="U8" s="70">
        <f t="shared" si="12"/>
        <v>24.75</v>
      </c>
      <c r="V8" s="80"/>
      <c r="W8" s="70">
        <f t="shared" si="13"/>
        <v>0</v>
      </c>
      <c r="X8" s="70">
        <f t="shared" si="14"/>
        <v>0</v>
      </c>
      <c r="Y8" s="70">
        <f t="shared" si="15"/>
        <v>4.125</v>
      </c>
      <c r="Z8" s="70">
        <f t="shared" si="16"/>
        <v>3</v>
      </c>
      <c r="AA8" s="70">
        <f t="shared" si="17"/>
        <v>1.125</v>
      </c>
      <c r="AB8" s="70">
        <f t="shared" si="18"/>
        <v>0</v>
      </c>
      <c r="AC8" s="70">
        <f t="shared" si="19"/>
        <v>0.10499999999999998</v>
      </c>
      <c r="AD8" s="70">
        <f t="shared" si="20"/>
        <v>0</v>
      </c>
      <c r="AE8" s="70">
        <v>0</v>
      </c>
      <c r="AF8" s="70">
        <f t="shared" si="21"/>
        <v>37.125</v>
      </c>
    </row>
    <row r="9" spans="2:32" s="4" customFormat="1" ht="30" customHeight="1" x14ac:dyDescent="0.25">
      <c r="B9" s="23" t="s">
        <v>2540</v>
      </c>
      <c r="C9" s="24">
        <v>25</v>
      </c>
      <c r="D9" s="24">
        <v>37.5</v>
      </c>
      <c r="E9" s="23" t="s">
        <v>6204</v>
      </c>
      <c r="F9" s="65" t="s">
        <v>780</v>
      </c>
      <c r="G9" s="60" t="str">
        <f t="shared" si="0"/>
        <v/>
      </c>
      <c r="H9" s="23" t="str">
        <f t="shared" si="1"/>
        <v>Bidfood</v>
      </c>
      <c r="I9" s="24" t="str">
        <f t="shared" si="2"/>
        <v>28769</v>
      </c>
      <c r="J9" s="24" t="str">
        <f t="shared" si="3"/>
        <v xml:space="preserve">EF Tuna 800g </v>
      </c>
      <c r="L9" s="70">
        <f t="shared" si="4"/>
        <v>6.25</v>
      </c>
      <c r="M9" s="70">
        <f t="shared" si="5"/>
        <v>0</v>
      </c>
      <c r="N9" s="70">
        <f t="shared" si="6"/>
        <v>0.25</v>
      </c>
      <c r="O9" s="70">
        <f t="shared" si="7"/>
        <v>0.17499999999999999</v>
      </c>
      <c r="P9" s="70">
        <f t="shared" si="8"/>
        <v>7.4999999999999997E-2</v>
      </c>
      <c r="Q9" s="70">
        <f t="shared" si="9"/>
        <v>0</v>
      </c>
      <c r="R9" s="70">
        <f t="shared" si="10"/>
        <v>0.1825</v>
      </c>
      <c r="S9" s="70">
        <f t="shared" si="11"/>
        <v>0</v>
      </c>
      <c r="T9" s="70">
        <v>0</v>
      </c>
      <c r="U9" s="70">
        <f t="shared" si="12"/>
        <v>27.250000000000004</v>
      </c>
      <c r="V9" s="80"/>
      <c r="W9" s="70">
        <f t="shared" si="13"/>
        <v>9.375</v>
      </c>
      <c r="X9" s="70">
        <f t="shared" si="14"/>
        <v>0</v>
      </c>
      <c r="Y9" s="70">
        <f t="shared" si="15"/>
        <v>0.375</v>
      </c>
      <c r="Z9" s="70">
        <f t="shared" si="16"/>
        <v>0.26249999999999996</v>
      </c>
      <c r="AA9" s="70">
        <f t="shared" si="17"/>
        <v>0.1125</v>
      </c>
      <c r="AB9" s="70">
        <f t="shared" si="18"/>
        <v>0</v>
      </c>
      <c r="AC9" s="70">
        <f t="shared" si="19"/>
        <v>0.27374999999999999</v>
      </c>
      <c r="AD9" s="70">
        <f t="shared" si="20"/>
        <v>0</v>
      </c>
      <c r="AE9" s="70">
        <v>0</v>
      </c>
      <c r="AF9" s="70">
        <f t="shared" si="21"/>
        <v>40.875</v>
      </c>
    </row>
    <row r="10" spans="2:32" s="4" customFormat="1" ht="30" customHeight="1" x14ac:dyDescent="0.25">
      <c r="B10" s="23" t="s">
        <v>6250</v>
      </c>
      <c r="C10" s="24">
        <v>25</v>
      </c>
      <c r="D10" s="24">
        <v>37.5</v>
      </c>
      <c r="E10" s="23" t="s">
        <v>6204</v>
      </c>
      <c r="F10" s="65" t="s">
        <v>5824</v>
      </c>
      <c r="G10" s="60" t="str">
        <f>IFERROR(IF(E10="Individual Unit",IF(VLOOKUP($F10,Products,26,FALSE)="","X",VLOOKUP($F10,Products,26,FALSE)),""),"")</f>
        <v/>
      </c>
      <c r="H10" s="23" t="str">
        <f>_xlfn.IFNA(VLOOKUP($F10,Products,2,FALSE),"Not Found")</f>
        <v>Bidfood</v>
      </c>
      <c r="I10" s="24" t="str">
        <f>_xlfn.IFNA(VLOOKUP($F10,Products,4,FALSE),"Not Found")</f>
        <v>5971</v>
      </c>
      <c r="J10" s="24" t="str">
        <f>_xlfn.IFNA(VLOOKUP($F10,Products,5,FALSE),"Not Found")</f>
        <v>Wild Alaskan Pink Salmon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5.9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0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1.2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0.97499999999999998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0.22500000000000003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0.2</v>
      </c>
      <c r="S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T10" s="70">
        <v>0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34.5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8.8500000000000014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0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1.8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1.4624999999999999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0.33750000000000002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0.3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E10" s="70">
        <v>0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51.749999999999993</v>
      </c>
    </row>
    <row r="11" spans="2:32" s="4" customFormat="1" ht="30" customHeight="1" x14ac:dyDescent="0.25">
      <c r="B11" s="23" t="s">
        <v>1281</v>
      </c>
      <c r="C11" s="24">
        <v>20</v>
      </c>
      <c r="D11" s="24">
        <v>30</v>
      </c>
      <c r="E11" s="23" t="s">
        <v>6204</v>
      </c>
      <c r="F11" s="65" t="s">
        <v>3280</v>
      </c>
      <c r="G11" s="60" t="str">
        <f t="shared" si="0"/>
        <v/>
      </c>
      <c r="H11" s="23" t="str">
        <f t="shared" si="1"/>
        <v>Tamar Fresh</v>
      </c>
      <c r="I11" s="24" t="str">
        <f t="shared" si="2"/>
        <v>5060</v>
      </c>
      <c r="J11" s="24" t="str">
        <f t="shared" si="3"/>
        <v>Cucumber 35-40mm</v>
      </c>
      <c r="L11" s="70">
        <f t="shared" si="4"/>
        <v>0.2</v>
      </c>
      <c r="M11" s="70">
        <f t="shared" si="5"/>
        <v>0.24</v>
      </c>
      <c r="N11" s="70">
        <f t="shared" si="6"/>
        <v>0.12</v>
      </c>
      <c r="O11" s="70">
        <f t="shared" si="7"/>
        <v>0.12</v>
      </c>
      <c r="P11" s="70">
        <f t="shared" si="8"/>
        <v>0</v>
      </c>
      <c r="Q11" s="70">
        <f t="shared" si="9"/>
        <v>0.13999999999999999</v>
      </c>
      <c r="R11" s="70">
        <f t="shared" si="10"/>
        <v>0</v>
      </c>
      <c r="S11" s="70">
        <v>0</v>
      </c>
      <c r="T11" s="70">
        <v>0.06</v>
      </c>
      <c r="U11" s="70">
        <f t="shared" si="12"/>
        <v>2.8000000000000003</v>
      </c>
      <c r="V11" s="80"/>
      <c r="W11" s="70">
        <f t="shared" si="13"/>
        <v>0.3</v>
      </c>
      <c r="X11" s="70">
        <f t="shared" si="14"/>
        <v>0.36</v>
      </c>
      <c r="Y11" s="70">
        <f t="shared" si="15"/>
        <v>0.18</v>
      </c>
      <c r="Z11" s="70">
        <f t="shared" si="16"/>
        <v>0.18</v>
      </c>
      <c r="AA11" s="70">
        <f t="shared" si="17"/>
        <v>0</v>
      </c>
      <c r="AB11" s="70">
        <f t="shared" si="18"/>
        <v>0.20999999999999996</v>
      </c>
      <c r="AC11" s="70">
        <f t="shared" si="19"/>
        <v>0</v>
      </c>
      <c r="AD11" s="70">
        <v>0</v>
      </c>
      <c r="AE11" s="70">
        <v>7.1999999999999995E-2</v>
      </c>
      <c r="AF11" s="70">
        <f t="shared" si="21"/>
        <v>4.2</v>
      </c>
    </row>
    <row r="12" spans="2:32" s="4" customFormat="1" ht="45" x14ac:dyDescent="0.25">
      <c r="B12" s="23" t="s">
        <v>2116</v>
      </c>
      <c r="C12" s="24">
        <v>10</v>
      </c>
      <c r="D12" s="24">
        <v>15</v>
      </c>
      <c r="E12" s="23" t="s">
        <v>6204</v>
      </c>
      <c r="F12" s="65" t="s">
        <v>3948</v>
      </c>
      <c r="G12" s="60" t="str">
        <f t="shared" si="0"/>
        <v/>
      </c>
      <c r="H12" s="23" t="str">
        <f t="shared" si="1"/>
        <v>Bidfood</v>
      </c>
      <c r="I12" s="24" t="str">
        <f t="shared" si="2"/>
        <v>37897</v>
      </c>
      <c r="J12" s="24" t="str">
        <f t="shared" si="3"/>
        <v>Everyday Favourites Great Value Mayonnaise - 5 Litre</v>
      </c>
      <c r="L12" s="70">
        <f t="shared" si="4"/>
        <v>0.01</v>
      </c>
      <c r="M12" s="70">
        <f t="shared" si="5"/>
        <v>0.77</v>
      </c>
      <c r="N12" s="70">
        <f t="shared" si="6"/>
        <v>1.4300000000000002</v>
      </c>
      <c r="O12" s="70">
        <f t="shared" si="7"/>
        <v>1.216</v>
      </c>
      <c r="P12" s="70">
        <f t="shared" si="8"/>
        <v>0.21400000000000002</v>
      </c>
      <c r="Q12" s="70">
        <f t="shared" si="9"/>
        <v>0.05</v>
      </c>
      <c r="R12" s="70">
        <f t="shared" si="10"/>
        <v>0.14199999999999999</v>
      </c>
      <c r="S12" s="70">
        <f t="shared" si="11"/>
        <v>0.16</v>
      </c>
      <c r="T12" s="70">
        <v>0</v>
      </c>
      <c r="U12" s="70">
        <f t="shared" si="12"/>
        <v>16</v>
      </c>
      <c r="V12" s="80"/>
      <c r="W12" s="70">
        <f t="shared" si="13"/>
        <v>1.4999999999999999E-2</v>
      </c>
      <c r="X12" s="70">
        <f t="shared" si="14"/>
        <v>1.155</v>
      </c>
      <c r="Y12" s="70">
        <f t="shared" si="15"/>
        <v>2.1450000000000005</v>
      </c>
      <c r="Z12" s="70">
        <f t="shared" si="16"/>
        <v>1.8240000000000001</v>
      </c>
      <c r="AA12" s="70">
        <f t="shared" si="17"/>
        <v>0.32100000000000006</v>
      </c>
      <c r="AB12" s="70">
        <f t="shared" si="18"/>
        <v>7.4999999999999997E-2</v>
      </c>
      <c r="AC12" s="70">
        <f t="shared" si="19"/>
        <v>0.21299999999999999</v>
      </c>
      <c r="AD12" s="70">
        <f t="shared" si="20"/>
        <v>0.24</v>
      </c>
      <c r="AE12" s="70">
        <v>0</v>
      </c>
      <c r="AF12" s="70">
        <f t="shared" si="21"/>
        <v>24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11"/>
        <v>Err</v>
      </c>
      <c r="T17" s="70"/>
      <c r="U17" s="70" t="str">
        <f t="shared" si="12"/>
        <v>Err</v>
      </c>
      <c r="V17" s="80"/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70" t="str">
        <f t="shared" si="16"/>
        <v>Err</v>
      </c>
      <c r="AA17" s="70" t="str">
        <f t="shared" si="17"/>
        <v>Err</v>
      </c>
      <c r="AB17" s="70" t="str">
        <f t="shared" si="18"/>
        <v>Err</v>
      </c>
      <c r="AC17" s="70" t="str">
        <f t="shared" si="19"/>
        <v>Err</v>
      </c>
      <c r="AD17" s="70" t="str">
        <f t="shared" si="20"/>
        <v>Err</v>
      </c>
      <c r="AE17" s="70"/>
      <c r="AF17" s="70" t="str">
        <f t="shared" si="21"/>
        <v>Err</v>
      </c>
    </row>
    <row r="18" spans="2:32" s="4" customFormat="1" ht="30" hidden="1" customHeight="1" x14ac:dyDescent="0.25">
      <c r="B18" s="23"/>
      <c r="C18" s="24"/>
      <c r="D18" s="24"/>
      <c r="E18" s="23"/>
      <c r="F18" s="65"/>
      <c r="G18" s="60" t="str">
        <f t="shared" si="0"/>
        <v/>
      </c>
      <c r="H18" s="23" t="str">
        <f t="shared" si="1"/>
        <v>Not Found</v>
      </c>
      <c r="I18" s="24" t="str">
        <f t="shared" si="2"/>
        <v>Not Found</v>
      </c>
      <c r="J18" s="24" t="str">
        <f t="shared" si="3"/>
        <v>Not Found</v>
      </c>
      <c r="L18" s="70" t="str">
        <f t="shared" si="4"/>
        <v>Err</v>
      </c>
      <c r="M18" s="70" t="str">
        <f t="shared" si="5"/>
        <v>Err</v>
      </c>
      <c r="N18" s="70" t="str">
        <f t="shared" si="6"/>
        <v>Err</v>
      </c>
      <c r="O18" s="70" t="str">
        <f t="shared" si="7"/>
        <v>Err</v>
      </c>
      <c r="P18" s="70" t="str">
        <f t="shared" si="8"/>
        <v>Err</v>
      </c>
      <c r="Q18" s="70" t="str">
        <f t="shared" si="9"/>
        <v>Err</v>
      </c>
      <c r="R18" s="70" t="str">
        <f t="shared" si="10"/>
        <v>Err</v>
      </c>
      <c r="S18" s="70" t="str">
        <f t="shared" si="11"/>
        <v>Err</v>
      </c>
      <c r="T18" s="70"/>
      <c r="U18" s="70" t="str">
        <f t="shared" si="12"/>
        <v>Err</v>
      </c>
      <c r="V18" s="80"/>
      <c r="W18" s="70" t="str">
        <f t="shared" si="13"/>
        <v>Err</v>
      </c>
      <c r="X18" s="70" t="str">
        <f t="shared" si="14"/>
        <v>Err</v>
      </c>
      <c r="Y18" s="70" t="str">
        <f t="shared" si="15"/>
        <v>Err</v>
      </c>
      <c r="Z18" s="70" t="str">
        <f t="shared" si="16"/>
        <v>Err</v>
      </c>
      <c r="AA18" s="70" t="str">
        <f t="shared" si="17"/>
        <v>Err</v>
      </c>
      <c r="AB18" s="70" t="str">
        <f t="shared" si="18"/>
        <v>Err</v>
      </c>
      <c r="AC18" s="70" t="str">
        <f t="shared" si="19"/>
        <v>Err</v>
      </c>
      <c r="AD18" s="70" t="str">
        <f t="shared" si="20"/>
        <v>Err</v>
      </c>
      <c r="AE18" s="70"/>
      <c r="AF18" s="70" t="str">
        <f t="shared" si="21"/>
        <v>Err</v>
      </c>
    </row>
    <row r="19" spans="2:32" ht="15.75" x14ac:dyDescent="0.25">
      <c r="B19" s="89" t="s">
        <v>6270</v>
      </c>
      <c r="C19" s="90"/>
      <c r="D19" s="90"/>
      <c r="E19" s="90"/>
      <c r="F19" s="90"/>
      <c r="G19" s="90"/>
      <c r="H19" s="90"/>
      <c r="I19" s="90"/>
      <c r="J19" s="91"/>
      <c r="K19" s="4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</row>
    <row r="20" spans="2:32" s="4" customFormat="1" ht="30" customHeight="1" x14ac:dyDescent="0.25">
      <c r="B20" s="38" t="s">
        <v>6079</v>
      </c>
      <c r="C20" s="39">
        <v>0.1</v>
      </c>
      <c r="D20" s="39">
        <v>0.1</v>
      </c>
      <c r="E20" s="38" t="s">
        <v>1216</v>
      </c>
      <c r="F20" s="65" t="s">
        <v>3258</v>
      </c>
      <c r="G20" s="60">
        <f>IFERROR(IF(E20="Individual Unit",IF(VLOOKUP($F20,Products,26,FALSE)="","X",VLOOKUP($F20,Products,26,FALSE)),""),"")</f>
        <v>3000</v>
      </c>
      <c r="H20" s="23" t="str">
        <f>_xlfn.IFNA(VLOOKUP($F20,Products,2,FALSE),"Not Found")</f>
        <v>Tamar Fresh</v>
      </c>
      <c r="I20" s="24" t="str">
        <f>_xlfn.IFNA(VLOOKUP($F20,Products,4,FALSE),"Not Found")</f>
        <v>23078</v>
      </c>
      <c r="J20" s="24" t="str">
        <f>_xlfn.IFNA(VLOOKUP($F20,Products,5,FALSE),"Not Found")</f>
        <v>Watermelon</v>
      </c>
      <c r="L20" s="70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0.9</v>
      </c>
      <c r="M20" s="70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12</v>
      </c>
      <c r="N20" s="70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0.60000000000000009</v>
      </c>
      <c r="O20" s="70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0.60000000000000009</v>
      </c>
      <c r="P20" s="70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0</v>
      </c>
      <c r="Q20" s="70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0.30000000000000004</v>
      </c>
      <c r="R20" s="70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0</v>
      </c>
      <c r="S20" s="70">
        <v>0</v>
      </c>
      <c r="T20" s="70">
        <v>12</v>
      </c>
      <c r="U20" s="70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54</v>
      </c>
      <c r="V20" s="80"/>
      <c r="W20" s="70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0.9</v>
      </c>
      <c r="X20" s="70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12</v>
      </c>
      <c r="Y20" s="70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0.60000000000000009</v>
      </c>
      <c r="Z20" s="70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0.60000000000000009</v>
      </c>
      <c r="AA20" s="70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0</v>
      </c>
      <c r="AB20" s="70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0.30000000000000004</v>
      </c>
      <c r="AC20" s="70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0</v>
      </c>
      <c r="AD20" s="70">
        <v>0</v>
      </c>
      <c r="AE20" s="70">
        <v>12</v>
      </c>
      <c r="AF20" s="70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54</v>
      </c>
    </row>
    <row r="21" spans="2:32" s="4" customFormat="1" ht="30" hidden="1" customHeight="1" x14ac:dyDescent="0.25">
      <c r="B21" s="38"/>
      <c r="C21" s="39"/>
      <c r="D21" s="39"/>
      <c r="E21" s="38"/>
      <c r="F21" s="65"/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Not Found</v>
      </c>
      <c r="I21" s="24" t="str">
        <f>_xlfn.IFNA(VLOOKUP($F21,Products,4,FALSE),"Not Found")</f>
        <v>Not Found</v>
      </c>
      <c r="J21" s="24" t="str">
        <f>_xlfn.IFNA(VLOOKUP($F21,Products,5,FALSE),"Not Found")</f>
        <v>Not Found</v>
      </c>
      <c r="L21" s="70" t="str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Err</v>
      </c>
      <c r="M21" s="70" t="str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Err</v>
      </c>
      <c r="N21" s="70" t="str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Err</v>
      </c>
      <c r="O21" s="70" t="str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Err</v>
      </c>
      <c r="P21" s="70" t="str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Err</v>
      </c>
      <c r="Q21" s="70" t="str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Err</v>
      </c>
      <c r="R21" s="70" t="str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Err</v>
      </c>
      <c r="S21" s="70" t="str">
        <f>IFERROR(IF($E21="Individual Unit",IF(VLOOKUP($F21,Products,24,FALSE)="","Missing",(SUM(SUM(_xlfn.IFNA(VLOOKUP($F21,Products,24,FALSE),"Not Found")/100)*$G21*$C21))),IF(VLOOKUP($F21,Products,24,FALSE)="","Missing",(SUM(SUM(_xlfn.IFNA(VLOOKUP($F21,Products,24,FALSE),"Not Found")/100)*$C21)))),"Err")</f>
        <v>Err</v>
      </c>
      <c r="T21" s="70"/>
      <c r="U21" s="70" t="str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Err</v>
      </c>
      <c r="V21" s="80"/>
      <c r="W21" s="70" t="str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Err</v>
      </c>
      <c r="X21" s="70" t="str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Err</v>
      </c>
      <c r="Y21" s="70" t="str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Err</v>
      </c>
      <c r="Z21" s="70" t="str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Err</v>
      </c>
      <c r="AA21" s="70" t="str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Err</v>
      </c>
      <c r="AB21" s="70" t="str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Err</v>
      </c>
      <c r="AC21" s="70" t="str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Err</v>
      </c>
      <c r="AD21" s="70" t="str">
        <f>IFERROR(IF($E21="Individual Unit",IF(VLOOKUP($F21,Products,24,FALSE)="","Missing",(SUM(SUM(_xlfn.IFNA(VLOOKUP($F21,Products,24,FALSE),"Not Found")/100)*$G21*$D21))),IF(VLOOKUP($F21,Products,24,FALSE)="","Missing",(SUM(SUM(_xlfn.IFNA(VLOOKUP($F21,Products,24,FALSE),"Not Found")/100)*$D21)))),"Err")</f>
        <v>Err</v>
      </c>
      <c r="AE21" s="70"/>
      <c r="AF21" s="70" t="str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Err</v>
      </c>
    </row>
    <row r="22" spans="2:32" s="4" customFormat="1" ht="30" hidden="1" customHeight="1" x14ac:dyDescent="0.25">
      <c r="B22" s="38"/>
      <c r="C22" s="39"/>
      <c r="D22" s="39"/>
      <c r="E22" s="38"/>
      <c r="F22" s="65"/>
      <c r="G22" s="60" t="str">
        <f>IFERROR(IF(E22="Individual Unit",IF(VLOOKUP($F22,Products,26,FALSE)="","X",VLOOKUP($F22,Products,26,FALSE)),""),"")</f>
        <v/>
      </c>
      <c r="H22" s="23" t="str">
        <f>_xlfn.IFNA(VLOOKUP($F22,Products,2,FALSE),"Not Found")</f>
        <v>Not Found</v>
      </c>
      <c r="I22" s="24" t="str">
        <f>_xlfn.IFNA(VLOOKUP($F22,Products,4,FALSE),"Not Found")</f>
        <v>Not Found</v>
      </c>
      <c r="J22" s="24" t="str">
        <f>_xlfn.IFNA(VLOOKUP($F22,Products,5,FALSE),"Not Found")</f>
        <v>Not Found</v>
      </c>
      <c r="L22" s="70" t="str">
        <f>IFERROR(IF($E22="Individual Unit",IF(VLOOKUP($F22,Products,18,FALSE)="","Missing",(SUM(SUM(_xlfn.IFNA(VLOOKUP($F22,Products,18,FALSE),"Not Found")/100)*$G22*$C22))),IF(VLOOKUP($F22,Products,18,FALSE)="","Missing",(SUM(SUM(_xlfn.IFNA(VLOOKUP($F22,Products,18,FALSE),"Not Found")/100)*$C22)))),"Err")</f>
        <v>Err</v>
      </c>
      <c r="M22" s="70" t="str">
        <f>IFERROR(IF($E22="Individual Unit",IF(VLOOKUP($F22,Products,19,FALSE)="","Missing",(SUM(SUM(_xlfn.IFNA(VLOOKUP($F22,Products,19,FALSE),"Not Found")/100)*$G22*$C22))),IF(VLOOKUP($F22,Products,19,FALSE)="","Missing",(SUM(SUM(_xlfn.IFNA(VLOOKUP($F22,Products,19,FALSE),"Not Found")/100)*$C22)))),"Err")</f>
        <v>Err</v>
      </c>
      <c r="N22" s="70" t="str">
        <f>IFERROR(IF($E22="Individual Unit",IF(VLOOKUP($F22,Products,20,FALSE)="","Missing",(SUM(SUM(_xlfn.IFNA(VLOOKUP($F22,Products,20,FALSE),"Not Found")/100)*$G22*$C22))),IF(VLOOKUP($F22,Products,20,FALSE)="","Missing",(SUM(SUM(_xlfn.IFNA(VLOOKUP($F22,Products,20,FALSE),"Not Found")/100)*$C22)))),"Err")</f>
        <v>Err</v>
      </c>
      <c r="O22" s="70" t="str">
        <f>IFERROR(IF($E22="Individual Unit",IF(VLOOKUP($F22,Products,27,FALSE)="","Missing",(SUM(SUM(_xlfn.IFNA(VLOOKUP($F22,Products,27,FALSE),"Not Found")/100)*$G22*$C22))),IF(VLOOKUP($F22,Products,27,FALSE)="","Missing",(SUM(SUM(_xlfn.IFNA(VLOOKUP($F22,Products,27,FALSE),"Not Found")/100)*$C22)))),"Err")</f>
        <v>Err</v>
      </c>
      <c r="P22" s="70" t="str">
        <f>IFERROR(IF($E22="Individual Unit",IF(VLOOKUP($F22,Products,21,FALSE)="","Missing",(SUM(SUM(_xlfn.IFNA(VLOOKUP($F22,Products,21,FALSE),"Not Found")/100)*$G22*$C22))),IF(VLOOKUP($F22,Products,21,FALSE)="","Missing",(SUM(SUM(_xlfn.IFNA(VLOOKUP($F22,Products,21,FALSE),"Not Found")/100)*$C22)))),"Err")</f>
        <v>Err</v>
      </c>
      <c r="Q22" s="70" t="str">
        <f>IFERROR(IF($E22="Individual Unit",IF(VLOOKUP($F22,Products,22,FALSE)="","Missing",(SUM(SUM(_xlfn.IFNA(VLOOKUP($F22,Products,22,FALSE),"Not Found")/100)*$G22*$C22))),IF(VLOOKUP($F22,Products,22,FALSE)="","Missing",(SUM(SUM(_xlfn.IFNA(VLOOKUP($F22,Products,22,FALSE),"Not Found")/100)*$C22)))),"Err")</f>
        <v>Err</v>
      </c>
      <c r="R22" s="70" t="str">
        <f>IFERROR(IF($E22="Individual Unit",IF(VLOOKUP($F22,Products,23,FALSE)="","Missing",(SUM(SUM(_xlfn.IFNA(VLOOKUP($F22,Products,23,FALSE),"Not Found")/100)*$G22*$C22))),IF(VLOOKUP($F22,Products,23,FALSE)="","Missing",(SUM(SUM(_xlfn.IFNA(VLOOKUP($F22,Products,23,FALSE),"Not Found")/100)*$C22)))),"Err")</f>
        <v>Err</v>
      </c>
      <c r="S22" s="70" t="str">
        <f>IFERROR(IF($E22="Individual Unit",IF(VLOOKUP($F22,Products,24,FALSE)="","Missing",(SUM(SUM(_xlfn.IFNA(VLOOKUP($F22,Products,24,FALSE),"Not Found")/100)*$G22*$C22))),IF(VLOOKUP($F22,Products,24,FALSE)="","Missing",(SUM(SUM(_xlfn.IFNA(VLOOKUP($F22,Products,24,FALSE),"Not Found")/100)*$C22)))),"Err")</f>
        <v>Err</v>
      </c>
      <c r="T22" s="70"/>
      <c r="U22" s="70" t="str">
        <f>IFERROR(IF($E22="Individual Unit",IF(VLOOKUP($F22,Products,25,FALSE)="","Missing",(SUM(SUM(_xlfn.IFNA(VLOOKUP($F22,Products,25,FALSE),"Not Found")/100)*$G22*$C22))),IF(VLOOKUP($F22,Products,25,FALSE)="","Missing",(SUM(SUM(_xlfn.IFNA(VLOOKUP($F22,Products,25,FALSE),"Not Found")/100)*$C22)))),"Err")</f>
        <v>Err</v>
      </c>
      <c r="V22" s="80"/>
      <c r="W22" s="70" t="str">
        <f>IFERROR(IF($E22="Individual Unit",IF(VLOOKUP($F22,Products,18,FALSE)="","Missing",(SUM(SUM(_xlfn.IFNA(VLOOKUP($F22,Products,18,FALSE),"Not Found")/100)*$G22*$D22))),IF(VLOOKUP($F22,Products,18,FALSE)="","Missing",(SUM(SUM(_xlfn.IFNA(VLOOKUP($F22,Products,18,FALSE),"Not Found")/100)*$D22)))),"Err")</f>
        <v>Err</v>
      </c>
      <c r="X22" s="70" t="str">
        <f>IFERROR(IF($E22="Individual Unit",IF(VLOOKUP($F22,Products,19,FALSE)="","Missing",(SUM(SUM(_xlfn.IFNA(VLOOKUP($F22,Products,19,FALSE),"Not Found")/100)*$G22*$D22))),IF(VLOOKUP($F22,Products,19,FALSE)="","Missing",(SUM(SUM(_xlfn.IFNA(VLOOKUP($F22,Products,19,FALSE),"Not Found")/100)*$D22)))),"Err")</f>
        <v>Err</v>
      </c>
      <c r="Y22" s="70" t="str">
        <f>IFERROR(IF($E22="Individual Unit",IF(VLOOKUP($F22,Products,20,FALSE)="","Missing",(SUM(SUM(_xlfn.IFNA(VLOOKUP($F22,Products,20,FALSE),"Not Found")/100)*$G22*$D22))),IF(VLOOKUP($F22,Products,20,FALSE)="","Missing",(SUM(SUM(_xlfn.IFNA(VLOOKUP($F22,Products,20,FALSE),"Not Found")/100)*$D22)))),"Err")</f>
        <v>Err</v>
      </c>
      <c r="Z22" s="70" t="str">
        <f>IFERROR(IF($E22="Individual Unit",IF(VLOOKUP($F22,Products,27,FALSE)="","Missing",(SUM(SUM(_xlfn.IFNA(VLOOKUP($F22,Products,27,FALSE),"Not Found")/100)*$G22*$D22))),IF(VLOOKUP($F22,Products,27,FALSE)="","Missing",(SUM(SUM(_xlfn.IFNA(VLOOKUP($F22,Products,27,FALSE),"Not Found")/100)*$D22)))),"Err")</f>
        <v>Err</v>
      </c>
      <c r="AA22" s="70" t="str">
        <f>IFERROR(IF($E22="Individual Unit",IF(VLOOKUP($F22,Products,21,FALSE)="","Missing",(SUM(SUM(_xlfn.IFNA(VLOOKUP($F22,Products,21,FALSE),"Not Found")/100)*$G22*$D22))),IF(VLOOKUP($F22,Products,21,FALSE)="","Missing",(SUM(SUM(_xlfn.IFNA(VLOOKUP($F22,Products,21,FALSE),"Not Found")/100)*$D22)))),"Err")</f>
        <v>Err</v>
      </c>
      <c r="AB22" s="70" t="str">
        <f>IFERROR(IF($E22="Individual Unit",IF(VLOOKUP($F22,Products,22,FALSE)="","Missing",(SUM(SUM(_xlfn.IFNA(VLOOKUP($F22,Products,22,FALSE),"Not Found")/100)*$G22*$D22))),IF(VLOOKUP($F22,Products,22,FALSE)="","Missing",(SUM(SUM(_xlfn.IFNA(VLOOKUP($F22,Products,22,FALSE),"Not Found")/100)*$D22)))),"Err")</f>
        <v>Err</v>
      </c>
      <c r="AC22" s="70" t="str">
        <f>IFERROR(IF($E22="Individual Unit",IF(VLOOKUP($F22,Products,23,FALSE)="","Missing",(SUM(SUM(_xlfn.IFNA(VLOOKUP($F22,Products,23,FALSE),"Not Found")/100)*$G22*$D22))),IF(VLOOKUP($F22,Products,23,FALSE)="","Missing",(SUM(SUM(_xlfn.IFNA(VLOOKUP($F22,Products,23,FALSE),"Not Found")/100)*$D22)))),"Err")</f>
        <v>Err</v>
      </c>
      <c r="AD22" s="70" t="str">
        <f>IFERROR(IF($E22="Individual Unit",IF(VLOOKUP($F22,Products,24,FALSE)="","Missing",(SUM(SUM(_xlfn.IFNA(VLOOKUP($F22,Products,24,FALSE),"Not Found")/100)*$G22*$D22))),IF(VLOOKUP($F22,Products,24,FALSE)="","Missing",(SUM(SUM(_xlfn.IFNA(VLOOKUP($F22,Products,24,FALSE),"Not Found")/100)*$D22)))),"Err")</f>
        <v>Err</v>
      </c>
      <c r="AE22" s="70"/>
      <c r="AF22" s="70" t="str">
        <f>IFERROR(IF($E22="Individual Unit",IF(VLOOKUP($F22,Products,25,FALSE)="","Missing",(SUM(SUM(_xlfn.IFNA(VLOOKUP($F22,Products,25,FALSE),"Not Found")/100)*$G22*$D22))),IF(VLOOKUP($F22,Products,25,FALSE)="","Missing",(SUM(SUM(_xlfn.IFNA(VLOOKUP($F22,Products,25,FALSE),"Not Found")/100)*$D22)))),"Err")</f>
        <v>Err</v>
      </c>
    </row>
    <row r="23" spans="2:32" x14ac:dyDescent="0.25">
      <c r="L23" s="71">
        <f>SUM(L6:L22)</f>
        <v>14.494999999999999</v>
      </c>
      <c r="M23" s="71">
        <f t="shared" ref="M23:U23" si="22">SUM(M6:M22)</f>
        <v>45.510000000000005</v>
      </c>
      <c r="N23" s="71">
        <f t="shared" si="22"/>
        <v>10.964999999999998</v>
      </c>
      <c r="O23" s="71">
        <f t="shared" si="22"/>
        <v>9.3109999999999999</v>
      </c>
      <c r="P23" s="71">
        <f t="shared" si="22"/>
        <v>1.6540000000000001</v>
      </c>
      <c r="Q23" s="71">
        <f t="shared" si="22"/>
        <v>3.1549999999999994</v>
      </c>
      <c r="R23" s="71">
        <f t="shared" si="22"/>
        <v>1.1795</v>
      </c>
      <c r="S23" s="71">
        <f t="shared" si="22"/>
        <v>1.0050000000000001</v>
      </c>
      <c r="T23" s="71">
        <f>SUM(T6:T22)</f>
        <v>12.06</v>
      </c>
      <c r="U23" s="71">
        <f t="shared" si="22"/>
        <v>340.65000000000003</v>
      </c>
      <c r="V23" s="73" t="s">
        <v>6151</v>
      </c>
      <c r="W23" s="71">
        <f t="shared" ref="W23:AF23" si="23">SUM(W6:W22)</f>
        <v>21.12</v>
      </c>
      <c r="X23" s="71">
        <f t="shared" si="23"/>
        <v>54.075000000000003</v>
      </c>
      <c r="Y23" s="71">
        <f t="shared" si="23"/>
        <v>14.744999999999999</v>
      </c>
      <c r="Z23" s="71">
        <f t="shared" si="23"/>
        <v>12.449</v>
      </c>
      <c r="AA23" s="71">
        <f t="shared" si="23"/>
        <v>2.2960000000000003</v>
      </c>
      <c r="AB23" s="71">
        <f t="shared" si="23"/>
        <v>4.9050000000000002</v>
      </c>
      <c r="AC23" s="71">
        <f t="shared" si="23"/>
        <v>1.4357500000000001</v>
      </c>
      <c r="AD23" s="71">
        <f t="shared" si="23"/>
        <v>6.24</v>
      </c>
      <c r="AE23" s="71">
        <f>SUM(AE6:AE22)</f>
        <v>12.071999999999999</v>
      </c>
      <c r="AF23" s="71">
        <f t="shared" si="23"/>
        <v>439.95</v>
      </c>
    </row>
    <row r="24" spans="2:32" ht="15" customHeight="1" x14ac:dyDescent="0.25">
      <c r="L24" s="59"/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6154</v>
      </c>
      <c r="W24" s="59"/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x14ac:dyDescent="0.25">
      <c r="L25" s="84" t="b">
        <v>1</v>
      </c>
      <c r="M25" s="84" t="b">
        <v>1</v>
      </c>
      <c r="N25" s="59"/>
      <c r="O25" s="59"/>
      <c r="P25" s="59"/>
      <c r="Q25" s="84" t="b">
        <v>1</v>
      </c>
      <c r="R25" s="59"/>
      <c r="S25" s="59"/>
      <c r="T25" s="59"/>
      <c r="U25" s="59"/>
      <c r="V25" s="63" t="s">
        <v>6155</v>
      </c>
      <c r="W25" s="84" t="b">
        <v>1</v>
      </c>
      <c r="X25" s="84" t="b">
        <v>1</v>
      </c>
      <c r="Y25" s="59"/>
      <c r="Z25" s="59"/>
      <c r="AA25" s="59"/>
      <c r="AB25" s="84" t="b">
        <v>1</v>
      </c>
      <c r="AC25" s="59"/>
      <c r="AD25" s="59"/>
      <c r="AE25" s="59"/>
      <c r="AF25" s="59"/>
    </row>
    <row r="26" spans="2:32" ht="15" customHeight="1" x14ac:dyDescent="0.25">
      <c r="L26" s="59"/>
      <c r="M26" s="59"/>
      <c r="N26" s="59"/>
      <c r="O26" s="59"/>
      <c r="P26" s="59"/>
      <c r="Q26" s="84" t="b">
        <v>1</v>
      </c>
      <c r="R26" s="59"/>
      <c r="S26" s="59"/>
      <c r="T26" s="84" t="b">
        <v>1</v>
      </c>
      <c r="U26" s="59"/>
      <c r="V26" s="63" t="s">
        <v>6156</v>
      </c>
      <c r="W26" s="59"/>
      <c r="X26" s="59"/>
      <c r="Y26" s="59"/>
      <c r="Z26" s="59"/>
      <c r="AA26" s="59"/>
      <c r="AB26" s="84" t="b">
        <v>1</v>
      </c>
      <c r="AC26" s="59"/>
      <c r="AD26" s="59"/>
      <c r="AE26" s="84" t="b">
        <v>1</v>
      </c>
      <c r="AF26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9:J19"/>
    <mergeCell ref="I4:I5"/>
    <mergeCell ref="J4:J5"/>
    <mergeCell ref="L4:U4"/>
    <mergeCell ref="W4:AF4"/>
  </mergeCells>
  <hyperlinks>
    <hyperlink ref="L1" location="'HOME WEEK 1'!A1" display="'HOME WEEK 1'!A1" xr:uid="{96566122-2562-47CD-BEBE-F12BC1C0408C}"/>
    <hyperlink ref="M1" location="'HOME WEEK 2'!A1" display="&lt; Week 2 Home" xr:uid="{4F37D33F-4232-4E78-BC8E-6891CD1A7B1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1939651-E241-4BE1-B578-D4B76C8C50AE}">
          <x14:formula1>
            <xm:f>'Master Product List'!$B:$B</xm:f>
          </x14:formula1>
          <xm:sqref>F20:F22 F6:F18</xm:sqref>
        </x14:dataValidation>
      </x14:dataValidations>
    </ext>
  </extLst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29E1-97FB-4ACE-9EAF-37332AA6F38B}">
  <sheetPr>
    <tabColor theme="9" tint="-0.499984740745262"/>
  </sheetPr>
  <dimension ref="B1:AF2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6062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2540</v>
      </c>
      <c r="C6" s="24">
        <v>25</v>
      </c>
      <c r="D6" s="24">
        <v>37.5</v>
      </c>
      <c r="E6" s="23" t="s">
        <v>6204</v>
      </c>
      <c r="F6" s="65" t="s">
        <v>780</v>
      </c>
      <c r="G6" s="60" t="str">
        <f t="shared" ref="G6:G17" si="0">IFERROR(IF(E6="Individual Unit",IF(VLOOKUP($F6,Products,26,FALSE)="","X",VLOOKUP($F6,Products,26,FALSE)),""),"")</f>
        <v/>
      </c>
      <c r="H6" s="23" t="str">
        <f t="shared" ref="H6:H17" si="1">_xlfn.IFNA(VLOOKUP($F6,Products,2,FALSE),"Not Found")</f>
        <v>Bidfood</v>
      </c>
      <c r="I6" s="24" t="str">
        <f t="shared" ref="I6:I17" si="2">_xlfn.IFNA(VLOOKUP($F6,Products,4,FALSE),"Not Found")</f>
        <v>28769</v>
      </c>
      <c r="J6" s="24" t="str">
        <f t="shared" ref="J6:J17" si="3">_xlfn.IFNA(VLOOKUP($F6,Products,5,FALSE),"Not Found")</f>
        <v xml:space="preserve">EF Tuna 800g </v>
      </c>
      <c r="L6" s="70">
        <f t="shared" ref="L6:L17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6.25</v>
      </c>
      <c r="M6" s="70">
        <f t="shared" ref="M6:M17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</v>
      </c>
      <c r="N6" s="70">
        <f t="shared" ref="N6:N17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0.25</v>
      </c>
      <c r="O6" s="70">
        <f t="shared" ref="O6:O17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0.17499999999999999</v>
      </c>
      <c r="P6" s="70">
        <f t="shared" ref="P6:P17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7.4999999999999997E-2</v>
      </c>
      <c r="Q6" s="70">
        <f t="shared" ref="Q6:Q17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7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0.1825</v>
      </c>
      <c r="S6" s="70">
        <f t="shared" ref="S6:S17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T6" s="70">
        <v>0</v>
      </c>
      <c r="U6" s="70">
        <f t="shared" ref="U6:U17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27.250000000000004</v>
      </c>
      <c r="V6" s="80"/>
      <c r="W6" s="70">
        <f t="shared" ref="W6:W17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9.375</v>
      </c>
      <c r="X6" s="70">
        <f t="shared" ref="X6:X17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7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0.375</v>
      </c>
      <c r="Z6" s="70">
        <f t="shared" ref="Z6:Z17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0.26249999999999996</v>
      </c>
      <c r="AA6" s="70">
        <f t="shared" ref="AA6:AA17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0.1125</v>
      </c>
      <c r="AB6" s="70">
        <f t="shared" ref="AB6:AB17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7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0.27374999999999999</v>
      </c>
      <c r="AD6" s="70">
        <f t="shared" ref="AD6:AD17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7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40.875</v>
      </c>
    </row>
    <row r="7" spans="2:32" s="4" customFormat="1" ht="30" customHeight="1" x14ac:dyDescent="0.25">
      <c r="B7" s="23" t="s">
        <v>6250</v>
      </c>
      <c r="C7" s="24">
        <v>25</v>
      </c>
      <c r="D7" s="24">
        <v>37.5</v>
      </c>
      <c r="E7" s="23" t="s">
        <v>6204</v>
      </c>
      <c r="F7" s="65" t="s">
        <v>5824</v>
      </c>
      <c r="G7" s="60" t="str">
        <f>IFERROR(IF(E7="Individual Unit",IF(VLOOKUP($F7,Products,26,FALSE)="","X",VLOOKUP($F7,Products,26,FALSE)),""),"")</f>
        <v/>
      </c>
      <c r="H7" s="23" t="str">
        <f>_xlfn.IFNA(VLOOKUP($F7,Products,2,FALSE),"Not Found")</f>
        <v>Bidfood</v>
      </c>
      <c r="I7" s="24" t="str">
        <f>_xlfn.IFNA(VLOOKUP($F7,Products,4,FALSE),"Not Found")</f>
        <v>5971</v>
      </c>
      <c r="J7" s="24" t="str">
        <f>_xlfn.IFNA(VLOOKUP($F7,Products,5,FALSE),"Not Found")</f>
        <v>Wild Alaskan Pink Salmon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5.9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1.2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0.97499999999999998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0.22500000000000003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0.2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34.5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8.8500000000000014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0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1.8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1.4624999999999999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0.33750000000000002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0.3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51.749999999999993</v>
      </c>
    </row>
    <row r="8" spans="2:32" s="4" customFormat="1" ht="30" customHeight="1" x14ac:dyDescent="0.25">
      <c r="B8" s="23" t="s">
        <v>1301</v>
      </c>
      <c r="C8" s="24">
        <v>20</v>
      </c>
      <c r="D8" s="24">
        <v>30</v>
      </c>
      <c r="E8" s="23" t="s">
        <v>6204</v>
      </c>
      <c r="F8" s="65" t="s">
        <v>1300</v>
      </c>
      <c r="G8" s="60" t="str">
        <f t="shared" si="0"/>
        <v/>
      </c>
      <c r="H8" s="23" t="str">
        <f t="shared" si="1"/>
        <v>Bidfood</v>
      </c>
      <c r="I8" s="24" t="str">
        <f t="shared" si="2"/>
        <v>75603</v>
      </c>
      <c r="J8" s="24" t="str">
        <f t="shared" si="3"/>
        <v>Tomato</v>
      </c>
      <c r="L8" s="70">
        <f t="shared" si="4"/>
        <v>0.13999999999999999</v>
      </c>
      <c r="M8" s="70">
        <f t="shared" si="5"/>
        <v>0.62</v>
      </c>
      <c r="N8" s="70">
        <f t="shared" si="6"/>
        <v>0.06</v>
      </c>
      <c r="O8" s="70">
        <f t="shared" si="7"/>
        <v>0.04</v>
      </c>
      <c r="P8" s="70">
        <f t="shared" si="8"/>
        <v>0.02</v>
      </c>
      <c r="Q8" s="70">
        <f t="shared" si="9"/>
        <v>0.2</v>
      </c>
      <c r="R8" s="70">
        <f t="shared" si="10"/>
        <v>4.0000000000000001E-3</v>
      </c>
      <c r="S8" s="70">
        <v>0</v>
      </c>
      <c r="T8" s="70">
        <v>0</v>
      </c>
      <c r="U8" s="70">
        <f t="shared" si="12"/>
        <v>3.2</v>
      </c>
      <c r="V8" s="80"/>
      <c r="W8" s="70">
        <f t="shared" si="13"/>
        <v>0.20999999999999996</v>
      </c>
      <c r="X8" s="70">
        <f t="shared" si="14"/>
        <v>0.92999999999999994</v>
      </c>
      <c r="Y8" s="70">
        <f t="shared" si="15"/>
        <v>0.09</v>
      </c>
      <c r="Z8" s="70">
        <f t="shared" si="16"/>
        <v>0.06</v>
      </c>
      <c r="AA8" s="70">
        <f t="shared" si="17"/>
        <v>0.03</v>
      </c>
      <c r="AB8" s="70">
        <f t="shared" si="18"/>
        <v>0.3</v>
      </c>
      <c r="AC8" s="70">
        <f t="shared" si="19"/>
        <v>6.0000000000000001E-3</v>
      </c>
      <c r="AD8" s="70">
        <v>0</v>
      </c>
      <c r="AE8" s="70">
        <v>0</v>
      </c>
      <c r="AF8" s="70">
        <f t="shared" si="21"/>
        <v>4.8</v>
      </c>
    </row>
    <row r="9" spans="2:32" s="4" customFormat="1" ht="30" customHeight="1" x14ac:dyDescent="0.25">
      <c r="B9" s="23" t="s">
        <v>1281</v>
      </c>
      <c r="C9" s="24">
        <v>20</v>
      </c>
      <c r="D9" s="24">
        <v>30</v>
      </c>
      <c r="E9" s="23" t="s">
        <v>6204</v>
      </c>
      <c r="F9" s="65" t="s">
        <v>3280</v>
      </c>
      <c r="G9" s="60" t="str">
        <f t="shared" si="0"/>
        <v/>
      </c>
      <c r="H9" s="23" t="str">
        <f t="shared" si="1"/>
        <v>Tamar Fresh</v>
      </c>
      <c r="I9" s="24" t="str">
        <f t="shared" si="2"/>
        <v>5060</v>
      </c>
      <c r="J9" s="24" t="str">
        <f t="shared" si="3"/>
        <v>Cucumber 35-40mm</v>
      </c>
      <c r="L9" s="70">
        <f t="shared" si="4"/>
        <v>0.2</v>
      </c>
      <c r="M9" s="70">
        <f t="shared" si="5"/>
        <v>0.24</v>
      </c>
      <c r="N9" s="70">
        <f t="shared" si="6"/>
        <v>0.12</v>
      </c>
      <c r="O9" s="70">
        <f t="shared" si="7"/>
        <v>0.12</v>
      </c>
      <c r="P9" s="70">
        <f t="shared" si="8"/>
        <v>0</v>
      </c>
      <c r="Q9" s="70">
        <f t="shared" si="9"/>
        <v>0.13999999999999999</v>
      </c>
      <c r="R9" s="70">
        <f t="shared" si="10"/>
        <v>0</v>
      </c>
      <c r="S9" s="70">
        <v>0</v>
      </c>
      <c r="T9" s="70">
        <v>0.24</v>
      </c>
      <c r="U9" s="70">
        <f t="shared" si="12"/>
        <v>2.8000000000000003</v>
      </c>
      <c r="V9" s="80"/>
      <c r="W9" s="70">
        <f t="shared" si="13"/>
        <v>0.3</v>
      </c>
      <c r="X9" s="70">
        <f t="shared" si="14"/>
        <v>0.36</v>
      </c>
      <c r="Y9" s="70">
        <f t="shared" si="15"/>
        <v>0.18</v>
      </c>
      <c r="Z9" s="70">
        <f t="shared" si="16"/>
        <v>0.18</v>
      </c>
      <c r="AA9" s="70">
        <f t="shared" si="17"/>
        <v>0</v>
      </c>
      <c r="AB9" s="70">
        <f t="shared" si="18"/>
        <v>0.20999999999999996</v>
      </c>
      <c r="AC9" s="70">
        <f t="shared" si="19"/>
        <v>0</v>
      </c>
      <c r="AD9" s="70">
        <v>0</v>
      </c>
      <c r="AE9" s="70">
        <v>0.36</v>
      </c>
      <c r="AF9" s="70">
        <f t="shared" si="21"/>
        <v>4.2</v>
      </c>
    </row>
    <row r="10" spans="2:32" s="4" customFormat="1" ht="30" customHeight="1" x14ac:dyDescent="0.25">
      <c r="B10" s="23" t="s">
        <v>1288</v>
      </c>
      <c r="C10" s="24">
        <v>40</v>
      </c>
      <c r="D10" s="24">
        <v>60</v>
      </c>
      <c r="E10" s="23" t="s">
        <v>6204</v>
      </c>
      <c r="F10" s="65" t="s">
        <v>3274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18010</v>
      </c>
      <c r="J10" s="24" t="str">
        <f t="shared" si="3"/>
        <v>Iceberg Lettuce</v>
      </c>
      <c r="L10" s="70">
        <f t="shared" si="4"/>
        <v>0.48</v>
      </c>
      <c r="M10" s="70">
        <f t="shared" si="5"/>
        <v>0.55999999999999994</v>
      </c>
      <c r="N10" s="70">
        <f t="shared" si="6"/>
        <v>0.04</v>
      </c>
      <c r="O10" s="70">
        <f t="shared" si="7"/>
        <v>0.04</v>
      </c>
      <c r="P10" s="70">
        <f t="shared" si="8"/>
        <v>0</v>
      </c>
      <c r="Q10" s="70">
        <f t="shared" si="9"/>
        <v>0.6</v>
      </c>
      <c r="R10" s="70">
        <f t="shared" si="10"/>
        <v>8.0000000000000002E-3</v>
      </c>
      <c r="S10" s="70">
        <v>0</v>
      </c>
      <c r="T10" s="70">
        <v>0</v>
      </c>
      <c r="U10" s="70">
        <f t="shared" si="12"/>
        <v>4.4000000000000004</v>
      </c>
      <c r="V10" s="80"/>
      <c r="W10" s="70">
        <f t="shared" si="13"/>
        <v>0.72</v>
      </c>
      <c r="X10" s="70">
        <f t="shared" si="14"/>
        <v>0.83999999999999986</v>
      </c>
      <c r="Y10" s="70">
        <f t="shared" si="15"/>
        <v>0.06</v>
      </c>
      <c r="Z10" s="70">
        <f t="shared" si="16"/>
        <v>0.06</v>
      </c>
      <c r="AA10" s="70">
        <f t="shared" si="17"/>
        <v>0</v>
      </c>
      <c r="AB10" s="70">
        <f t="shared" si="18"/>
        <v>0.89999999999999991</v>
      </c>
      <c r="AC10" s="70">
        <f t="shared" si="19"/>
        <v>1.2E-2</v>
      </c>
      <c r="AD10" s="70">
        <v>0</v>
      </c>
      <c r="AE10" s="70">
        <v>0</v>
      </c>
      <c r="AF10" s="70">
        <f t="shared" si="21"/>
        <v>6.6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11"/>
        <v>Err</v>
      </c>
      <c r="T11" s="70"/>
      <c r="U11" s="70" t="str">
        <f t="shared" si="12"/>
        <v>Err</v>
      </c>
      <c r="V11" s="80"/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70" t="str">
        <f t="shared" si="16"/>
        <v>Err</v>
      </c>
      <c r="AA11" s="70" t="str">
        <f t="shared" si="17"/>
        <v>Err</v>
      </c>
      <c r="AB11" s="70" t="str">
        <f t="shared" si="18"/>
        <v>Err</v>
      </c>
      <c r="AC11" s="70" t="str">
        <f t="shared" si="19"/>
        <v>Err</v>
      </c>
      <c r="AD11" s="70" t="str">
        <f t="shared" si="20"/>
        <v>Err</v>
      </c>
      <c r="AE11" s="70"/>
      <c r="AF11" s="70" t="str">
        <f t="shared" si="21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11"/>
        <v>Err</v>
      </c>
      <c r="T17" s="70"/>
      <c r="U17" s="70" t="str">
        <f t="shared" si="12"/>
        <v>Err</v>
      </c>
      <c r="V17" s="80"/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70" t="str">
        <f t="shared" si="16"/>
        <v>Err</v>
      </c>
      <c r="AA17" s="70" t="str">
        <f t="shared" si="17"/>
        <v>Err</v>
      </c>
      <c r="AB17" s="70" t="str">
        <f t="shared" si="18"/>
        <v>Err</v>
      </c>
      <c r="AC17" s="70" t="str">
        <f t="shared" si="19"/>
        <v>Err</v>
      </c>
      <c r="AD17" s="70" t="str">
        <f t="shared" si="20"/>
        <v>Err</v>
      </c>
      <c r="AE17" s="70"/>
      <c r="AF17" s="70" t="str">
        <f t="shared" si="21"/>
        <v>Err</v>
      </c>
    </row>
    <row r="18" spans="2:32" ht="15.75" x14ac:dyDescent="0.25">
      <c r="B18" s="89" t="s">
        <v>6216</v>
      </c>
      <c r="C18" s="90"/>
      <c r="D18" s="90"/>
      <c r="E18" s="90"/>
      <c r="F18" s="90"/>
      <c r="G18" s="90"/>
      <c r="H18" s="90"/>
      <c r="I18" s="90"/>
      <c r="J18" s="91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4" customFormat="1" ht="30" customHeight="1" x14ac:dyDescent="0.25">
      <c r="B19" s="38" t="s">
        <v>2975</v>
      </c>
      <c r="C19" s="39">
        <v>15</v>
      </c>
      <c r="D19" s="39">
        <v>15</v>
      </c>
      <c r="E19" s="38" t="s">
        <v>6204</v>
      </c>
      <c r="F19" s="65" t="s">
        <v>3270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Tamar Fresh</v>
      </c>
      <c r="I19" s="24" t="str">
        <f>_xlfn.IFNA(VLOOKUP($F19,Products,4,FALSE),"Not Found")</f>
        <v>33094</v>
      </c>
      <c r="J19" s="24" t="str">
        <f>_xlfn.IFNA(VLOOKUP($F19,Products,5,FALSE),"Not Found")</f>
        <v>Strawberries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0.09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0.91500000000000004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7.4999999999999997E-2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6.9000000000000006E-2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6.0000000000000001E-3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0.15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</v>
      </c>
      <c r="S19" s="70">
        <v>0</v>
      </c>
      <c r="T19" s="70">
        <v>0.91500000000000004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4.5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0.09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0.91500000000000004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7.4999999999999997E-2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6.9000000000000006E-2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6.0000000000000001E-3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0.15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</v>
      </c>
      <c r="AD19" s="70">
        <v>0</v>
      </c>
      <c r="AE19" s="70">
        <v>0.91500000000000004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4.5</v>
      </c>
    </row>
    <row r="20" spans="2:32" s="4" customFormat="1" ht="30" customHeight="1" x14ac:dyDescent="0.25">
      <c r="B20" s="38" t="s">
        <v>2668</v>
      </c>
      <c r="C20" s="39">
        <v>20</v>
      </c>
      <c r="D20" s="39">
        <v>20</v>
      </c>
      <c r="E20" s="38" t="s">
        <v>6204</v>
      </c>
      <c r="F20" s="65" t="s">
        <v>3267</v>
      </c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Tamar Fresh</v>
      </c>
      <c r="I20" s="24" t="str">
        <f>_xlfn.IFNA(VLOOKUP($F20,Products,4,FALSE),"Not Found")</f>
        <v>17229</v>
      </c>
      <c r="J20" s="24" t="str">
        <f>_xlfn.IFNA(VLOOKUP($F20,Products,5,FALSE),"Not Found")</f>
        <v>Red Grapes</v>
      </c>
      <c r="L20" s="70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0.13999999999999999</v>
      </c>
      <c r="M20" s="70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3.22</v>
      </c>
      <c r="N20" s="70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0.04</v>
      </c>
      <c r="O20" s="70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0.04</v>
      </c>
      <c r="P20" s="70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0</v>
      </c>
      <c r="Q20" s="70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0.12</v>
      </c>
      <c r="R20" s="70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0</v>
      </c>
      <c r="S20" s="70">
        <v>0</v>
      </c>
      <c r="T20" s="70">
        <v>3.22</v>
      </c>
      <c r="U20" s="70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13</v>
      </c>
      <c r="V20" s="80"/>
      <c r="W20" s="70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0.13999999999999999</v>
      </c>
      <c r="X20" s="70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3.22</v>
      </c>
      <c r="Y20" s="70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0.04</v>
      </c>
      <c r="Z20" s="70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0.04</v>
      </c>
      <c r="AA20" s="70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0</v>
      </c>
      <c r="AB20" s="70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0.12</v>
      </c>
      <c r="AC20" s="70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0</v>
      </c>
      <c r="AD20" s="70">
        <v>0</v>
      </c>
      <c r="AE20" s="70">
        <v>3.22</v>
      </c>
      <c r="AF20" s="70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13</v>
      </c>
    </row>
    <row r="21" spans="2:32" s="4" customFormat="1" ht="30" customHeight="1" x14ac:dyDescent="0.25">
      <c r="B21" s="38" t="s">
        <v>1447</v>
      </c>
      <c r="C21" s="39">
        <v>0.1</v>
      </c>
      <c r="D21" s="39">
        <v>0.1</v>
      </c>
      <c r="E21" s="38" t="s">
        <v>1216</v>
      </c>
      <c r="F21" s="65" t="s">
        <v>3333</v>
      </c>
      <c r="G21" s="60">
        <f>IFERROR(IF(E21="Individual Unit",IF(VLOOKUP($F21,Products,26,FALSE)="","X",VLOOKUP($F21,Products,26,FALSE)),""),"")</f>
        <v>167</v>
      </c>
      <c r="H21" s="23" t="str">
        <f>_xlfn.IFNA(VLOOKUP($F21,Products,2,FALSE),"Not Found")</f>
        <v>Tamar Fresh</v>
      </c>
      <c r="I21" s="24" t="str">
        <f>_xlfn.IFNA(VLOOKUP($F21,Products,4,FALSE),"Not Found")</f>
        <v>1006</v>
      </c>
      <c r="J21" s="24" t="str">
        <f>_xlfn.IFNA(VLOOKUP($F21,Products,5,FALSE),"Not Found")</f>
        <v>Gala Apples</v>
      </c>
      <c r="L21" s="70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0</v>
      </c>
      <c r="M21" s="70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2.1710000000000003</v>
      </c>
      <c r="N21" s="70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0</v>
      </c>
      <c r="O21" s="70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0</v>
      </c>
      <c r="P21" s="70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0</v>
      </c>
      <c r="Q21" s="70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0.20040000000000002</v>
      </c>
      <c r="R21" s="70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0</v>
      </c>
      <c r="S21" s="70">
        <v>0</v>
      </c>
      <c r="T21" s="70">
        <v>1.8370000000000002</v>
      </c>
      <c r="U21" s="70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8.35</v>
      </c>
      <c r="V21" s="80"/>
      <c r="W21" s="70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0</v>
      </c>
      <c r="X21" s="70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2.1710000000000003</v>
      </c>
      <c r="Y21" s="70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0</v>
      </c>
      <c r="Z21" s="70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0</v>
      </c>
      <c r="AA21" s="70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0</v>
      </c>
      <c r="AB21" s="70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0.20040000000000002</v>
      </c>
      <c r="AC21" s="70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0</v>
      </c>
      <c r="AD21" s="70">
        <v>0</v>
      </c>
      <c r="AE21" s="70">
        <v>1.8370000000000002</v>
      </c>
      <c r="AF21" s="70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8.35</v>
      </c>
    </row>
    <row r="22" spans="2:32" x14ac:dyDescent="0.25">
      <c r="L22" s="71">
        <f>SUM(L6:L21)</f>
        <v>13.200000000000001</v>
      </c>
      <c r="M22" s="71">
        <f t="shared" ref="M22:U22" si="22">SUM(M6:M21)</f>
        <v>7.726</v>
      </c>
      <c r="N22" s="71">
        <f t="shared" si="22"/>
        <v>1.7849999999999999</v>
      </c>
      <c r="O22" s="71">
        <f t="shared" si="22"/>
        <v>1.4590000000000001</v>
      </c>
      <c r="P22" s="71">
        <f t="shared" si="22"/>
        <v>0.32600000000000007</v>
      </c>
      <c r="Q22" s="71">
        <f t="shared" si="22"/>
        <v>1.4104000000000001</v>
      </c>
      <c r="R22" s="71">
        <f t="shared" si="22"/>
        <v>0.39450000000000002</v>
      </c>
      <c r="S22" s="71">
        <f t="shared" si="22"/>
        <v>0</v>
      </c>
      <c r="T22" s="71">
        <f>SUM(T6:T21)</f>
        <v>6.2119999999999997</v>
      </c>
      <c r="U22" s="71">
        <f t="shared" si="22"/>
        <v>98</v>
      </c>
      <c r="V22" s="73" t="s">
        <v>6151</v>
      </c>
      <c r="W22" s="71">
        <f t="shared" ref="W22:AF22" si="23">SUM(W6:W21)</f>
        <v>19.685000000000002</v>
      </c>
      <c r="X22" s="71">
        <f t="shared" si="23"/>
        <v>8.4359999999999999</v>
      </c>
      <c r="Y22" s="71">
        <f t="shared" si="23"/>
        <v>2.62</v>
      </c>
      <c r="Z22" s="71">
        <f t="shared" si="23"/>
        <v>2.1339999999999999</v>
      </c>
      <c r="AA22" s="71">
        <f t="shared" si="23"/>
        <v>0.48599999999999999</v>
      </c>
      <c r="AB22" s="71">
        <f t="shared" si="23"/>
        <v>1.8803999999999998</v>
      </c>
      <c r="AC22" s="71">
        <f t="shared" si="23"/>
        <v>0.59175</v>
      </c>
      <c r="AD22" s="71">
        <f t="shared" si="23"/>
        <v>0</v>
      </c>
      <c r="AE22" s="71">
        <f>SUM(AE6:AE21)</f>
        <v>6.3320000000000007</v>
      </c>
      <c r="AF22" s="71">
        <f t="shared" si="23"/>
        <v>134.07499999999999</v>
      </c>
    </row>
    <row r="23" spans="2:32" ht="15" customHeight="1" x14ac:dyDescent="0.25">
      <c r="L23" s="59"/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6154</v>
      </c>
      <c r="W23" s="59"/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84" t="b">
        <v>1</v>
      </c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6155</v>
      </c>
      <c r="W24" s="84" t="b">
        <v>1</v>
      </c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ht="15" customHeight="1" x14ac:dyDescent="0.25">
      <c r="L25" s="59"/>
      <c r="M25" s="59"/>
      <c r="N25" s="59"/>
      <c r="O25" s="59"/>
      <c r="P25" s="59"/>
      <c r="Q25" s="84" t="b">
        <v>1</v>
      </c>
      <c r="R25" s="59"/>
      <c r="S25" s="59"/>
      <c r="T25" s="84" t="b">
        <v>1</v>
      </c>
      <c r="U25" s="59"/>
      <c r="V25" s="63" t="s">
        <v>6156</v>
      </c>
      <c r="W25" s="59"/>
      <c r="X25" s="59"/>
      <c r="Y25" s="59"/>
      <c r="Z25" s="59"/>
      <c r="AA25" s="59"/>
      <c r="AB25" s="84" t="b">
        <v>1</v>
      </c>
      <c r="AC25" s="59"/>
      <c r="AD25" s="59"/>
      <c r="AE25" s="84" t="b">
        <v>1</v>
      </c>
      <c r="AF2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8:J18"/>
    <mergeCell ref="I4:I5"/>
    <mergeCell ref="J4:J5"/>
    <mergeCell ref="L4:U4"/>
    <mergeCell ref="W4:AF4"/>
  </mergeCells>
  <hyperlinks>
    <hyperlink ref="L1" location="'HOME WEEK 1'!A1" display="'HOME WEEK 1'!A1" xr:uid="{F94C7181-6BAB-4F8F-AEAC-166354CD03B5}"/>
    <hyperlink ref="M1" location="'HOME WEEK 2'!A1" display="&lt; Week 2 Home" xr:uid="{ADD6CC01-DAC0-43F9-B17C-1F20D645A93A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485F98-EE84-46A0-9A6A-2AB36ACD47FC}">
          <x14:formula1>
            <xm:f>'Master Product List'!$B:$B</xm:f>
          </x14:formula1>
          <xm:sqref>F6:F17 F19:F21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749F-EC68-4386-96B4-BCE30AA11794}">
  <sheetPr codeName="Sheet206">
    <tabColor rgb="FF0070C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42578125" customWidth="1"/>
    <col min="7" max="7" width="4.285156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1734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43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2322</v>
      </c>
      <c r="C6" s="24">
        <v>25</v>
      </c>
      <c r="D6" s="24">
        <v>30</v>
      </c>
      <c r="E6" s="23" t="s">
        <v>6204</v>
      </c>
      <c r="F6" s="65" t="s">
        <v>4847</v>
      </c>
      <c r="G6" s="60" t="str">
        <f>IFERROR(IF(E6="Individual Unit",IF(VLOOKUP($F6,Products,26,FALSE)="","X",VLOOKUP($F6,Products,26,FALSE)),""),"")</f>
        <v/>
      </c>
      <c r="H6" s="23" t="str">
        <f>_xlfn.IFNA(VLOOKUP($F6,Products,2,FALSE),"Not Found")</f>
        <v>Savona</v>
      </c>
      <c r="I6" s="24" t="str">
        <f>_xlfn.IFNA(VLOOKUP($F6,Products,4,FALSE),"Not Found")</f>
        <v>269167</v>
      </c>
      <c r="J6" s="24" t="str">
        <f>_xlfn.IFNA(VLOOKUP($F6,Products,5,FALSE),"Not Found")</f>
        <v>GRATED MATURE CHEDDAR CHEESE C/R</v>
      </c>
      <c r="L6" s="70">
        <f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6.2249999999999996</v>
      </c>
      <c r="M6" s="70">
        <f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0.45000000000000007</v>
      </c>
      <c r="N6" s="70">
        <f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8.5500000000000007</v>
      </c>
      <c r="O6" s="70">
        <f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3.225000000000001</v>
      </c>
      <c r="P6" s="70">
        <f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5.3250000000000002</v>
      </c>
      <c r="Q6" s="70">
        <f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0.47499999999999998</v>
      </c>
      <c r="S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2.5000000000000001E-2</v>
      </c>
      <c r="T6" s="70">
        <v>0</v>
      </c>
      <c r="U6" s="70">
        <f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103.75000000000001</v>
      </c>
      <c r="V6" s="80"/>
      <c r="W6" s="70">
        <f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7.47</v>
      </c>
      <c r="X6" s="70">
        <f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0.54</v>
      </c>
      <c r="Y6" s="70">
        <f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10.260000000000002</v>
      </c>
      <c r="Z6" s="70">
        <f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3.870000000000001</v>
      </c>
      <c r="AA6" s="70">
        <f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6.39</v>
      </c>
      <c r="AB6" s="70">
        <f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0.56999999999999995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0.03</v>
      </c>
      <c r="AE6" s="70">
        <v>0</v>
      </c>
      <c r="AF6" s="70">
        <f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124.50000000000001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>IFERROR(IF(E7="Individual Unit",IF(VLOOKUP($F7,Products,26,FALSE)="","X",VLOOKUP($F7,Products,26,FALSE)),""),"")</f>
        <v/>
      </c>
      <c r="H7" s="23" t="str">
        <f>_xlfn.IFNA(VLOOKUP($F7,Products,2,FALSE),"Not Found")</f>
        <v>Bidfood</v>
      </c>
      <c r="I7" s="24" t="str">
        <f>_xlfn.IFNA(VLOOKUP($F7,Products,4,FALSE),"Not Found")</f>
        <v>75603</v>
      </c>
      <c r="J7" s="24" t="str">
        <f>_xlfn.IFNA(VLOOKUP($F7,Products,5,FALSE),"Not Found")</f>
        <v>Tomato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0.13999999999999999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0.62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0.06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0.04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0.02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0.2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4.0000000000000001E-3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3.2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0.20999999999999996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0.92999999999999994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0.09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0.06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0.03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0.3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>IFERROR(IF(E8="Individual Unit",IF(VLOOKUP($F8,Products,26,FALSE)="","X",VLOOKUP($F8,Products,26,FALSE)),""),"")</f>
        <v/>
      </c>
      <c r="H8" s="23" t="str">
        <f>_xlfn.IFNA(VLOOKUP($F8,Products,2,FALSE),"Not Found")</f>
        <v>Tamar Fresh</v>
      </c>
      <c r="I8" s="24" t="str">
        <f>_xlfn.IFNA(VLOOKUP($F8,Products,4,FALSE),"Not Found")</f>
        <v>5060</v>
      </c>
      <c r="J8" s="24" t="str">
        <f>_xlfn.IFNA(VLOOKUP($F8,Products,5,FALSE),"Not Found")</f>
        <v>Cucumber 35-40mm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0.2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0.24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0.12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0.12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0.13999999999999999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0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0.24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2.8000000000000003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0.3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0.36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0.18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0.18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0.20999999999999996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0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0.36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>IFERROR(IF(E9="Individual Unit",IF(VLOOKUP($F9,Products,26,FALSE)="","X",VLOOKUP($F9,Products,26,FALSE)),""),"")</f>
        <v/>
      </c>
      <c r="H9" s="23" t="str">
        <f>_xlfn.IFNA(VLOOKUP($F9,Products,2,FALSE),"Not Found")</f>
        <v>Tamar Fresh</v>
      </c>
      <c r="I9" s="24" t="str">
        <f>_xlfn.IFNA(VLOOKUP($F9,Products,4,FALSE),"Not Found")</f>
        <v>18010</v>
      </c>
      <c r="J9" s="24" t="str">
        <f>_xlfn.IFNA(VLOOKUP($F9,Products,5,FALSE),"Not Found")</f>
        <v>Iceberg Lettuce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0.48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0.55999999999999994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0.04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0.04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0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0.6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8.0000000000000002E-3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4.4000000000000004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0.72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0.83999999999999986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0.06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0.06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0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0.89999999999999991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1.2E-2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6.6</v>
      </c>
    </row>
    <row r="10" spans="2:32" ht="15.75" x14ac:dyDescent="0.25">
      <c r="B10" s="89" t="s">
        <v>6218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23" t="s">
        <v>1220</v>
      </c>
      <c r="C11" s="24">
        <v>25</v>
      </c>
      <c r="D11" s="24">
        <v>25</v>
      </c>
      <c r="E11" s="23" t="s">
        <v>6204</v>
      </c>
      <c r="F11" s="65" t="s">
        <v>5554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3021</v>
      </c>
      <c r="J11" s="24" t="str">
        <f>_xlfn.IFNA(VLOOKUP($F11,Products,5,FALSE),"Not Found")</f>
        <v>Caterers Kitchen Solid Pack Apples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0.1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2.95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2.5000000000000001E-2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2.5000000000000001E-2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0.45000000000000007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2.95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11.89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0.1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2.95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2.5000000000000001E-2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2.5000000000000001E-2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0.45000000000000007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2.95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11.89</v>
      </c>
    </row>
    <row r="12" spans="2:32" s="4" customFormat="1" ht="30" customHeight="1" x14ac:dyDescent="0.25">
      <c r="B12" s="23" t="s">
        <v>6208</v>
      </c>
      <c r="C12" s="24">
        <v>25</v>
      </c>
      <c r="D12" s="24">
        <v>25</v>
      </c>
      <c r="E12" s="23" t="s">
        <v>6204</v>
      </c>
      <c r="F12" s="65" t="s">
        <v>5410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1674</v>
      </c>
      <c r="J12" s="24" t="str">
        <f>_xlfn.IFNA(VLOOKUP($F12,Products,5,FALSE),"Not Found")</f>
        <v>Greens Summer 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0.27500000000000002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1.4750000000000001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2.5000000000000001E-2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2.5000000000000001E-2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1.625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1.325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10.397500000000001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0.27500000000000002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1.4750000000000001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2.5000000000000001E-2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2.5000000000000001E-2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1.625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1.325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10.397500000000001</v>
      </c>
    </row>
    <row r="13" spans="2:32" s="4" customFormat="1" ht="30" customHeight="1" x14ac:dyDescent="0.25">
      <c r="B13" s="23" t="s">
        <v>6219</v>
      </c>
      <c r="C13" s="24">
        <v>20</v>
      </c>
      <c r="D13" s="24">
        <v>20</v>
      </c>
      <c r="E13" s="23" t="s">
        <v>6204</v>
      </c>
      <c r="F13" s="65" t="s">
        <v>5352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8986</v>
      </c>
      <c r="J13" s="24" t="str">
        <f>_xlfn.IFNA(VLOOKUP($F13,Products,5,FALSE),"Not Found")</f>
        <v xml:space="preserve"> Crumble Topping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1.24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14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3.5999999999999996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2.3800000000000003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1.22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0.64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0.04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4.4000000000000004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92.97399999999999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1.24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14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3.5999999999999996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2.3800000000000003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1.22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0.64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0.04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4.4000000000000004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92.97399999999999</v>
      </c>
    </row>
    <row r="14" spans="2:32" s="4" customFormat="1" ht="30" customHeight="1" x14ac:dyDescent="0.25">
      <c r="B14" s="23" t="s">
        <v>6220</v>
      </c>
      <c r="C14" s="24">
        <v>2.2999999999999998</v>
      </c>
      <c r="D14" s="24">
        <v>2.2999999999999998</v>
      </c>
      <c r="E14" s="23" t="s">
        <v>6204</v>
      </c>
      <c r="F14" s="65" t="s">
        <v>3898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5928</v>
      </c>
      <c r="J14" s="24" t="str">
        <f>_xlfn.IFNA(VLOOKUP($F14,Products,5,FALSE),"Not Found")</f>
        <v>Birds Instant Custard Mix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8.0500000000000002E-2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1.8836999999999999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0.2369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0.10350000000000002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0.13339999999999999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1.15E-2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1.0579999999999999E-2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1.2304999999999999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10.0763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8.0500000000000002E-2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1.8836999999999999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0.2369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0.10350000000000002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0.13339999999999999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1.15E-2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1.0579999999999999E-2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1.2304999999999999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10.0763</v>
      </c>
    </row>
    <row r="15" spans="2:32" x14ac:dyDescent="0.25">
      <c r="L15" s="71">
        <f t="shared" ref="L15:U15" si="0">SUM(L6:L14)</f>
        <v>8.7405000000000008</v>
      </c>
      <c r="M15" s="71">
        <f t="shared" si="0"/>
        <v>22.178700000000003</v>
      </c>
      <c r="N15" s="71">
        <f t="shared" si="0"/>
        <v>12.6569</v>
      </c>
      <c r="O15" s="71">
        <f t="shared" si="0"/>
        <v>5.9585000000000017</v>
      </c>
      <c r="P15" s="71">
        <f t="shared" si="0"/>
        <v>6.6983999999999995</v>
      </c>
      <c r="Q15" s="71">
        <f t="shared" si="0"/>
        <v>3.6665000000000001</v>
      </c>
      <c r="R15" s="71">
        <f t="shared" si="0"/>
        <v>0.53758000000000006</v>
      </c>
      <c r="S15" s="71">
        <f t="shared" si="0"/>
        <v>5.6555000000000009</v>
      </c>
      <c r="T15" s="71">
        <f>SUM(T6:T14)</f>
        <v>4.5150000000000006</v>
      </c>
      <c r="U15" s="71">
        <f t="shared" si="0"/>
        <v>239.48780000000002</v>
      </c>
      <c r="V15" s="73" t="s">
        <v>6151</v>
      </c>
      <c r="W15" s="71">
        <f t="shared" ref="W15:AF15" si="1">SUM(W6:W14)</f>
        <v>10.3955</v>
      </c>
      <c r="X15" s="71">
        <f t="shared" si="1"/>
        <v>22.9787</v>
      </c>
      <c r="Y15" s="71">
        <f t="shared" si="1"/>
        <v>14.476900000000002</v>
      </c>
      <c r="Z15" s="71">
        <f t="shared" si="1"/>
        <v>6.7035000000000018</v>
      </c>
      <c r="AA15" s="71">
        <f t="shared" si="1"/>
        <v>7.7733999999999996</v>
      </c>
      <c r="AB15" s="71">
        <f t="shared" si="1"/>
        <v>4.1364999999999998</v>
      </c>
      <c r="AC15" s="71">
        <f t="shared" si="1"/>
        <v>0.63858000000000004</v>
      </c>
      <c r="AD15" s="71">
        <f t="shared" si="1"/>
        <v>5.6605000000000008</v>
      </c>
      <c r="AE15" s="71">
        <f>SUM(AE6:AE14)</f>
        <v>4.6349999999999998</v>
      </c>
      <c r="AF15" s="71">
        <f t="shared" si="1"/>
        <v>265.43779999999998</v>
      </c>
    </row>
    <row r="16" spans="2:32" ht="15" customHeight="1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0:J10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D6DE713B-0EAA-4E37-950A-5EB6970ED873}"/>
    <hyperlink ref="M1" location="'HOME WEEK 2'!A1" display="&lt; Week 2 Home" xr:uid="{DE007A27-55EE-44FA-B31E-BD663825C057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6961055-B297-484E-A094-04D1D9E61760}">
          <x14:formula1>
            <xm:f>'Master Product List'!$B:$B</xm:f>
          </x14:formula1>
          <xm:sqref>F6:F9 F11:F14</xm:sqref>
        </x14:dataValidation>
      </x14:dataValidations>
    </ext>
  </extLst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654D0-F7EC-4F5B-BDF6-BB306DAACA13}">
  <sheetPr>
    <tabColor theme="9" tint="-0.499984740745262"/>
  </sheetPr>
  <dimension ref="B1:AF2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6062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2540</v>
      </c>
      <c r="C6" s="24">
        <v>25</v>
      </c>
      <c r="D6" s="24">
        <v>37.5</v>
      </c>
      <c r="E6" s="23" t="s">
        <v>6204</v>
      </c>
      <c r="F6" s="65" t="s">
        <v>780</v>
      </c>
      <c r="G6" s="60" t="str">
        <f t="shared" ref="G6:G17" si="0">IFERROR(IF(E6="Individual Unit",IF(VLOOKUP($F6,Products,26,FALSE)="","X",VLOOKUP($F6,Products,26,FALSE)),""),"")</f>
        <v/>
      </c>
      <c r="H6" s="23" t="str">
        <f t="shared" ref="H6:H17" si="1">_xlfn.IFNA(VLOOKUP($F6,Products,2,FALSE),"Not Found")</f>
        <v>Bidfood</v>
      </c>
      <c r="I6" s="24" t="str">
        <f t="shared" ref="I6:I17" si="2">_xlfn.IFNA(VLOOKUP($F6,Products,4,FALSE),"Not Found")</f>
        <v>28769</v>
      </c>
      <c r="J6" s="24" t="str">
        <f t="shared" ref="J6:J17" si="3">_xlfn.IFNA(VLOOKUP($F6,Products,5,FALSE),"Not Found")</f>
        <v xml:space="preserve">EF Tuna 800g </v>
      </c>
      <c r="L6" s="70">
        <f t="shared" ref="L6:L17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6.25</v>
      </c>
      <c r="M6" s="70">
        <f t="shared" ref="M6:M17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</v>
      </c>
      <c r="N6" s="70">
        <f t="shared" ref="N6:N17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0.25</v>
      </c>
      <c r="O6" s="70">
        <f t="shared" ref="O6:O17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0.17499999999999999</v>
      </c>
      <c r="P6" s="70">
        <f t="shared" ref="P6:P17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7.4999999999999997E-2</v>
      </c>
      <c r="Q6" s="70">
        <f t="shared" ref="Q6:Q17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7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0.1825</v>
      </c>
      <c r="S6" s="70">
        <f t="shared" ref="S6:S17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T6" s="70">
        <v>0</v>
      </c>
      <c r="U6" s="70">
        <f t="shared" ref="U6:U17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27.250000000000004</v>
      </c>
      <c r="V6" s="80"/>
      <c r="W6" s="70">
        <f t="shared" ref="W6:W17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9.375</v>
      </c>
      <c r="X6" s="70">
        <f t="shared" ref="X6:X17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7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0.375</v>
      </c>
      <c r="Z6" s="70">
        <f t="shared" ref="Z6:Z17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0.26249999999999996</v>
      </c>
      <c r="AA6" s="70">
        <f t="shared" ref="AA6:AA17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0.1125</v>
      </c>
      <c r="AB6" s="70">
        <f t="shared" ref="AB6:AB17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7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0.27374999999999999</v>
      </c>
      <c r="AD6" s="70">
        <f t="shared" ref="AD6:AD17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7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40.875</v>
      </c>
    </row>
    <row r="7" spans="2:32" s="4" customFormat="1" ht="30" customHeight="1" x14ac:dyDescent="0.25">
      <c r="B7" s="23" t="s">
        <v>6250</v>
      </c>
      <c r="C7" s="24">
        <v>25</v>
      </c>
      <c r="D7" s="24">
        <v>37.5</v>
      </c>
      <c r="E7" s="23" t="s">
        <v>6204</v>
      </c>
      <c r="F7" s="65" t="s">
        <v>5824</v>
      </c>
      <c r="G7" s="60" t="str">
        <f>IFERROR(IF(E7="Individual Unit",IF(VLOOKUP($F7,Products,26,FALSE)="","X",VLOOKUP($F7,Products,26,FALSE)),""),"")</f>
        <v/>
      </c>
      <c r="H7" s="23" t="str">
        <f>_xlfn.IFNA(VLOOKUP($F7,Products,2,FALSE),"Not Found")</f>
        <v>Bidfood</v>
      </c>
      <c r="I7" s="24" t="str">
        <f>_xlfn.IFNA(VLOOKUP($F7,Products,4,FALSE),"Not Found")</f>
        <v>5971</v>
      </c>
      <c r="J7" s="24" t="str">
        <f>_xlfn.IFNA(VLOOKUP($F7,Products,5,FALSE),"Not Found")</f>
        <v>Wild Alaskan Pink Salmon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5.9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1.2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0.97499999999999998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0.22500000000000003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0.2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34.5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8.8500000000000014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0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1.8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1.4624999999999999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0.33750000000000002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0.3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51.749999999999993</v>
      </c>
    </row>
    <row r="8" spans="2:32" s="4" customFormat="1" ht="30" customHeight="1" x14ac:dyDescent="0.25">
      <c r="B8" s="23" t="s">
        <v>1301</v>
      </c>
      <c r="C8" s="24">
        <v>20</v>
      </c>
      <c r="D8" s="24">
        <v>30</v>
      </c>
      <c r="E8" s="23" t="s">
        <v>6204</v>
      </c>
      <c r="F8" s="65" t="s">
        <v>1300</v>
      </c>
      <c r="G8" s="60" t="str">
        <f t="shared" si="0"/>
        <v/>
      </c>
      <c r="H8" s="23" t="str">
        <f t="shared" si="1"/>
        <v>Bidfood</v>
      </c>
      <c r="I8" s="24" t="str">
        <f t="shared" si="2"/>
        <v>75603</v>
      </c>
      <c r="J8" s="24" t="str">
        <f t="shared" si="3"/>
        <v>Tomato</v>
      </c>
      <c r="L8" s="70">
        <f t="shared" si="4"/>
        <v>0.13999999999999999</v>
      </c>
      <c r="M8" s="70">
        <f t="shared" si="5"/>
        <v>0.62</v>
      </c>
      <c r="N8" s="70">
        <f t="shared" si="6"/>
        <v>0.06</v>
      </c>
      <c r="O8" s="70">
        <f t="shared" si="7"/>
        <v>0.04</v>
      </c>
      <c r="P8" s="70">
        <f t="shared" si="8"/>
        <v>0.02</v>
      </c>
      <c r="Q8" s="70">
        <f t="shared" si="9"/>
        <v>0.2</v>
      </c>
      <c r="R8" s="70">
        <f t="shared" si="10"/>
        <v>4.0000000000000001E-3</v>
      </c>
      <c r="S8" s="70">
        <v>0</v>
      </c>
      <c r="T8" s="70">
        <v>0</v>
      </c>
      <c r="U8" s="70">
        <f t="shared" si="12"/>
        <v>3.2</v>
      </c>
      <c r="V8" s="80"/>
      <c r="W8" s="70">
        <f t="shared" si="13"/>
        <v>0.20999999999999996</v>
      </c>
      <c r="X8" s="70">
        <f t="shared" si="14"/>
        <v>0.92999999999999994</v>
      </c>
      <c r="Y8" s="70">
        <f t="shared" si="15"/>
        <v>0.09</v>
      </c>
      <c r="Z8" s="70">
        <f t="shared" si="16"/>
        <v>0.06</v>
      </c>
      <c r="AA8" s="70">
        <f t="shared" si="17"/>
        <v>0.03</v>
      </c>
      <c r="AB8" s="70">
        <f t="shared" si="18"/>
        <v>0.3</v>
      </c>
      <c r="AC8" s="70">
        <f t="shared" si="19"/>
        <v>6.0000000000000001E-3</v>
      </c>
      <c r="AD8" s="70">
        <v>0</v>
      </c>
      <c r="AE8" s="70">
        <v>0</v>
      </c>
      <c r="AF8" s="70">
        <f t="shared" si="21"/>
        <v>4.8</v>
      </c>
    </row>
    <row r="9" spans="2:32" s="4" customFormat="1" ht="30" customHeight="1" x14ac:dyDescent="0.25">
      <c r="B9" s="23" t="s">
        <v>1281</v>
      </c>
      <c r="C9" s="24">
        <v>20</v>
      </c>
      <c r="D9" s="24">
        <v>30</v>
      </c>
      <c r="E9" s="23" t="s">
        <v>6204</v>
      </c>
      <c r="F9" s="65" t="s">
        <v>3280</v>
      </c>
      <c r="G9" s="60" t="str">
        <f t="shared" si="0"/>
        <v/>
      </c>
      <c r="H9" s="23" t="str">
        <f t="shared" si="1"/>
        <v>Tamar Fresh</v>
      </c>
      <c r="I9" s="24" t="str">
        <f t="shared" si="2"/>
        <v>5060</v>
      </c>
      <c r="J9" s="24" t="str">
        <f t="shared" si="3"/>
        <v>Cucumber 35-40mm</v>
      </c>
      <c r="L9" s="70">
        <f t="shared" si="4"/>
        <v>0.2</v>
      </c>
      <c r="M9" s="70">
        <f t="shared" si="5"/>
        <v>0.24</v>
      </c>
      <c r="N9" s="70">
        <f t="shared" si="6"/>
        <v>0.12</v>
      </c>
      <c r="O9" s="70">
        <f t="shared" si="7"/>
        <v>0.12</v>
      </c>
      <c r="P9" s="70">
        <f t="shared" si="8"/>
        <v>0</v>
      </c>
      <c r="Q9" s="70">
        <f t="shared" si="9"/>
        <v>0.13999999999999999</v>
      </c>
      <c r="R9" s="70">
        <f t="shared" si="10"/>
        <v>0</v>
      </c>
      <c r="S9" s="70">
        <v>0</v>
      </c>
      <c r="T9" s="70">
        <v>0.24</v>
      </c>
      <c r="U9" s="70">
        <f t="shared" si="12"/>
        <v>2.8000000000000003</v>
      </c>
      <c r="V9" s="80"/>
      <c r="W9" s="70">
        <f t="shared" si="13"/>
        <v>0.3</v>
      </c>
      <c r="X9" s="70">
        <f t="shared" si="14"/>
        <v>0.36</v>
      </c>
      <c r="Y9" s="70">
        <f t="shared" si="15"/>
        <v>0.18</v>
      </c>
      <c r="Z9" s="70">
        <f t="shared" si="16"/>
        <v>0.18</v>
      </c>
      <c r="AA9" s="70">
        <f t="shared" si="17"/>
        <v>0</v>
      </c>
      <c r="AB9" s="70">
        <f t="shared" si="18"/>
        <v>0.20999999999999996</v>
      </c>
      <c r="AC9" s="70">
        <f t="shared" si="19"/>
        <v>0</v>
      </c>
      <c r="AD9" s="70">
        <v>0</v>
      </c>
      <c r="AE9" s="70">
        <v>0.36</v>
      </c>
      <c r="AF9" s="70">
        <f t="shared" si="21"/>
        <v>4.2</v>
      </c>
    </row>
    <row r="10" spans="2:32" s="4" customFormat="1" ht="30" customHeight="1" x14ac:dyDescent="0.25">
      <c r="B10" s="23" t="s">
        <v>1288</v>
      </c>
      <c r="C10" s="24">
        <v>40</v>
      </c>
      <c r="D10" s="24">
        <v>60</v>
      </c>
      <c r="E10" s="23" t="s">
        <v>6204</v>
      </c>
      <c r="F10" s="65" t="s">
        <v>3274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18010</v>
      </c>
      <c r="J10" s="24" t="str">
        <f t="shared" si="3"/>
        <v>Iceberg Lettuce</v>
      </c>
      <c r="L10" s="70">
        <f t="shared" si="4"/>
        <v>0.48</v>
      </c>
      <c r="M10" s="70">
        <f t="shared" si="5"/>
        <v>0.55999999999999994</v>
      </c>
      <c r="N10" s="70">
        <f t="shared" si="6"/>
        <v>0.04</v>
      </c>
      <c r="O10" s="70">
        <f t="shared" si="7"/>
        <v>0.04</v>
      </c>
      <c r="P10" s="70">
        <f t="shared" si="8"/>
        <v>0</v>
      </c>
      <c r="Q10" s="70">
        <f t="shared" si="9"/>
        <v>0.6</v>
      </c>
      <c r="R10" s="70">
        <f t="shared" si="10"/>
        <v>8.0000000000000002E-3</v>
      </c>
      <c r="S10" s="70">
        <v>0</v>
      </c>
      <c r="T10" s="70">
        <v>0</v>
      </c>
      <c r="U10" s="70">
        <f t="shared" si="12"/>
        <v>4.4000000000000004</v>
      </c>
      <c r="V10" s="80"/>
      <c r="W10" s="70">
        <f t="shared" si="13"/>
        <v>0.72</v>
      </c>
      <c r="X10" s="70">
        <f t="shared" si="14"/>
        <v>0.83999999999999986</v>
      </c>
      <c r="Y10" s="70">
        <f t="shared" si="15"/>
        <v>0.06</v>
      </c>
      <c r="Z10" s="70">
        <f t="shared" si="16"/>
        <v>0.06</v>
      </c>
      <c r="AA10" s="70">
        <f t="shared" si="17"/>
        <v>0</v>
      </c>
      <c r="AB10" s="70">
        <f t="shared" si="18"/>
        <v>0.89999999999999991</v>
      </c>
      <c r="AC10" s="70">
        <f t="shared" si="19"/>
        <v>1.2E-2</v>
      </c>
      <c r="AD10" s="70">
        <v>0</v>
      </c>
      <c r="AE10" s="70">
        <v>0</v>
      </c>
      <c r="AF10" s="70">
        <f t="shared" si="21"/>
        <v>6.6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11"/>
        <v>Err</v>
      </c>
      <c r="T11" s="70"/>
      <c r="U11" s="70" t="str">
        <f t="shared" si="12"/>
        <v>Err</v>
      </c>
      <c r="V11" s="80"/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70" t="str">
        <f t="shared" si="16"/>
        <v>Err</v>
      </c>
      <c r="AA11" s="70" t="str">
        <f t="shared" si="17"/>
        <v>Err</v>
      </c>
      <c r="AB11" s="70" t="str">
        <f t="shared" si="18"/>
        <v>Err</v>
      </c>
      <c r="AC11" s="70" t="str">
        <f t="shared" si="19"/>
        <v>Err</v>
      </c>
      <c r="AD11" s="70" t="str">
        <f t="shared" si="20"/>
        <v>Err</v>
      </c>
      <c r="AE11" s="70"/>
      <c r="AF11" s="70" t="str">
        <f t="shared" si="21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11"/>
        <v>Err</v>
      </c>
      <c r="T17" s="70"/>
      <c r="U17" s="70" t="str">
        <f t="shared" si="12"/>
        <v>Err</v>
      </c>
      <c r="V17" s="80"/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70" t="str">
        <f t="shared" si="16"/>
        <v>Err</v>
      </c>
      <c r="AA17" s="70" t="str">
        <f t="shared" si="17"/>
        <v>Err</v>
      </c>
      <c r="AB17" s="70" t="str">
        <f t="shared" si="18"/>
        <v>Err</v>
      </c>
      <c r="AC17" s="70" t="str">
        <f t="shared" si="19"/>
        <v>Err</v>
      </c>
      <c r="AD17" s="70" t="str">
        <f t="shared" si="20"/>
        <v>Err</v>
      </c>
      <c r="AE17" s="70"/>
      <c r="AF17" s="70" t="str">
        <f t="shared" si="21"/>
        <v>Err</v>
      </c>
    </row>
    <row r="18" spans="2:32" ht="15.75" x14ac:dyDescent="0.25">
      <c r="B18" s="89" t="s">
        <v>6289</v>
      </c>
      <c r="C18" s="90"/>
      <c r="D18" s="90"/>
      <c r="E18" s="90"/>
      <c r="F18" s="90"/>
      <c r="G18" s="90"/>
      <c r="H18" s="90"/>
      <c r="I18" s="90"/>
      <c r="J18" s="91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4" customFormat="1" ht="45" x14ac:dyDescent="0.25">
      <c r="B19" s="58" t="s">
        <v>5993</v>
      </c>
      <c r="C19" s="39">
        <v>1</v>
      </c>
      <c r="D19" s="39">
        <v>1</v>
      </c>
      <c r="E19" s="39" t="s">
        <v>419</v>
      </c>
      <c r="F19" s="23" t="s">
        <v>6000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4346</v>
      </c>
      <c r="J19" s="24" t="str">
        <f>_xlfn.IFNA(VLOOKUP($F19,Products,5,FALSE),"Not Found")</f>
        <v>Golden Acre Plain Yoghurts (fat free)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4.2999999999999997E-2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5.5E-2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5.0000000000000001E-3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2E-3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3.0000000000000001E-3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5.0000000000000001E-3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1E-3</v>
      </c>
      <c r="S19" s="70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5.5E-2</v>
      </c>
      <c r="T19" s="70">
        <v>0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0.45169999999999999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4.2999999999999997E-2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5.5E-2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5.0000000000000001E-3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2E-3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3.0000000000000001E-3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5.0000000000000001E-3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1E-3</v>
      </c>
      <c r="AD19" s="70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5.5E-2</v>
      </c>
      <c r="AE19" s="70">
        <v>0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0.45169999999999999</v>
      </c>
    </row>
    <row r="20" spans="2:32" s="4" customFormat="1" ht="30" customHeight="1" x14ac:dyDescent="0.25">
      <c r="B20" s="38" t="s">
        <v>6208</v>
      </c>
      <c r="C20" s="39">
        <v>10</v>
      </c>
      <c r="D20" s="39">
        <v>10</v>
      </c>
      <c r="E20" s="38" t="s">
        <v>6204</v>
      </c>
      <c r="F20" s="65" t="s">
        <v>5410</v>
      </c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RD Johns</v>
      </c>
      <c r="I20" s="24" t="str">
        <f>_xlfn.IFNA(VLOOKUP($F20,Products,4,FALSE),"Not Found")</f>
        <v>1674</v>
      </c>
      <c r="J20" s="24" t="str">
        <f>_xlfn.IFNA(VLOOKUP($F20,Products,5,FALSE),"Not Found")</f>
        <v>Greens Summer Berries</v>
      </c>
      <c r="L20" s="70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0.11000000000000001</v>
      </c>
      <c r="M20" s="70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0.59000000000000008</v>
      </c>
      <c r="N20" s="70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0.01</v>
      </c>
      <c r="O20" s="70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0.01</v>
      </c>
      <c r="P20" s="70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0</v>
      </c>
      <c r="Q20" s="70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0.65</v>
      </c>
      <c r="R20" s="70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0</v>
      </c>
      <c r="S20" s="70">
        <v>0</v>
      </c>
      <c r="T20" s="70">
        <v>0.53</v>
      </c>
      <c r="U20" s="70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4.1590000000000007</v>
      </c>
      <c r="V20" s="80"/>
      <c r="W20" s="70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0.11000000000000001</v>
      </c>
      <c r="X20" s="70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0.59000000000000008</v>
      </c>
      <c r="Y20" s="70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0.01</v>
      </c>
      <c r="Z20" s="70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0.01</v>
      </c>
      <c r="AA20" s="70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0</v>
      </c>
      <c r="AB20" s="70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0.65</v>
      </c>
      <c r="AC20" s="70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0</v>
      </c>
      <c r="AD20" s="70">
        <v>0</v>
      </c>
      <c r="AE20" s="70">
        <v>0.53</v>
      </c>
      <c r="AF20" s="70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4.1590000000000007</v>
      </c>
    </row>
    <row r="21" spans="2:32" s="4" customFormat="1" ht="30" hidden="1" customHeight="1" x14ac:dyDescent="0.25">
      <c r="B21" s="38"/>
      <c r="C21" s="39"/>
      <c r="D21" s="39"/>
      <c r="E21" s="38"/>
      <c r="F21" s="65"/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Not Found</v>
      </c>
      <c r="I21" s="24" t="str">
        <f>_xlfn.IFNA(VLOOKUP($F21,Products,4,FALSE),"Not Found")</f>
        <v>Not Found</v>
      </c>
      <c r="J21" s="24" t="str">
        <f>_xlfn.IFNA(VLOOKUP($F21,Products,5,FALSE),"Not Found")</f>
        <v>Not Found</v>
      </c>
      <c r="L21" s="70" t="str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Err</v>
      </c>
      <c r="M21" s="70" t="str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Err</v>
      </c>
      <c r="N21" s="70" t="str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Err</v>
      </c>
      <c r="O21" s="70" t="str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Err</v>
      </c>
      <c r="P21" s="70" t="str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Err</v>
      </c>
      <c r="Q21" s="70" t="str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Err</v>
      </c>
      <c r="R21" s="70" t="str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Err</v>
      </c>
      <c r="S21" s="70" t="str">
        <f>IFERROR(IF($E21="Individual Unit",IF(VLOOKUP($F21,Products,24,FALSE)="","Missing",(SUM(SUM(_xlfn.IFNA(VLOOKUP($F21,Products,24,FALSE),"Not Found")/100)*$G21*$C21))),IF(VLOOKUP($F21,Products,24,FALSE)="","Missing",(SUM(SUM(_xlfn.IFNA(VLOOKUP($F21,Products,24,FALSE),"Not Found")/100)*$C21)))),"Err")</f>
        <v>Err</v>
      </c>
      <c r="T21" s="70"/>
      <c r="U21" s="70" t="str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Err</v>
      </c>
      <c r="V21" s="80"/>
      <c r="W21" s="70" t="str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Err</v>
      </c>
      <c r="X21" s="70" t="str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Err</v>
      </c>
      <c r="Y21" s="70" t="str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Err</v>
      </c>
      <c r="Z21" s="70" t="str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Err</v>
      </c>
      <c r="AA21" s="70" t="str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Err</v>
      </c>
      <c r="AB21" s="70" t="str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Err</v>
      </c>
      <c r="AC21" s="70" t="str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Err</v>
      </c>
      <c r="AD21" s="70" t="str">
        <f>IFERROR(IF($E21="Individual Unit",IF(VLOOKUP($F21,Products,24,FALSE)="","Missing",(SUM(SUM(_xlfn.IFNA(VLOOKUP($F21,Products,24,FALSE),"Not Found")/100)*$G21*$D21))),IF(VLOOKUP($F21,Products,24,FALSE)="","Missing",(SUM(SUM(_xlfn.IFNA(VLOOKUP($F21,Products,24,FALSE),"Not Found")/100)*$D21)))),"Err")</f>
        <v>Err</v>
      </c>
      <c r="AE21" s="70"/>
      <c r="AF21" s="70" t="str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Err</v>
      </c>
    </row>
    <row r="22" spans="2:32" x14ac:dyDescent="0.25">
      <c r="L22" s="71">
        <f>SUM(L6:L21)</f>
        <v>13.122999999999999</v>
      </c>
      <c r="M22" s="71">
        <f t="shared" ref="M22:U22" si="22">SUM(M6:M21)</f>
        <v>2.0649999999999999</v>
      </c>
      <c r="N22" s="71">
        <f t="shared" si="22"/>
        <v>1.6849999999999998</v>
      </c>
      <c r="O22" s="71">
        <f t="shared" si="22"/>
        <v>1.3620000000000001</v>
      </c>
      <c r="P22" s="71">
        <f t="shared" si="22"/>
        <v>0.32300000000000006</v>
      </c>
      <c r="Q22" s="71">
        <f t="shared" si="22"/>
        <v>1.595</v>
      </c>
      <c r="R22" s="71">
        <f t="shared" si="22"/>
        <v>0.39550000000000002</v>
      </c>
      <c r="S22" s="71">
        <f t="shared" si="22"/>
        <v>5.5E-2</v>
      </c>
      <c r="T22" s="71">
        <f>SUM(T6:T21)</f>
        <v>0.77</v>
      </c>
      <c r="U22" s="71">
        <f t="shared" si="22"/>
        <v>76.760700000000014</v>
      </c>
      <c r="V22" s="73" t="s">
        <v>6151</v>
      </c>
      <c r="W22" s="71">
        <f t="shared" ref="W22:AF22" si="23">SUM(W6:W21)</f>
        <v>19.608000000000001</v>
      </c>
      <c r="X22" s="71">
        <f t="shared" si="23"/>
        <v>2.7750000000000004</v>
      </c>
      <c r="Y22" s="71">
        <f t="shared" si="23"/>
        <v>2.5199999999999996</v>
      </c>
      <c r="Z22" s="71">
        <f t="shared" si="23"/>
        <v>2.0369999999999995</v>
      </c>
      <c r="AA22" s="71">
        <f t="shared" si="23"/>
        <v>0.48299999999999998</v>
      </c>
      <c r="AB22" s="71">
        <f t="shared" si="23"/>
        <v>2.0649999999999999</v>
      </c>
      <c r="AC22" s="71">
        <f t="shared" si="23"/>
        <v>0.59275</v>
      </c>
      <c r="AD22" s="71">
        <f t="shared" si="23"/>
        <v>5.5E-2</v>
      </c>
      <c r="AE22" s="71">
        <f>SUM(AE6:AE21)</f>
        <v>0.89</v>
      </c>
      <c r="AF22" s="71">
        <f t="shared" si="23"/>
        <v>112.8357</v>
      </c>
    </row>
    <row r="23" spans="2:32" ht="15" customHeight="1" x14ac:dyDescent="0.25">
      <c r="L23" s="59"/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6154</v>
      </c>
      <c r="W23" s="59"/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84" t="b">
        <v>1</v>
      </c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6155</v>
      </c>
      <c r="W24" s="84" t="b">
        <v>1</v>
      </c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ht="15" customHeight="1" x14ac:dyDescent="0.25">
      <c r="L25" s="59"/>
      <c r="M25" s="59"/>
      <c r="N25" s="59"/>
      <c r="O25" s="59"/>
      <c r="P25" s="59"/>
      <c r="Q25" s="84" t="b">
        <v>1</v>
      </c>
      <c r="R25" s="59"/>
      <c r="S25" s="59"/>
      <c r="T25" s="84" t="b">
        <v>1</v>
      </c>
      <c r="U25" s="59"/>
      <c r="V25" s="63" t="s">
        <v>6156</v>
      </c>
      <c r="W25" s="59"/>
      <c r="X25" s="59"/>
      <c r="Y25" s="59"/>
      <c r="Z25" s="59"/>
      <c r="AA25" s="59"/>
      <c r="AB25" s="84" t="b">
        <v>1</v>
      </c>
      <c r="AC25" s="59"/>
      <c r="AD25" s="59"/>
      <c r="AE25" s="84" t="b">
        <v>1</v>
      </c>
      <c r="AF2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8:J18"/>
    <mergeCell ref="I4:I5"/>
    <mergeCell ref="J4:J5"/>
    <mergeCell ref="L4:U4"/>
    <mergeCell ref="W4:AF4"/>
  </mergeCells>
  <hyperlinks>
    <hyperlink ref="L1" location="'HOME WEEK 1'!A1" display="'HOME WEEK 1'!A1" xr:uid="{CD68DE4E-8A15-4A65-A642-8B785C367C15}"/>
    <hyperlink ref="M1" location="'HOME WEEK 2'!A1" display="&lt; Week 2 Home" xr:uid="{C2BFC6A0-288B-413F-A2FC-E80547248DF2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857F539-28FF-4A47-B102-680EAB93B328}">
          <x14:formula1>
            <xm:f>'Master Product List'!$B:$B</xm:f>
          </x14:formula1>
          <xm:sqref>F6:F17 F19:F21</xm:sqref>
        </x14:dataValidation>
      </x14:dataValidations>
    </ext>
  </extLst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A001A-CB46-48EC-977C-AC088E50B787}">
  <sheetPr>
    <tabColor theme="9" tint="-0.499984740745262"/>
  </sheetPr>
  <dimension ref="B1:AF24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6063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2160</v>
      </c>
      <c r="C6" s="24">
        <v>45</v>
      </c>
      <c r="D6" s="24">
        <v>65</v>
      </c>
      <c r="E6" s="23" t="s">
        <v>6204</v>
      </c>
      <c r="F6" s="65" t="s">
        <v>5521</v>
      </c>
      <c r="G6" s="60" t="str">
        <f t="shared" ref="G6:G16" si="0">IFERROR(IF(E6="Individual Unit",IF(VLOOKUP($F6,Products,26,FALSE)="","X",VLOOKUP($F6,Products,26,FALSE)),""),"")</f>
        <v/>
      </c>
      <c r="H6" s="23" t="str">
        <f t="shared" ref="H6:H16" si="1">_xlfn.IFNA(VLOOKUP($F6,Products,2,FALSE),"Not Found")</f>
        <v>Bidfood</v>
      </c>
      <c r="I6" s="24" t="str">
        <f t="shared" ref="I6:I16" si="2">_xlfn.IFNA(VLOOKUP($F6,Products,4,FALSE),"Not Found")</f>
        <v>29580</v>
      </c>
      <c r="J6" s="24" t="str">
        <f t="shared" ref="J6:J16" si="3">_xlfn.IFNA(VLOOKUP($F6,Products,5,FALSE),"Not Found")</f>
        <v>Everyday Favourites Whole Wheat Fusilli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5.3999999999999995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28.8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0.9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0.67499999999999993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0.22500000000000001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2.9250000000000003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1.3499999999999998E-2</v>
      </c>
      <c r="S6" s="70">
        <f t="shared" ref="S6:S1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1.3499999999999999</v>
      </c>
      <c r="T6" s="70">
        <v>0</v>
      </c>
      <c r="U6" s="70">
        <f t="shared" ref="U6:U16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150.75</v>
      </c>
      <c r="V6" s="80"/>
      <c r="W6" s="70">
        <f t="shared" ref="W6:W1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7.8</v>
      </c>
      <c r="X6" s="70">
        <f t="shared" ref="X6:X1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41.6</v>
      </c>
      <c r="Y6" s="70">
        <f t="shared" ref="Y6:Y1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1.3</v>
      </c>
      <c r="Z6" s="70">
        <f t="shared" ref="Z6:Z1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0.97499999999999998</v>
      </c>
      <c r="AA6" s="70">
        <f t="shared" ref="AA6:AA1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0.32500000000000001</v>
      </c>
      <c r="AB6" s="70">
        <f t="shared" ref="AB6:AB1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4.2250000000000005</v>
      </c>
      <c r="AC6" s="70">
        <f t="shared" ref="AC6:AC1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1.95E-2</v>
      </c>
      <c r="AD6" s="70">
        <f t="shared" ref="AD6:AD1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1.95</v>
      </c>
      <c r="AE6" s="70">
        <v>0</v>
      </c>
      <c r="AF6" s="70">
        <f t="shared" ref="AF6:AF16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217.75</v>
      </c>
    </row>
    <row r="7" spans="2:32" s="4" customFormat="1" ht="30" customHeight="1" x14ac:dyDescent="0.25">
      <c r="B7" s="23" t="s">
        <v>2575</v>
      </c>
      <c r="C7" s="24">
        <v>3</v>
      </c>
      <c r="D7" s="24">
        <v>4</v>
      </c>
      <c r="E7" s="23" t="s">
        <v>1216</v>
      </c>
      <c r="F7" s="65" t="s">
        <v>2967</v>
      </c>
      <c r="G7" s="60">
        <f t="shared" si="0"/>
        <v>14</v>
      </c>
      <c r="H7" s="23" t="str">
        <f t="shared" si="1"/>
        <v>RD Johns</v>
      </c>
      <c r="I7" s="24" t="str">
        <f t="shared" si="2"/>
        <v>74008</v>
      </c>
      <c r="J7" s="24" t="str">
        <f t="shared" si="3"/>
        <v>Katerveg Vegan Meatballs</v>
      </c>
      <c r="L7" s="70">
        <f t="shared" si="4"/>
        <v>6.2579999999999991</v>
      </c>
      <c r="M7" s="70">
        <f t="shared" si="5"/>
        <v>3.5700000000000003</v>
      </c>
      <c r="N7" s="70">
        <f t="shared" si="6"/>
        <v>2.6880000000000002</v>
      </c>
      <c r="O7" s="70">
        <f t="shared" si="7"/>
        <v>2.31</v>
      </c>
      <c r="P7" s="70">
        <f t="shared" si="8"/>
        <v>0.378</v>
      </c>
      <c r="Q7" s="70">
        <f t="shared" si="9"/>
        <v>0.75600000000000001</v>
      </c>
      <c r="R7" s="70">
        <f t="shared" si="10"/>
        <v>0.38639999999999997</v>
      </c>
      <c r="S7" s="70">
        <f t="shared" si="11"/>
        <v>0.75600000000000001</v>
      </c>
      <c r="T7" s="70">
        <v>0</v>
      </c>
      <c r="U7" s="70">
        <f t="shared" si="12"/>
        <v>57.619799999999998</v>
      </c>
      <c r="V7" s="80"/>
      <c r="W7" s="70">
        <f t="shared" si="13"/>
        <v>8.3439999999999994</v>
      </c>
      <c r="X7" s="70">
        <f t="shared" si="14"/>
        <v>4.7600000000000007</v>
      </c>
      <c r="Y7" s="70">
        <f t="shared" si="15"/>
        <v>3.5840000000000001</v>
      </c>
      <c r="Z7" s="70">
        <f t="shared" si="16"/>
        <v>3.08</v>
      </c>
      <c r="AA7" s="70">
        <f t="shared" si="17"/>
        <v>0.504</v>
      </c>
      <c r="AB7" s="70">
        <f t="shared" si="18"/>
        <v>1.008</v>
      </c>
      <c r="AC7" s="70">
        <f t="shared" si="19"/>
        <v>0.51519999999999999</v>
      </c>
      <c r="AD7" s="70">
        <f t="shared" si="20"/>
        <v>1.008</v>
      </c>
      <c r="AE7" s="70">
        <v>0</v>
      </c>
      <c r="AF7" s="70">
        <f t="shared" si="21"/>
        <v>76.826399999999992</v>
      </c>
    </row>
    <row r="8" spans="2:32" s="4" customFormat="1" ht="30" customHeight="1" x14ac:dyDescent="0.25">
      <c r="B8" s="23" t="s">
        <v>2936</v>
      </c>
      <c r="C8" s="24">
        <v>30</v>
      </c>
      <c r="D8" s="24">
        <v>40</v>
      </c>
      <c r="E8" s="23" t="s">
        <v>6205</v>
      </c>
      <c r="F8" s="65" t="s">
        <v>4732</v>
      </c>
      <c r="G8" s="60" t="str">
        <f t="shared" si="0"/>
        <v/>
      </c>
      <c r="H8" s="23" t="str">
        <f t="shared" si="1"/>
        <v>Savona</v>
      </c>
      <c r="I8" s="24" t="str">
        <f t="shared" si="2"/>
        <v>130045</v>
      </c>
      <c r="J8" s="24" t="str">
        <f t="shared" si="3"/>
        <v>TOMATO/BASIL C/R</v>
      </c>
      <c r="L8" s="70">
        <f t="shared" si="4"/>
        <v>0.39</v>
      </c>
      <c r="M8" s="70">
        <f t="shared" si="5"/>
        <v>2.5799999999999996</v>
      </c>
      <c r="N8" s="70">
        <f t="shared" si="6"/>
        <v>0.03</v>
      </c>
      <c r="O8" s="70">
        <f t="shared" si="7"/>
        <v>0.03</v>
      </c>
      <c r="P8" s="70">
        <f t="shared" si="8"/>
        <v>0</v>
      </c>
      <c r="Q8" s="70">
        <f t="shared" si="9"/>
        <v>0.41999999999999993</v>
      </c>
      <c r="R8" s="70">
        <f t="shared" si="10"/>
        <v>0.18</v>
      </c>
      <c r="S8" s="70">
        <f t="shared" si="11"/>
        <v>2.04</v>
      </c>
      <c r="T8" s="70">
        <v>0</v>
      </c>
      <c r="U8" s="70">
        <f t="shared" si="12"/>
        <v>13.5</v>
      </c>
      <c r="V8" s="80"/>
      <c r="W8" s="70">
        <f t="shared" si="13"/>
        <v>0.52</v>
      </c>
      <c r="X8" s="70">
        <f t="shared" si="14"/>
        <v>3.4399999999999995</v>
      </c>
      <c r="Y8" s="70">
        <f t="shared" si="15"/>
        <v>0.04</v>
      </c>
      <c r="Z8" s="70">
        <f t="shared" si="16"/>
        <v>0.04</v>
      </c>
      <c r="AA8" s="70">
        <f t="shared" si="17"/>
        <v>0</v>
      </c>
      <c r="AB8" s="70">
        <f t="shared" si="18"/>
        <v>0.55999999999999994</v>
      </c>
      <c r="AC8" s="70">
        <f t="shared" si="19"/>
        <v>0.24</v>
      </c>
      <c r="AD8" s="70">
        <f t="shared" si="20"/>
        <v>2.72</v>
      </c>
      <c r="AE8" s="70">
        <v>0</v>
      </c>
      <c r="AF8" s="70">
        <f t="shared" si="21"/>
        <v>18</v>
      </c>
    </row>
    <row r="9" spans="2:32" s="4" customFormat="1" ht="30" hidden="1" customHeight="1" x14ac:dyDescent="0.25">
      <c r="B9" s="23"/>
      <c r="C9" s="24"/>
      <c r="D9" s="24"/>
      <c r="E9" s="23"/>
      <c r="F9" s="65"/>
      <c r="G9" s="60" t="str">
        <f t="shared" si="0"/>
        <v/>
      </c>
      <c r="H9" s="23" t="str">
        <f t="shared" si="1"/>
        <v>Not Found</v>
      </c>
      <c r="I9" s="24" t="str">
        <f t="shared" si="2"/>
        <v>Not Found</v>
      </c>
      <c r="J9" s="24" t="str">
        <f t="shared" si="3"/>
        <v>Not Found</v>
      </c>
      <c r="L9" s="70" t="str">
        <f t="shared" si="4"/>
        <v>Err</v>
      </c>
      <c r="M9" s="70" t="str">
        <f t="shared" si="5"/>
        <v>Err</v>
      </c>
      <c r="N9" s="70" t="str">
        <f t="shared" si="6"/>
        <v>Err</v>
      </c>
      <c r="O9" s="70" t="str">
        <f t="shared" si="7"/>
        <v>Err</v>
      </c>
      <c r="P9" s="70" t="str">
        <f t="shared" si="8"/>
        <v>Err</v>
      </c>
      <c r="Q9" s="70" t="str">
        <f t="shared" si="9"/>
        <v>Err</v>
      </c>
      <c r="R9" s="70" t="str">
        <f t="shared" si="10"/>
        <v>Err</v>
      </c>
      <c r="S9" s="70" t="str">
        <f t="shared" si="11"/>
        <v>Err</v>
      </c>
      <c r="T9" s="70"/>
      <c r="U9" s="70" t="str">
        <f t="shared" si="12"/>
        <v>Err</v>
      </c>
      <c r="V9" s="80"/>
      <c r="W9" s="70" t="str">
        <f t="shared" si="13"/>
        <v>Err</v>
      </c>
      <c r="X9" s="70" t="str">
        <f t="shared" si="14"/>
        <v>Err</v>
      </c>
      <c r="Y9" s="70" t="str">
        <f t="shared" si="15"/>
        <v>Err</v>
      </c>
      <c r="Z9" s="70" t="str">
        <f t="shared" si="16"/>
        <v>Err</v>
      </c>
      <c r="AA9" s="70" t="str">
        <f t="shared" si="17"/>
        <v>Err</v>
      </c>
      <c r="AB9" s="70" t="str">
        <f t="shared" si="18"/>
        <v>Err</v>
      </c>
      <c r="AC9" s="70" t="str">
        <f t="shared" si="19"/>
        <v>Err</v>
      </c>
      <c r="AD9" s="70" t="str">
        <f t="shared" si="20"/>
        <v>Err</v>
      </c>
      <c r="AE9" s="70"/>
      <c r="AF9" s="70" t="str">
        <f t="shared" si="21"/>
        <v>Err</v>
      </c>
    </row>
    <row r="10" spans="2:32" s="4" customFormat="1" ht="30" hidden="1" customHeight="1" x14ac:dyDescent="0.25">
      <c r="B10" s="23"/>
      <c r="C10" s="24"/>
      <c r="D10" s="24"/>
      <c r="E10" s="23"/>
      <c r="F10" s="65"/>
      <c r="G10" s="60" t="str">
        <f t="shared" si="0"/>
        <v/>
      </c>
      <c r="H10" s="23" t="str">
        <f t="shared" si="1"/>
        <v>Not Found</v>
      </c>
      <c r="I10" s="24" t="str">
        <f t="shared" si="2"/>
        <v>Not Found</v>
      </c>
      <c r="J10" s="24" t="str">
        <f t="shared" si="3"/>
        <v>Not Found</v>
      </c>
      <c r="L10" s="70" t="str">
        <f t="shared" si="4"/>
        <v>Err</v>
      </c>
      <c r="M10" s="70" t="str">
        <f t="shared" si="5"/>
        <v>Err</v>
      </c>
      <c r="N10" s="70" t="str">
        <f t="shared" si="6"/>
        <v>Err</v>
      </c>
      <c r="O10" s="70" t="str">
        <f t="shared" si="7"/>
        <v>Err</v>
      </c>
      <c r="P10" s="70" t="str">
        <f t="shared" si="8"/>
        <v>Err</v>
      </c>
      <c r="Q10" s="70" t="str">
        <f t="shared" si="9"/>
        <v>Err</v>
      </c>
      <c r="R10" s="70" t="str">
        <f t="shared" si="10"/>
        <v>Err</v>
      </c>
      <c r="S10" s="70" t="str">
        <f t="shared" si="11"/>
        <v>Err</v>
      </c>
      <c r="T10" s="70"/>
      <c r="U10" s="70" t="str">
        <f t="shared" si="12"/>
        <v>Err</v>
      </c>
      <c r="V10" s="80"/>
      <c r="W10" s="70" t="str">
        <f t="shared" si="13"/>
        <v>Err</v>
      </c>
      <c r="X10" s="70" t="str">
        <f t="shared" si="14"/>
        <v>Err</v>
      </c>
      <c r="Y10" s="70" t="str">
        <f t="shared" si="15"/>
        <v>Err</v>
      </c>
      <c r="Z10" s="70" t="str">
        <f t="shared" si="16"/>
        <v>Err</v>
      </c>
      <c r="AA10" s="70" t="str">
        <f t="shared" si="17"/>
        <v>Err</v>
      </c>
      <c r="AB10" s="70" t="str">
        <f t="shared" si="18"/>
        <v>Err</v>
      </c>
      <c r="AC10" s="70" t="str">
        <f t="shared" si="19"/>
        <v>Err</v>
      </c>
      <c r="AD10" s="70" t="str">
        <f t="shared" si="20"/>
        <v>Err</v>
      </c>
      <c r="AE10" s="70"/>
      <c r="AF10" s="70" t="str">
        <f t="shared" si="21"/>
        <v>Err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11"/>
        <v>Err</v>
      </c>
      <c r="T11" s="70"/>
      <c r="U11" s="70" t="str">
        <f t="shared" si="12"/>
        <v>Err</v>
      </c>
      <c r="V11" s="80"/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70" t="str">
        <f t="shared" si="16"/>
        <v>Err</v>
      </c>
      <c r="AA11" s="70" t="str">
        <f t="shared" si="17"/>
        <v>Err</v>
      </c>
      <c r="AB11" s="70" t="str">
        <f t="shared" si="18"/>
        <v>Err</v>
      </c>
      <c r="AC11" s="70" t="str">
        <f t="shared" si="19"/>
        <v>Err</v>
      </c>
      <c r="AD11" s="70" t="str">
        <f t="shared" si="20"/>
        <v>Err</v>
      </c>
      <c r="AE11" s="70"/>
      <c r="AF11" s="70" t="str">
        <f t="shared" si="21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ht="15.75" x14ac:dyDescent="0.25">
      <c r="B17" s="89" t="s">
        <v>6217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30" customHeight="1" x14ac:dyDescent="0.25">
      <c r="B18" s="38" t="s">
        <v>1447</v>
      </c>
      <c r="C18" s="39">
        <v>0.5</v>
      </c>
      <c r="D18" s="39">
        <v>0.5</v>
      </c>
      <c r="E18" s="38" t="s">
        <v>1216</v>
      </c>
      <c r="F18" s="65" t="s">
        <v>5538</v>
      </c>
      <c r="G18" s="60">
        <f>IFERROR(IF(E18="Individual Unit",IF(VLOOKUP($F18,Products,26,FALSE)="","X",VLOOKUP($F18,Products,26,FALSE)),""),"")</f>
        <v>167</v>
      </c>
      <c r="H18" s="23" t="str">
        <f>_xlfn.IFNA(VLOOKUP($F18,Products,2,FALSE),"Not Found")</f>
        <v>Tamar Fresh</v>
      </c>
      <c r="I18" s="24" t="str">
        <f>_xlfn.IFNA(VLOOKUP($F18,Products,4,FALSE),"Not Found")</f>
        <v>1040</v>
      </c>
      <c r="J18" s="24" t="str">
        <f>_xlfn.IFNA(VLOOKUP($F18,Products,5,FALSE),"Not Found")</f>
        <v>Granny Smith Apples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0.41749999999999998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8.35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0.33400000000000002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0.33400000000000002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0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1.002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8.3499999999999998E-3</v>
      </c>
      <c r="S18" s="70">
        <v>0</v>
      </c>
      <c r="T18" s="70">
        <v>8.35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35.905000000000001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0.41749999999999998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8.35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0.33400000000000002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0.33400000000000002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0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1.002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8.3499999999999998E-3</v>
      </c>
      <c r="AD18" s="70">
        <v>0</v>
      </c>
      <c r="AE18" s="70">
        <v>8.35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35.905000000000001</v>
      </c>
    </row>
    <row r="19" spans="2:32" s="4" customFormat="1" ht="30" customHeight="1" x14ac:dyDescent="0.25">
      <c r="B19" s="38" t="s">
        <v>6213</v>
      </c>
      <c r="C19" s="39">
        <v>25</v>
      </c>
      <c r="D19" s="39">
        <v>25</v>
      </c>
      <c r="E19" s="38" t="s">
        <v>6204</v>
      </c>
      <c r="F19" s="65" t="s">
        <v>5543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44250</v>
      </c>
      <c r="J19" s="24" t="str">
        <f>_xlfn.IFNA(VLOOKUP($F19,Products,5,FALSE),"Not Found")</f>
        <v>Raisin's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0.75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15.65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0.25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0.2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0.05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0.67500000000000004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0.01</v>
      </c>
      <c r="S19" s="70">
        <v>0</v>
      </c>
      <c r="T19" s="70">
        <v>15.65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65.13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0.75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15.65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0.25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0.2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0.05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0.67500000000000004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0.01</v>
      </c>
      <c r="AD19" s="70">
        <v>0</v>
      </c>
      <c r="AE19" s="70">
        <v>15.65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65.13</v>
      </c>
    </row>
    <row r="20" spans="2:32" s="4" customFormat="1" ht="30" hidden="1" customHeight="1" x14ac:dyDescent="0.25">
      <c r="B20" s="38"/>
      <c r="C20" s="39"/>
      <c r="D20" s="39"/>
      <c r="E20" s="38"/>
      <c r="F20" s="65"/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Not Found</v>
      </c>
      <c r="I20" s="24" t="str">
        <f>_xlfn.IFNA(VLOOKUP($F20,Products,4,FALSE),"Not Found")</f>
        <v>Not Found</v>
      </c>
      <c r="J20" s="24" t="str">
        <f>_xlfn.IFNA(VLOOKUP($F20,Products,5,FALSE),"Not Found")</f>
        <v>Not Found</v>
      </c>
      <c r="L20" s="70" t="str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Err</v>
      </c>
      <c r="M20" s="70" t="str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Err</v>
      </c>
      <c r="N20" s="70" t="str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Err</v>
      </c>
      <c r="O20" s="70" t="str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Err</v>
      </c>
      <c r="P20" s="70" t="str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Err</v>
      </c>
      <c r="Q20" s="70" t="str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Err</v>
      </c>
      <c r="R20" s="70" t="str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Err</v>
      </c>
      <c r="S20" s="70" t="str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Err</v>
      </c>
      <c r="T20" s="70"/>
      <c r="U20" s="70" t="str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Err</v>
      </c>
      <c r="V20" s="80"/>
      <c r="W20" s="70" t="str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Err</v>
      </c>
      <c r="X20" s="70" t="str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Err</v>
      </c>
      <c r="Y20" s="70" t="str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Err</v>
      </c>
      <c r="Z20" s="70" t="str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Err</v>
      </c>
      <c r="AA20" s="70" t="str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Err</v>
      </c>
      <c r="AB20" s="70" t="str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Err</v>
      </c>
      <c r="AC20" s="70" t="str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Err</v>
      </c>
      <c r="AD20" s="70" t="str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Err</v>
      </c>
      <c r="AE20" s="70"/>
      <c r="AF20" s="70" t="str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Err</v>
      </c>
    </row>
    <row r="21" spans="2:32" x14ac:dyDescent="0.25">
      <c r="L21" s="71">
        <f>SUM(L6:L20)</f>
        <v>13.215499999999999</v>
      </c>
      <c r="M21" s="71">
        <f t="shared" ref="M21:U21" si="22">SUM(M6:M20)</f>
        <v>58.95</v>
      </c>
      <c r="N21" s="71">
        <f t="shared" si="22"/>
        <v>4.202</v>
      </c>
      <c r="O21" s="71">
        <f t="shared" si="22"/>
        <v>3.5489999999999999</v>
      </c>
      <c r="P21" s="71">
        <f t="shared" si="22"/>
        <v>0.65300000000000002</v>
      </c>
      <c r="Q21" s="71">
        <f t="shared" si="22"/>
        <v>5.7779999999999996</v>
      </c>
      <c r="R21" s="71">
        <f t="shared" si="22"/>
        <v>0.59824999999999995</v>
      </c>
      <c r="S21" s="71">
        <f t="shared" si="22"/>
        <v>4.1459999999999999</v>
      </c>
      <c r="T21" s="71">
        <f>SUM(T6:T20)</f>
        <v>24</v>
      </c>
      <c r="U21" s="71">
        <f t="shared" si="22"/>
        <v>322.90480000000002</v>
      </c>
      <c r="V21" s="73" t="s">
        <v>6151</v>
      </c>
      <c r="W21" s="71">
        <f t="shared" ref="W21:AF21" si="23">SUM(W6:W20)</f>
        <v>17.831499999999998</v>
      </c>
      <c r="X21" s="71">
        <f t="shared" si="23"/>
        <v>73.8</v>
      </c>
      <c r="Y21" s="71">
        <f t="shared" si="23"/>
        <v>5.508</v>
      </c>
      <c r="Z21" s="71">
        <f t="shared" si="23"/>
        <v>4.6289999999999996</v>
      </c>
      <c r="AA21" s="71">
        <f t="shared" si="23"/>
        <v>0.879</v>
      </c>
      <c r="AB21" s="71">
        <f t="shared" si="23"/>
        <v>7.47</v>
      </c>
      <c r="AC21" s="71">
        <f t="shared" si="23"/>
        <v>0.79304999999999992</v>
      </c>
      <c r="AD21" s="71">
        <f t="shared" si="23"/>
        <v>5.6780000000000008</v>
      </c>
      <c r="AE21" s="71">
        <f>SUM(AE6:AE20)</f>
        <v>24</v>
      </c>
      <c r="AF21" s="71">
        <f t="shared" si="23"/>
        <v>413.6114</v>
      </c>
    </row>
    <row r="22" spans="2:32" ht="15" customHeight="1" x14ac:dyDescent="0.25">
      <c r="L22" s="59"/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6154</v>
      </c>
      <c r="W22" s="59"/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x14ac:dyDescent="0.25">
      <c r="L23" s="84" t="b">
        <v>1</v>
      </c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6155</v>
      </c>
      <c r="W23" s="84" t="b">
        <v>1</v>
      </c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ht="15" customHeight="1" x14ac:dyDescent="0.25">
      <c r="L24" s="59"/>
      <c r="M24" s="59"/>
      <c r="N24" s="59"/>
      <c r="O24" s="59"/>
      <c r="P24" s="59"/>
      <c r="Q24" s="84" t="b">
        <v>1</v>
      </c>
      <c r="R24" s="59"/>
      <c r="S24" s="59"/>
      <c r="T24" s="84" t="b">
        <v>1</v>
      </c>
      <c r="U24" s="59"/>
      <c r="V24" s="63" t="s">
        <v>6156</v>
      </c>
      <c r="W24" s="59"/>
      <c r="X24" s="59"/>
      <c r="Y24" s="59"/>
      <c r="Z24" s="59"/>
      <c r="AA24" s="59"/>
      <c r="AB24" s="84" t="b">
        <v>1</v>
      </c>
      <c r="AC24" s="59"/>
      <c r="AD24" s="59"/>
      <c r="AE24" s="84" t="b">
        <v>1</v>
      </c>
      <c r="AF24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7:J17"/>
    <mergeCell ref="I4:I5"/>
    <mergeCell ref="J4:J5"/>
    <mergeCell ref="L4:U4"/>
    <mergeCell ref="W4:AF4"/>
  </mergeCells>
  <hyperlinks>
    <hyperlink ref="L1" location="'HOME WEEK 1'!A1" display="'HOME WEEK 1'!A1" xr:uid="{49326977-B8F7-4958-8C51-5E68BC469D48}"/>
    <hyperlink ref="M1" location="'HOME WEEK 2'!A1" display="&lt; Week 2 Home" xr:uid="{4908BC56-BA95-49E9-8801-C4201734CAF3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F1BF289-5767-4564-BFF0-8BD64D8D1734}">
          <x14:formula1>
            <xm:f>'Master Product List'!$B:$B</xm:f>
          </x14:formula1>
          <xm:sqref>F6:F16 F18:F20</xm:sqref>
        </x14:dataValidation>
      </x14:dataValidations>
    </ext>
  </extLst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B99EB-7827-4D60-BA24-993CA68CF92D}">
  <sheetPr>
    <tabColor theme="9" tint="-0.499984740745262"/>
  </sheetPr>
  <dimension ref="B1:AF24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6064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6210</v>
      </c>
      <c r="C6" s="24">
        <v>3</v>
      </c>
      <c r="D6" s="24">
        <v>3</v>
      </c>
      <c r="E6" s="23" t="s">
        <v>6204</v>
      </c>
      <c r="F6" s="65" t="s">
        <v>2438</v>
      </c>
      <c r="G6" s="60" t="str">
        <f t="shared" ref="G6:G16" si="0">IFERROR(IF(E6="Individual Unit",IF(VLOOKUP($F6,Products,26,FALSE)="","X",VLOOKUP($F6,Products,26,FALSE)),""),"")</f>
        <v/>
      </c>
      <c r="H6" s="23" t="str">
        <f t="shared" ref="H6:H16" si="1">_xlfn.IFNA(VLOOKUP($F6,Products,2,FALSE),"Not Found")</f>
        <v>RD Johns</v>
      </c>
      <c r="I6" s="24" t="str">
        <f t="shared" ref="I6:I16" si="2">_xlfn.IFNA(VLOOKUP($F6,Products,4,FALSE),"Not Found")</f>
        <v>3711</v>
      </c>
      <c r="J6" s="24" t="str">
        <f t="shared" ref="J6:J16" si="3">_xlfn.IFNA(VLOOKUP($F6,Products,5,FALSE),"Not Found")</f>
        <v>Tomato Paste/Puree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0.13500000000000001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0.51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1.2E-2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1.2E-2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3.0000000000000001E-3</v>
      </c>
      <c r="S6" s="70">
        <f t="shared" ref="S6:S1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0.51</v>
      </c>
      <c r="T6" s="70">
        <v>0</v>
      </c>
      <c r="U6" s="70">
        <f t="shared" ref="U6:U16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2.8536000000000001</v>
      </c>
      <c r="V6" s="80"/>
      <c r="W6" s="70">
        <f t="shared" ref="W6:W1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0.13500000000000001</v>
      </c>
      <c r="X6" s="70">
        <f t="shared" ref="X6:X1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0.51</v>
      </c>
      <c r="Y6" s="70">
        <f t="shared" ref="Y6:Y1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1.2E-2</v>
      </c>
      <c r="Z6" s="70">
        <f t="shared" ref="Z6:Z1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1.2E-2</v>
      </c>
      <c r="AA6" s="70">
        <f t="shared" ref="AA6:AA1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3.0000000000000001E-3</v>
      </c>
      <c r="AD6" s="70">
        <f t="shared" ref="AD6:AD1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0.51</v>
      </c>
      <c r="AE6" s="70">
        <v>0</v>
      </c>
      <c r="AF6" s="70">
        <f t="shared" ref="AF6:AF16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2.8536000000000001</v>
      </c>
    </row>
    <row r="7" spans="2:32" s="4" customFormat="1" ht="30" customHeight="1" x14ac:dyDescent="0.25">
      <c r="B7" s="23" t="s">
        <v>3081</v>
      </c>
      <c r="C7" s="24">
        <v>3</v>
      </c>
      <c r="D7" s="24">
        <v>3</v>
      </c>
      <c r="E7" s="23" t="s">
        <v>6204</v>
      </c>
      <c r="F7" s="65" t="s">
        <v>5506</v>
      </c>
      <c r="G7" s="60" t="str">
        <f t="shared" si="0"/>
        <v/>
      </c>
      <c r="H7" s="23" t="str">
        <f t="shared" si="1"/>
        <v>Bidfood</v>
      </c>
      <c r="I7" s="24" t="str">
        <f t="shared" si="2"/>
        <v>22216</v>
      </c>
      <c r="J7" s="24" t="str">
        <f t="shared" si="3"/>
        <v>Et Voila Garlic Puree</v>
      </c>
      <c r="L7" s="70">
        <f t="shared" si="4"/>
        <v>3.9000000000000007E-2</v>
      </c>
      <c r="M7" s="70">
        <f t="shared" si="5"/>
        <v>0.58499999999999996</v>
      </c>
      <c r="N7" s="70">
        <f t="shared" si="6"/>
        <v>1.4999999999999999E-2</v>
      </c>
      <c r="O7" s="70">
        <f t="shared" si="7"/>
        <v>1.2E-2</v>
      </c>
      <c r="P7" s="70">
        <f t="shared" si="8"/>
        <v>3.0000000000000001E-3</v>
      </c>
      <c r="Q7" s="70">
        <f t="shared" si="9"/>
        <v>0.10800000000000001</v>
      </c>
      <c r="R7" s="70">
        <f t="shared" si="10"/>
        <v>6.6E-3</v>
      </c>
      <c r="S7" s="70">
        <f t="shared" si="11"/>
        <v>4.8000000000000001E-2</v>
      </c>
      <c r="T7" s="70">
        <v>0</v>
      </c>
      <c r="U7" s="70">
        <f t="shared" si="12"/>
        <v>2.7389999999999999</v>
      </c>
      <c r="V7" s="80"/>
      <c r="W7" s="70">
        <f t="shared" si="13"/>
        <v>3.9000000000000007E-2</v>
      </c>
      <c r="X7" s="70">
        <f t="shared" si="14"/>
        <v>0.58499999999999996</v>
      </c>
      <c r="Y7" s="70">
        <f t="shared" si="15"/>
        <v>1.4999999999999999E-2</v>
      </c>
      <c r="Z7" s="70">
        <f t="shared" si="16"/>
        <v>1.2E-2</v>
      </c>
      <c r="AA7" s="70">
        <f t="shared" si="17"/>
        <v>3.0000000000000001E-3</v>
      </c>
      <c r="AB7" s="70">
        <f t="shared" si="18"/>
        <v>0.10800000000000001</v>
      </c>
      <c r="AC7" s="70">
        <f t="shared" si="19"/>
        <v>6.6E-3</v>
      </c>
      <c r="AD7" s="70">
        <f t="shared" si="20"/>
        <v>4.8000000000000001E-2</v>
      </c>
      <c r="AE7" s="70">
        <v>0</v>
      </c>
      <c r="AF7" s="70">
        <f t="shared" si="21"/>
        <v>2.7389999999999999</v>
      </c>
    </row>
    <row r="8" spans="2:32" s="4" customFormat="1" ht="30" customHeight="1" x14ac:dyDescent="0.25">
      <c r="B8" s="23" t="s">
        <v>2897</v>
      </c>
      <c r="C8" s="24">
        <v>3</v>
      </c>
      <c r="D8" s="24">
        <v>3</v>
      </c>
      <c r="E8" s="23" t="s">
        <v>6204</v>
      </c>
      <c r="F8" s="65" t="s">
        <v>5514</v>
      </c>
      <c r="G8" s="60" t="str">
        <f t="shared" si="0"/>
        <v/>
      </c>
      <c r="H8" s="23" t="str">
        <f t="shared" si="1"/>
        <v>Bidfood</v>
      </c>
      <c r="I8" s="24" t="str">
        <f t="shared" si="2"/>
        <v>30142</v>
      </c>
      <c r="J8" s="24" t="str">
        <f t="shared" si="3"/>
        <v>Everyday Favourites Dry Oregano</v>
      </c>
      <c r="L8" s="70">
        <f t="shared" si="4"/>
        <v>0.27</v>
      </c>
      <c r="M8" s="70">
        <f t="shared" si="5"/>
        <v>0.79259999999999997</v>
      </c>
      <c r="N8" s="70">
        <f t="shared" si="6"/>
        <v>0.12840000000000001</v>
      </c>
      <c r="O8" s="70">
        <f t="shared" si="7"/>
        <v>8.1900000000000014E-2</v>
      </c>
      <c r="P8" s="70">
        <f t="shared" si="8"/>
        <v>4.65E-2</v>
      </c>
      <c r="Q8" s="70">
        <f t="shared" si="9"/>
        <v>1.2749999999999999</v>
      </c>
      <c r="R8" s="70">
        <f t="shared" si="10"/>
        <v>1.8E-3</v>
      </c>
      <c r="S8" s="70">
        <f t="shared" si="11"/>
        <v>0.1227</v>
      </c>
      <c r="T8" s="70">
        <v>0</v>
      </c>
      <c r="U8" s="70">
        <f t="shared" si="12"/>
        <v>7.9499999999999993</v>
      </c>
      <c r="V8" s="80"/>
      <c r="W8" s="70">
        <f t="shared" si="13"/>
        <v>0.27</v>
      </c>
      <c r="X8" s="70">
        <f t="shared" si="14"/>
        <v>0.79259999999999997</v>
      </c>
      <c r="Y8" s="70">
        <f t="shared" si="15"/>
        <v>0.12840000000000001</v>
      </c>
      <c r="Z8" s="70">
        <f t="shared" si="16"/>
        <v>8.1900000000000014E-2</v>
      </c>
      <c r="AA8" s="70">
        <f t="shared" si="17"/>
        <v>4.65E-2</v>
      </c>
      <c r="AB8" s="70">
        <f t="shared" si="18"/>
        <v>1.2749999999999999</v>
      </c>
      <c r="AC8" s="70">
        <f t="shared" si="19"/>
        <v>1.8E-3</v>
      </c>
      <c r="AD8" s="70">
        <f t="shared" si="20"/>
        <v>0.1227</v>
      </c>
      <c r="AE8" s="70">
        <v>0</v>
      </c>
      <c r="AF8" s="70">
        <f t="shared" si="21"/>
        <v>7.9499999999999993</v>
      </c>
    </row>
    <row r="9" spans="2:32" s="4" customFormat="1" ht="30" customHeight="1" x14ac:dyDescent="0.25">
      <c r="B9" s="23" t="s">
        <v>5078</v>
      </c>
      <c r="C9" s="24">
        <v>10</v>
      </c>
      <c r="D9" s="24">
        <v>10</v>
      </c>
      <c r="E9" s="23" t="s">
        <v>6204</v>
      </c>
      <c r="F9" s="65" t="s">
        <v>3996</v>
      </c>
      <c r="G9" s="60" t="str">
        <f t="shared" si="0"/>
        <v/>
      </c>
      <c r="H9" s="23" t="str">
        <f t="shared" si="1"/>
        <v>Bidfood</v>
      </c>
      <c r="I9" s="24" t="str">
        <f t="shared" si="2"/>
        <v>1623</v>
      </c>
      <c r="J9" s="24" t="str">
        <f t="shared" si="3"/>
        <v>Diced Onions</v>
      </c>
      <c r="L9" s="70">
        <f t="shared" si="4"/>
        <v>0.15</v>
      </c>
      <c r="M9" s="70">
        <f t="shared" si="5"/>
        <v>0.15</v>
      </c>
      <c r="N9" s="70">
        <f t="shared" si="6"/>
        <v>0.05</v>
      </c>
      <c r="O9" s="70">
        <f t="shared" si="7"/>
        <v>0.04</v>
      </c>
      <c r="P9" s="70">
        <f t="shared" si="8"/>
        <v>0.01</v>
      </c>
      <c r="Q9" s="70">
        <f t="shared" si="9"/>
        <v>0.3</v>
      </c>
      <c r="R9" s="70">
        <f t="shared" si="10"/>
        <v>1E-3</v>
      </c>
      <c r="S9" s="70">
        <v>0</v>
      </c>
      <c r="T9" s="70">
        <v>6.5000000000000002E-2</v>
      </c>
      <c r="U9" s="70">
        <f t="shared" si="12"/>
        <v>1.7999999999999998</v>
      </c>
      <c r="V9" s="80"/>
      <c r="W9" s="70">
        <f t="shared" si="13"/>
        <v>0.15</v>
      </c>
      <c r="X9" s="70">
        <f t="shared" si="14"/>
        <v>0.15</v>
      </c>
      <c r="Y9" s="70">
        <f t="shared" si="15"/>
        <v>0.05</v>
      </c>
      <c r="Z9" s="70">
        <f t="shared" si="16"/>
        <v>0.04</v>
      </c>
      <c r="AA9" s="70">
        <f t="shared" si="17"/>
        <v>0.01</v>
      </c>
      <c r="AB9" s="70">
        <f t="shared" si="18"/>
        <v>0.3</v>
      </c>
      <c r="AC9" s="70">
        <f t="shared" si="19"/>
        <v>1E-3</v>
      </c>
      <c r="AD9" s="70">
        <v>0</v>
      </c>
      <c r="AE9" s="70">
        <v>6.5000000000000002E-2</v>
      </c>
      <c r="AF9" s="70">
        <f t="shared" si="21"/>
        <v>1.7999999999999998</v>
      </c>
    </row>
    <row r="10" spans="2:32" s="4" customFormat="1" ht="30" customHeight="1" x14ac:dyDescent="0.25">
      <c r="B10" s="23" t="s">
        <v>6211</v>
      </c>
      <c r="C10" s="24">
        <v>20</v>
      </c>
      <c r="D10" s="24">
        <v>30</v>
      </c>
      <c r="E10" s="23" t="s">
        <v>6204</v>
      </c>
      <c r="F10" s="65" t="s">
        <v>664</v>
      </c>
      <c r="G10" s="60" t="str">
        <f t="shared" si="0"/>
        <v/>
      </c>
      <c r="H10" s="23" t="str">
        <f t="shared" si="1"/>
        <v>Bidfood</v>
      </c>
      <c r="I10" s="24" t="str">
        <f t="shared" si="2"/>
        <v>17576</v>
      </c>
      <c r="J10" s="24" t="str">
        <f t="shared" si="3"/>
        <v>EF Chopped Tomatoes</v>
      </c>
      <c r="L10" s="70">
        <f t="shared" si="4"/>
        <v>0.2</v>
      </c>
      <c r="M10" s="70">
        <f t="shared" si="5"/>
        <v>0.7400000000000001</v>
      </c>
      <c r="N10" s="70">
        <f t="shared" si="6"/>
        <v>0.02</v>
      </c>
      <c r="O10" s="70">
        <f t="shared" si="7"/>
        <v>0.02</v>
      </c>
      <c r="P10" s="70">
        <f t="shared" si="8"/>
        <v>0</v>
      </c>
      <c r="Q10" s="70">
        <f t="shared" si="9"/>
        <v>0.13999999999999999</v>
      </c>
      <c r="R10" s="70">
        <f t="shared" si="10"/>
        <v>0.02</v>
      </c>
      <c r="S10" s="70">
        <v>0</v>
      </c>
      <c r="T10" s="70">
        <v>0.14000000000000001</v>
      </c>
      <c r="U10" s="70">
        <f t="shared" si="12"/>
        <v>4.2</v>
      </c>
      <c r="V10" s="80"/>
      <c r="W10" s="70">
        <f t="shared" si="13"/>
        <v>0.3</v>
      </c>
      <c r="X10" s="70">
        <f t="shared" si="14"/>
        <v>1.1100000000000001</v>
      </c>
      <c r="Y10" s="70">
        <f t="shared" si="15"/>
        <v>0.03</v>
      </c>
      <c r="Z10" s="70">
        <f t="shared" si="16"/>
        <v>0.03</v>
      </c>
      <c r="AA10" s="70">
        <f t="shared" si="17"/>
        <v>0</v>
      </c>
      <c r="AB10" s="70">
        <f t="shared" si="18"/>
        <v>0.20999999999999996</v>
      </c>
      <c r="AC10" s="70">
        <f t="shared" si="19"/>
        <v>0.03</v>
      </c>
      <c r="AD10" s="70">
        <v>0</v>
      </c>
      <c r="AE10" s="70">
        <v>0.14000000000000001</v>
      </c>
      <c r="AF10" s="70">
        <f t="shared" si="21"/>
        <v>6.3</v>
      </c>
    </row>
    <row r="11" spans="2:32" s="4" customFormat="1" ht="30" customHeight="1" x14ac:dyDescent="0.25">
      <c r="B11" s="23" t="s">
        <v>3934</v>
      </c>
      <c r="C11" s="24">
        <v>20</v>
      </c>
      <c r="D11" s="24">
        <v>30</v>
      </c>
      <c r="E11" s="23" t="s">
        <v>6204</v>
      </c>
      <c r="F11" s="65" t="s">
        <v>5894</v>
      </c>
      <c r="G11" s="60" t="str">
        <f t="shared" si="0"/>
        <v/>
      </c>
      <c r="H11" s="23" t="str">
        <f t="shared" si="1"/>
        <v>ESW</v>
      </c>
      <c r="I11" s="24" t="str">
        <f t="shared" si="2"/>
        <v>Onion_Gravy_GF</v>
      </c>
      <c r="J11" s="24" t="str">
        <f t="shared" si="3"/>
        <v>GF Homemade Onion Gravy</v>
      </c>
      <c r="L11" s="70">
        <f t="shared" si="4"/>
        <v>0.61399999999999999</v>
      </c>
      <c r="M11" s="70">
        <f t="shared" si="5"/>
        <v>2.266</v>
      </c>
      <c r="N11" s="70">
        <f t="shared" si="6"/>
        <v>1.948</v>
      </c>
      <c r="O11" s="70">
        <f t="shared" si="7"/>
        <v>0.77400000000000002</v>
      </c>
      <c r="P11" s="70">
        <f t="shared" si="8"/>
        <v>1.1739999999999999</v>
      </c>
      <c r="Q11" s="70">
        <f t="shared" si="9"/>
        <v>0.64800000000000013</v>
      </c>
      <c r="R11" s="70">
        <f t="shared" si="10"/>
        <v>0.27600000000000002</v>
      </c>
      <c r="S11" s="70">
        <f t="shared" si="11"/>
        <v>0.45599999999999996</v>
      </c>
      <c r="T11" s="70">
        <v>0</v>
      </c>
      <c r="U11" s="70">
        <f t="shared" si="12"/>
        <v>28.554000000000002</v>
      </c>
      <c r="V11" s="80"/>
      <c r="W11" s="70">
        <f t="shared" si="13"/>
        <v>0.92099999999999993</v>
      </c>
      <c r="X11" s="70">
        <f t="shared" si="14"/>
        <v>3.399</v>
      </c>
      <c r="Y11" s="70">
        <f t="shared" si="15"/>
        <v>2.9220000000000002</v>
      </c>
      <c r="Z11" s="70">
        <f t="shared" si="16"/>
        <v>1.161</v>
      </c>
      <c r="AA11" s="70">
        <f t="shared" si="17"/>
        <v>1.7610000000000001</v>
      </c>
      <c r="AB11" s="70">
        <f t="shared" si="18"/>
        <v>0.9720000000000002</v>
      </c>
      <c r="AC11" s="70">
        <f t="shared" si="19"/>
        <v>0.41399999999999998</v>
      </c>
      <c r="AD11" s="70">
        <f t="shared" si="20"/>
        <v>0.68399999999999994</v>
      </c>
      <c r="AE11" s="70">
        <v>0</v>
      </c>
      <c r="AF11" s="70">
        <f t="shared" si="21"/>
        <v>42.831000000000003</v>
      </c>
    </row>
    <row r="12" spans="2:32" s="4" customFormat="1" ht="30" customHeight="1" x14ac:dyDescent="0.25">
      <c r="B12" s="23" t="s">
        <v>5185</v>
      </c>
      <c r="C12" s="24">
        <v>20</v>
      </c>
      <c r="D12" s="24">
        <v>30</v>
      </c>
      <c r="E12" s="23" t="s">
        <v>6204</v>
      </c>
      <c r="F12" s="65" t="s">
        <v>5530</v>
      </c>
      <c r="G12" s="60" t="str">
        <f t="shared" si="0"/>
        <v/>
      </c>
      <c r="H12" s="23" t="str">
        <f t="shared" si="1"/>
        <v>RD Johns</v>
      </c>
      <c r="I12" s="24" t="str">
        <f t="shared" si="2"/>
        <v>1330</v>
      </c>
      <c r="J12" s="24" t="str">
        <f t="shared" si="3"/>
        <v>Red Split Lentils</v>
      </c>
      <c r="L12" s="70">
        <f t="shared" si="4"/>
        <v>5.12</v>
      </c>
      <c r="M12" s="70">
        <f t="shared" si="5"/>
        <v>10.24</v>
      </c>
      <c r="N12" s="70">
        <f t="shared" si="6"/>
        <v>0.36000000000000004</v>
      </c>
      <c r="O12" s="70">
        <f t="shared" si="7"/>
        <v>0.3</v>
      </c>
      <c r="P12" s="70">
        <f t="shared" si="8"/>
        <v>0.06</v>
      </c>
      <c r="Q12" s="70">
        <f t="shared" si="9"/>
        <v>0</v>
      </c>
      <c r="R12" s="70">
        <f t="shared" si="10"/>
        <v>2E-3</v>
      </c>
      <c r="S12" s="70">
        <f t="shared" si="11"/>
        <v>0.26</v>
      </c>
      <c r="T12" s="70">
        <v>0</v>
      </c>
      <c r="U12" s="70">
        <f t="shared" si="12"/>
        <v>63.146000000000001</v>
      </c>
      <c r="V12" s="80"/>
      <c r="W12" s="70">
        <f t="shared" si="13"/>
        <v>7.68</v>
      </c>
      <c r="X12" s="70">
        <f t="shared" si="14"/>
        <v>15.36</v>
      </c>
      <c r="Y12" s="70">
        <f t="shared" si="15"/>
        <v>0.54</v>
      </c>
      <c r="Z12" s="70">
        <f t="shared" si="16"/>
        <v>0.44999999999999996</v>
      </c>
      <c r="AA12" s="70">
        <f t="shared" si="17"/>
        <v>0.09</v>
      </c>
      <c r="AB12" s="70">
        <f t="shared" si="18"/>
        <v>0</v>
      </c>
      <c r="AC12" s="70">
        <f t="shared" si="19"/>
        <v>3.0000000000000001E-3</v>
      </c>
      <c r="AD12" s="70">
        <f t="shared" si="20"/>
        <v>0.39</v>
      </c>
      <c r="AE12" s="70">
        <v>0</v>
      </c>
      <c r="AF12" s="70">
        <f t="shared" si="21"/>
        <v>94.719000000000008</v>
      </c>
    </row>
    <row r="13" spans="2:32" s="4" customFormat="1" ht="30" customHeight="1" x14ac:dyDescent="0.25">
      <c r="B13" s="23" t="s">
        <v>2109</v>
      </c>
      <c r="C13" s="24">
        <v>40</v>
      </c>
      <c r="D13" s="24">
        <v>60</v>
      </c>
      <c r="E13" s="23" t="s">
        <v>6204</v>
      </c>
      <c r="F13" s="65" t="s">
        <v>2108</v>
      </c>
      <c r="G13" s="60" t="str">
        <f t="shared" si="0"/>
        <v/>
      </c>
      <c r="H13" s="23" t="str">
        <f t="shared" si="1"/>
        <v>RD Johns</v>
      </c>
      <c r="I13" s="24" t="str">
        <f t="shared" si="2"/>
        <v>16987</v>
      </c>
      <c r="J13" s="24" t="str">
        <f t="shared" si="3"/>
        <v>Katerveg Vegan Mince</v>
      </c>
      <c r="L13" s="70">
        <f t="shared" si="4"/>
        <v>6.879999999999999</v>
      </c>
      <c r="M13" s="70">
        <f t="shared" si="5"/>
        <v>2.84</v>
      </c>
      <c r="N13" s="70">
        <f t="shared" si="6"/>
        <v>1.1199999999999999</v>
      </c>
      <c r="O13" s="70">
        <f t="shared" si="7"/>
        <v>0.87999999999999989</v>
      </c>
      <c r="P13" s="70">
        <f t="shared" si="8"/>
        <v>0.24</v>
      </c>
      <c r="Q13" s="70">
        <f t="shared" si="9"/>
        <v>2.08</v>
      </c>
      <c r="R13" s="70">
        <f t="shared" si="10"/>
        <v>0.24399999999999999</v>
      </c>
      <c r="S13" s="70">
        <f t="shared" si="11"/>
        <v>1.1599999999999999</v>
      </c>
      <c r="T13" s="70">
        <v>0</v>
      </c>
      <c r="U13" s="70">
        <f t="shared" si="12"/>
        <v>57.171999999999997</v>
      </c>
      <c r="V13" s="80"/>
      <c r="W13" s="70">
        <f t="shared" si="13"/>
        <v>10.319999999999999</v>
      </c>
      <c r="X13" s="70">
        <f t="shared" si="14"/>
        <v>4.26</v>
      </c>
      <c r="Y13" s="70">
        <f t="shared" si="15"/>
        <v>1.6799999999999997</v>
      </c>
      <c r="Z13" s="70">
        <f t="shared" si="16"/>
        <v>1.3199999999999998</v>
      </c>
      <c r="AA13" s="70">
        <f t="shared" si="17"/>
        <v>0.36</v>
      </c>
      <c r="AB13" s="70">
        <f t="shared" si="18"/>
        <v>3.12</v>
      </c>
      <c r="AC13" s="70">
        <f t="shared" si="19"/>
        <v>0.36599999999999999</v>
      </c>
      <c r="AD13" s="70">
        <f t="shared" si="20"/>
        <v>1.7399999999999998</v>
      </c>
      <c r="AE13" s="70">
        <v>0</v>
      </c>
      <c r="AF13" s="70">
        <f t="shared" si="21"/>
        <v>85.757999999999996</v>
      </c>
    </row>
    <row r="14" spans="2:32" s="4" customFormat="1" ht="30" customHeight="1" x14ac:dyDescent="0.25">
      <c r="B14" s="23" t="s">
        <v>6278</v>
      </c>
      <c r="C14" s="24">
        <v>45</v>
      </c>
      <c r="D14" s="24">
        <v>65</v>
      </c>
      <c r="E14" s="23" t="s">
        <v>6204</v>
      </c>
      <c r="F14" s="65" t="s">
        <v>5561</v>
      </c>
      <c r="G14" s="60" t="str">
        <f t="shared" si="0"/>
        <v/>
      </c>
      <c r="H14" s="23" t="str">
        <f t="shared" si="1"/>
        <v>RD Johns</v>
      </c>
      <c r="I14" s="24" t="str">
        <f t="shared" si="2"/>
        <v>58361</v>
      </c>
      <c r="J14" s="24" t="str">
        <f t="shared" si="3"/>
        <v>Doves GF Penne Pasta</v>
      </c>
      <c r="L14" s="70">
        <f t="shared" si="4"/>
        <v>3.3300000000000005</v>
      </c>
      <c r="M14" s="70">
        <f t="shared" si="5"/>
        <v>35.1</v>
      </c>
      <c r="N14" s="70">
        <f t="shared" si="6"/>
        <v>0.58500000000000008</v>
      </c>
      <c r="O14" s="70">
        <f t="shared" si="7"/>
        <v>0.40500000000000003</v>
      </c>
      <c r="P14" s="70">
        <f t="shared" si="8"/>
        <v>0.18</v>
      </c>
      <c r="Q14" s="70">
        <f t="shared" si="9"/>
        <v>0.62999999999999989</v>
      </c>
      <c r="R14" s="70">
        <f t="shared" si="10"/>
        <v>1.3499999999999998E-2</v>
      </c>
      <c r="S14" s="70">
        <f t="shared" si="11"/>
        <v>0.09</v>
      </c>
      <c r="T14" s="70">
        <v>0</v>
      </c>
      <c r="U14" s="70">
        <f t="shared" si="12"/>
        <v>163.04849999999999</v>
      </c>
      <c r="V14" s="80"/>
      <c r="W14" s="70">
        <f t="shared" si="13"/>
        <v>4.8100000000000005</v>
      </c>
      <c r="X14" s="70">
        <f t="shared" si="14"/>
        <v>50.7</v>
      </c>
      <c r="Y14" s="70">
        <f t="shared" si="15"/>
        <v>0.84500000000000008</v>
      </c>
      <c r="Z14" s="70">
        <f t="shared" si="16"/>
        <v>0.58500000000000008</v>
      </c>
      <c r="AA14" s="70">
        <f t="shared" si="17"/>
        <v>0.26</v>
      </c>
      <c r="AB14" s="70">
        <f t="shared" si="18"/>
        <v>0.90999999999999992</v>
      </c>
      <c r="AC14" s="70">
        <f t="shared" si="19"/>
        <v>1.95E-2</v>
      </c>
      <c r="AD14" s="70">
        <f t="shared" si="20"/>
        <v>0.13</v>
      </c>
      <c r="AE14" s="70">
        <v>0</v>
      </c>
      <c r="AF14" s="70">
        <f t="shared" si="21"/>
        <v>235.5145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ht="15.75" x14ac:dyDescent="0.25">
      <c r="B17" s="89" t="s">
        <v>6217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30" customHeight="1" x14ac:dyDescent="0.25">
      <c r="B18" s="38" t="s">
        <v>1447</v>
      </c>
      <c r="C18" s="39">
        <v>0.5</v>
      </c>
      <c r="D18" s="39">
        <v>0.5</v>
      </c>
      <c r="E18" s="38" t="s">
        <v>1216</v>
      </c>
      <c r="F18" s="65" t="s">
        <v>5538</v>
      </c>
      <c r="G18" s="60">
        <f>IFERROR(IF(E18="Individual Unit",IF(VLOOKUP($F18,Products,26,FALSE)="","X",VLOOKUP($F18,Products,26,FALSE)),""),"")</f>
        <v>167</v>
      </c>
      <c r="H18" s="23" t="str">
        <f>_xlfn.IFNA(VLOOKUP($F18,Products,2,FALSE),"Not Found")</f>
        <v>Tamar Fresh</v>
      </c>
      <c r="I18" s="24" t="str">
        <f>_xlfn.IFNA(VLOOKUP($F18,Products,4,FALSE),"Not Found")</f>
        <v>1040</v>
      </c>
      <c r="J18" s="24" t="str">
        <f>_xlfn.IFNA(VLOOKUP($F18,Products,5,FALSE),"Not Found")</f>
        <v>Granny Smith Apples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0.41749999999999998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8.35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0.33400000000000002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0.33400000000000002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0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1.002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8.3499999999999998E-3</v>
      </c>
      <c r="S18" s="70">
        <v>0</v>
      </c>
      <c r="T18" s="70">
        <v>8.35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35.905000000000001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0.41749999999999998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8.35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0.33400000000000002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0.33400000000000002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0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1.002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8.3499999999999998E-3</v>
      </c>
      <c r="AD18" s="70">
        <v>0</v>
      </c>
      <c r="AE18" s="70">
        <v>8.35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35.905000000000001</v>
      </c>
    </row>
    <row r="19" spans="2:32" s="4" customFormat="1" ht="30" customHeight="1" x14ac:dyDescent="0.25">
      <c r="B19" s="38" t="s">
        <v>6213</v>
      </c>
      <c r="C19" s="39">
        <v>25</v>
      </c>
      <c r="D19" s="39">
        <v>25</v>
      </c>
      <c r="E19" s="38" t="s">
        <v>6204</v>
      </c>
      <c r="F19" s="65" t="s">
        <v>5543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44250</v>
      </c>
      <c r="J19" s="24" t="str">
        <f>_xlfn.IFNA(VLOOKUP($F19,Products,5,FALSE),"Not Found")</f>
        <v>Raisin's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0.75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15.65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0.25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0.2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0.05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0.67500000000000004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0.01</v>
      </c>
      <c r="S19" s="70">
        <v>0</v>
      </c>
      <c r="T19" s="70">
        <v>15.65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65.13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0.75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15.65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0.25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0.2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0.05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0.67500000000000004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0.01</v>
      </c>
      <c r="AD19" s="70">
        <v>0</v>
      </c>
      <c r="AE19" s="70">
        <v>15.65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65.13</v>
      </c>
    </row>
    <row r="20" spans="2:32" s="4" customFormat="1" ht="30" hidden="1" customHeight="1" x14ac:dyDescent="0.25">
      <c r="B20" s="38"/>
      <c r="C20" s="39"/>
      <c r="D20" s="39"/>
      <c r="E20" s="38"/>
      <c r="F20" s="65"/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Not Found</v>
      </c>
      <c r="I20" s="24" t="str">
        <f>_xlfn.IFNA(VLOOKUP($F20,Products,4,FALSE),"Not Found")</f>
        <v>Not Found</v>
      </c>
      <c r="J20" s="24" t="str">
        <f>_xlfn.IFNA(VLOOKUP($F20,Products,5,FALSE),"Not Found")</f>
        <v>Not Found</v>
      </c>
      <c r="L20" s="70" t="str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Err</v>
      </c>
      <c r="M20" s="70" t="str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Err</v>
      </c>
      <c r="N20" s="70" t="str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Err</v>
      </c>
      <c r="O20" s="70" t="str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Err</v>
      </c>
      <c r="P20" s="70" t="str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Err</v>
      </c>
      <c r="Q20" s="70" t="str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Err</v>
      </c>
      <c r="R20" s="70" t="str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Err</v>
      </c>
      <c r="S20" s="70" t="str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Err</v>
      </c>
      <c r="T20" s="70"/>
      <c r="U20" s="70" t="str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Err</v>
      </c>
      <c r="V20" s="80"/>
      <c r="W20" s="70" t="str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Err</v>
      </c>
      <c r="X20" s="70" t="str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Err</v>
      </c>
      <c r="Y20" s="70" t="str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Err</v>
      </c>
      <c r="Z20" s="70" t="str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Err</v>
      </c>
      <c r="AA20" s="70" t="str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Err</v>
      </c>
      <c r="AB20" s="70" t="str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Err</v>
      </c>
      <c r="AC20" s="70" t="str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Err</v>
      </c>
      <c r="AD20" s="70" t="str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Err</v>
      </c>
      <c r="AE20" s="70"/>
      <c r="AF20" s="70" t="str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Err</v>
      </c>
    </row>
    <row r="21" spans="2:32" x14ac:dyDescent="0.25">
      <c r="L21" s="71">
        <f>SUM(L6:L20)</f>
        <v>17.9055</v>
      </c>
      <c r="M21" s="71">
        <f t="shared" ref="M21:U21" si="22">SUM(M6:M20)</f>
        <v>77.223600000000005</v>
      </c>
      <c r="N21" s="71">
        <f t="shared" si="22"/>
        <v>4.8223999999999991</v>
      </c>
      <c r="O21" s="71">
        <f t="shared" si="22"/>
        <v>3.0589</v>
      </c>
      <c r="P21" s="71">
        <f t="shared" si="22"/>
        <v>1.7635000000000001</v>
      </c>
      <c r="Q21" s="71">
        <f t="shared" si="22"/>
        <v>6.8579999999999997</v>
      </c>
      <c r="R21" s="71">
        <f t="shared" si="22"/>
        <v>0.58624999999999994</v>
      </c>
      <c r="S21" s="71">
        <f t="shared" si="22"/>
        <v>2.6467000000000001</v>
      </c>
      <c r="T21" s="71">
        <f>SUM(T6:T20)</f>
        <v>24.204999999999998</v>
      </c>
      <c r="U21" s="71">
        <f t="shared" si="22"/>
        <v>432.49810000000002</v>
      </c>
      <c r="V21" s="73" t="s">
        <v>6151</v>
      </c>
      <c r="W21" s="71">
        <f t="shared" ref="W21:AF21" si="23">SUM(W6:W20)</f>
        <v>25.7925</v>
      </c>
      <c r="X21" s="71">
        <f t="shared" si="23"/>
        <v>100.86660000000001</v>
      </c>
      <c r="Y21" s="71">
        <f t="shared" si="23"/>
        <v>6.8063999999999991</v>
      </c>
      <c r="Z21" s="71">
        <f t="shared" si="23"/>
        <v>4.2258999999999993</v>
      </c>
      <c r="AA21" s="71">
        <f t="shared" si="23"/>
        <v>2.5804999999999998</v>
      </c>
      <c r="AB21" s="71">
        <f t="shared" si="23"/>
        <v>8.572000000000001</v>
      </c>
      <c r="AC21" s="71">
        <f t="shared" si="23"/>
        <v>0.86324999999999985</v>
      </c>
      <c r="AD21" s="71">
        <f t="shared" si="23"/>
        <v>3.6246999999999998</v>
      </c>
      <c r="AE21" s="71">
        <f>SUM(AE6:AE20)</f>
        <v>24.204999999999998</v>
      </c>
      <c r="AF21" s="71">
        <f t="shared" si="23"/>
        <v>581.50009999999997</v>
      </c>
    </row>
    <row r="22" spans="2:32" ht="15" customHeight="1" x14ac:dyDescent="0.25">
      <c r="L22" s="59"/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6154</v>
      </c>
      <c r="W22" s="59"/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x14ac:dyDescent="0.25">
      <c r="L23" s="84" t="b">
        <v>1</v>
      </c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6155</v>
      </c>
      <c r="W23" s="84" t="b">
        <v>1</v>
      </c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ht="15" customHeight="1" x14ac:dyDescent="0.25">
      <c r="L24" s="59"/>
      <c r="M24" s="59"/>
      <c r="N24" s="59"/>
      <c r="O24" s="59"/>
      <c r="P24" s="59"/>
      <c r="Q24" s="84" t="b">
        <v>1</v>
      </c>
      <c r="R24" s="59"/>
      <c r="S24" s="59"/>
      <c r="T24" s="84" t="b">
        <v>1</v>
      </c>
      <c r="U24" s="59"/>
      <c r="V24" s="63" t="s">
        <v>6156</v>
      </c>
      <c r="W24" s="59"/>
      <c r="X24" s="59"/>
      <c r="Y24" s="59"/>
      <c r="Z24" s="59"/>
      <c r="AA24" s="59"/>
      <c r="AB24" s="84" t="b">
        <v>1</v>
      </c>
      <c r="AC24" s="59"/>
      <c r="AD24" s="59"/>
      <c r="AE24" s="84" t="b">
        <v>1</v>
      </c>
      <c r="AF24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7:J17"/>
    <mergeCell ref="I4:I5"/>
    <mergeCell ref="J4:J5"/>
    <mergeCell ref="L4:U4"/>
    <mergeCell ref="W4:AF4"/>
  </mergeCells>
  <hyperlinks>
    <hyperlink ref="L1" location="'HOME WEEK 1'!A1" display="'HOME WEEK 1'!A1" xr:uid="{5312039A-06B0-43C2-B25F-8958B8DFE969}"/>
    <hyperlink ref="M1" location="'HOME WEEK 2'!A1" display="&lt; Week 2 Home" xr:uid="{8DFE62F3-CE9A-42BA-8919-F57CC17FE7FD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ACFD41A-814A-452B-84F5-CEDC7774CABC}">
          <x14:formula1>
            <xm:f>'Master Product List'!$B:$B</xm:f>
          </x14:formula1>
          <xm:sqref>F6:F16 F18:F20</xm:sqref>
        </x14:dataValidation>
      </x14:dataValidations>
    </ext>
  </extLst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1714A-1627-466C-9CDD-B8B909124F72}">
  <sheetPr>
    <tabColor theme="9" tint="-0.499984740745262"/>
  </sheetPr>
  <dimension ref="B1:AF2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6189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6293</v>
      </c>
      <c r="C6" s="24">
        <v>1</v>
      </c>
      <c r="D6" s="24">
        <v>1</v>
      </c>
      <c r="E6" s="23" t="s">
        <v>1216</v>
      </c>
      <c r="F6" s="65" t="s">
        <v>3090</v>
      </c>
      <c r="G6" s="60">
        <f t="shared" ref="G6:G17" si="0">IFERROR(IF(E6="Individual Unit",IF(VLOOKUP($F6,Products,26,FALSE)="","X",VLOOKUP($F6,Products,26,FALSE)),""),"")</f>
        <v>100</v>
      </c>
      <c r="H6" s="23" t="str">
        <f t="shared" ref="H6:H17" si="1">_xlfn.IFNA(VLOOKUP($F6,Products,2,FALSE),"Not Found")</f>
        <v>RD Johns</v>
      </c>
      <c r="I6" s="24" t="str">
        <f t="shared" ref="I6:I17" si="2">_xlfn.IFNA(VLOOKUP($F6,Products,4,FALSE),"Not Found")</f>
        <v>8571</v>
      </c>
      <c r="J6" s="24" t="str">
        <f t="shared" ref="J6:J17" si="3">_xlfn.IFNA(VLOOKUP($F6,Products,5,FALSE),"Not Found")</f>
        <v>Luxury Vegan Burger</v>
      </c>
      <c r="L6" s="70">
        <f t="shared" ref="L6:L17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8</v>
      </c>
      <c r="M6" s="70">
        <f t="shared" ref="M6:M17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23.1</v>
      </c>
      <c r="N6" s="70">
        <f t="shared" ref="N6:N17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</v>
      </c>
      <c r="O6" s="70">
        <f t="shared" ref="O6:O17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0.90000000000000013</v>
      </c>
      <c r="P6" s="70">
        <f t="shared" ref="P6:P17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</v>
      </c>
      <c r="Q6" s="70">
        <f t="shared" ref="Q6:Q17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4.4000000000000004</v>
      </c>
      <c r="R6" s="70">
        <f t="shared" ref="R6:R17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1.2</v>
      </c>
      <c r="S6" s="70">
        <f t="shared" ref="S6:T17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2.9</v>
      </c>
      <c r="T6" s="70">
        <v>0</v>
      </c>
      <c r="U6" s="70">
        <f t="shared" ref="U6:U17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154.4</v>
      </c>
      <c r="V6" s="80"/>
      <c r="W6" s="70">
        <f t="shared" ref="W6:W17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8</v>
      </c>
      <c r="X6" s="70">
        <f t="shared" ref="X6:X17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23.1</v>
      </c>
      <c r="Y6" s="70">
        <f t="shared" ref="Y6:Y17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</v>
      </c>
      <c r="Z6" s="70">
        <f t="shared" ref="Z6:Z17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0.90000000000000013</v>
      </c>
      <c r="AA6" s="70">
        <f t="shared" ref="AA6:AA17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</v>
      </c>
      <c r="AB6" s="70">
        <f t="shared" ref="AB6:AB17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4.4000000000000004</v>
      </c>
      <c r="AC6" s="70">
        <f t="shared" ref="AC6:AC17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1.2</v>
      </c>
      <c r="AD6" s="70">
        <f t="shared" ref="AD6:AE17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2.9</v>
      </c>
      <c r="AE6" s="70">
        <v>0</v>
      </c>
      <c r="AF6" s="70">
        <f t="shared" ref="AF6:AF17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154.4</v>
      </c>
    </row>
    <row r="7" spans="2:32" s="4" customFormat="1" ht="30" customHeight="1" x14ac:dyDescent="0.25">
      <c r="B7" s="23" t="s">
        <v>2745</v>
      </c>
      <c r="C7" s="24">
        <v>20</v>
      </c>
      <c r="D7" s="24">
        <v>30</v>
      </c>
      <c r="E7" s="23" t="s">
        <v>6204</v>
      </c>
      <c r="F7" s="65" t="s">
        <v>2744</v>
      </c>
      <c r="G7" s="60" t="str">
        <f t="shared" si="0"/>
        <v/>
      </c>
      <c r="H7" s="23" t="str">
        <f t="shared" si="1"/>
        <v>Rd Johns</v>
      </c>
      <c r="I7" s="24" t="str">
        <f t="shared" si="2"/>
        <v>55838</v>
      </c>
      <c r="J7" s="24" t="str">
        <f t="shared" si="3"/>
        <v xml:space="preserve">Peas </v>
      </c>
      <c r="L7" s="70">
        <f t="shared" si="4"/>
        <v>1.04</v>
      </c>
      <c r="M7" s="70">
        <f t="shared" si="5"/>
        <v>1.7999999999999998</v>
      </c>
      <c r="N7" s="70">
        <f t="shared" si="6"/>
        <v>0.06</v>
      </c>
      <c r="O7" s="70">
        <f t="shared" si="7"/>
        <v>0.04</v>
      </c>
      <c r="P7" s="70">
        <f t="shared" si="8"/>
        <v>0.02</v>
      </c>
      <c r="Q7" s="70">
        <f t="shared" si="9"/>
        <v>0.91999999999999993</v>
      </c>
      <c r="R7" s="70">
        <f t="shared" si="10"/>
        <v>1.6E-2</v>
      </c>
      <c r="S7" s="70">
        <v>0</v>
      </c>
      <c r="T7" s="70">
        <v>0.62</v>
      </c>
      <c r="U7" s="70">
        <f t="shared" si="12"/>
        <v>13.814</v>
      </c>
      <c r="V7" s="80"/>
      <c r="W7" s="70">
        <f t="shared" si="13"/>
        <v>1.56</v>
      </c>
      <c r="X7" s="70">
        <f t="shared" si="14"/>
        <v>2.6999999999999997</v>
      </c>
      <c r="Y7" s="70">
        <f t="shared" si="15"/>
        <v>0.09</v>
      </c>
      <c r="Z7" s="70">
        <f t="shared" si="16"/>
        <v>0.06</v>
      </c>
      <c r="AA7" s="70">
        <f t="shared" si="17"/>
        <v>0.03</v>
      </c>
      <c r="AB7" s="70">
        <f t="shared" si="18"/>
        <v>1.38</v>
      </c>
      <c r="AC7" s="70">
        <f t="shared" si="19"/>
        <v>2.4E-2</v>
      </c>
      <c r="AD7" s="70">
        <v>0</v>
      </c>
      <c r="AE7" s="70">
        <v>0.93</v>
      </c>
      <c r="AF7" s="70">
        <f t="shared" si="21"/>
        <v>20.721</v>
      </c>
    </row>
    <row r="8" spans="2:32" s="4" customFormat="1" ht="30" customHeight="1" x14ac:dyDescent="0.25">
      <c r="B8" s="23" t="s">
        <v>5859</v>
      </c>
      <c r="C8" s="24">
        <v>1.1299999999999999</v>
      </c>
      <c r="D8" s="24">
        <v>1.5</v>
      </c>
      <c r="E8" s="23" t="s">
        <v>6205</v>
      </c>
      <c r="F8" s="65" t="s">
        <v>5858</v>
      </c>
      <c r="G8" s="60" t="str">
        <f t="shared" ref="G8" si="22">IFERROR(IF(E8="Individual Unit",IF(VLOOKUP($F8,Products,26,FALSE)="","X",VLOOKUP($F8,Products,26,FALSE)),""),"")</f>
        <v/>
      </c>
      <c r="H8" s="23" t="str">
        <f t="shared" si="1"/>
        <v>Bidfood</v>
      </c>
      <c r="I8" s="24" t="str">
        <f t="shared" si="2"/>
        <v>00097</v>
      </c>
      <c r="J8" s="24" t="str">
        <f t="shared" si="3"/>
        <v>La Pedriza Olive Oil</v>
      </c>
      <c r="L8" s="70">
        <f t="shared" si="4"/>
        <v>0</v>
      </c>
      <c r="M8" s="70">
        <f t="shared" si="5"/>
        <v>0</v>
      </c>
      <c r="N8" s="70">
        <f t="shared" si="6"/>
        <v>1.1299999999999999</v>
      </c>
      <c r="O8" s="70">
        <f t="shared" si="7"/>
        <v>0.97179999999999989</v>
      </c>
      <c r="P8" s="70">
        <f t="shared" si="8"/>
        <v>0.15820000000000001</v>
      </c>
      <c r="Q8" s="70">
        <f t="shared" si="9"/>
        <v>0</v>
      </c>
      <c r="R8" s="70">
        <f t="shared" si="10"/>
        <v>0</v>
      </c>
      <c r="S8" s="70">
        <v>0</v>
      </c>
      <c r="T8" s="70">
        <v>0.62</v>
      </c>
      <c r="U8" s="70">
        <f t="shared" si="12"/>
        <v>10.169999999999998</v>
      </c>
      <c r="V8" s="80"/>
      <c r="W8" s="70">
        <f t="shared" si="13"/>
        <v>0</v>
      </c>
      <c r="X8" s="70">
        <f t="shared" si="14"/>
        <v>0</v>
      </c>
      <c r="Y8" s="70">
        <f t="shared" si="15"/>
        <v>1.5</v>
      </c>
      <c r="Z8" s="70">
        <f t="shared" si="16"/>
        <v>1.29</v>
      </c>
      <c r="AA8" s="70">
        <f t="shared" si="17"/>
        <v>0.21000000000000002</v>
      </c>
      <c r="AB8" s="70">
        <f t="shared" si="18"/>
        <v>0</v>
      </c>
      <c r="AC8" s="70">
        <f t="shared" si="19"/>
        <v>0</v>
      </c>
      <c r="AD8" s="70">
        <v>0</v>
      </c>
      <c r="AE8" s="70">
        <v>0.93</v>
      </c>
      <c r="AF8" s="70">
        <f t="shared" si="21"/>
        <v>13.5</v>
      </c>
    </row>
    <row r="9" spans="2:32" s="4" customFormat="1" ht="30" customHeight="1" x14ac:dyDescent="0.25">
      <c r="B9" s="23" t="s">
        <v>1812</v>
      </c>
      <c r="C9" s="24">
        <v>75</v>
      </c>
      <c r="D9" s="24">
        <v>100</v>
      </c>
      <c r="E9" s="23" t="s">
        <v>6204</v>
      </c>
      <c r="F9" s="65" t="s">
        <v>5834</v>
      </c>
      <c r="G9" s="60" t="str">
        <f t="shared" si="0"/>
        <v/>
      </c>
      <c r="H9" s="23" t="str">
        <f t="shared" si="1"/>
        <v>Bidfood</v>
      </c>
      <c r="I9" s="24" t="str">
        <f t="shared" si="2"/>
        <v>35000</v>
      </c>
      <c r="J9" s="24" t="str">
        <f t="shared" si="3"/>
        <v>Potato chip skin on 10mm</v>
      </c>
      <c r="L9" s="70">
        <f t="shared" si="4"/>
        <v>1.5750000000000002</v>
      </c>
      <c r="M9" s="70">
        <f t="shared" si="5"/>
        <v>12.899999999999999</v>
      </c>
      <c r="N9" s="70">
        <f t="shared" si="6"/>
        <v>0.15</v>
      </c>
      <c r="O9" s="70">
        <f t="shared" si="7"/>
        <v>0.15</v>
      </c>
      <c r="P9" s="70">
        <f t="shared" si="8"/>
        <v>0</v>
      </c>
      <c r="Q9" s="70">
        <f t="shared" si="9"/>
        <v>0.97500000000000009</v>
      </c>
      <c r="R9" s="70">
        <f t="shared" si="10"/>
        <v>1.5000000000000001E-2</v>
      </c>
      <c r="S9" s="70">
        <v>0</v>
      </c>
      <c r="T9" s="70">
        <f t="shared" si="11"/>
        <v>0.45</v>
      </c>
      <c r="U9" s="70">
        <f t="shared" si="12"/>
        <v>56.25</v>
      </c>
      <c r="V9" s="80"/>
      <c r="W9" s="70">
        <f t="shared" si="13"/>
        <v>2.1</v>
      </c>
      <c r="X9" s="70">
        <f t="shared" si="14"/>
        <v>17.2</v>
      </c>
      <c r="Y9" s="70">
        <f t="shared" si="15"/>
        <v>0.2</v>
      </c>
      <c r="Z9" s="70">
        <f t="shared" si="16"/>
        <v>0.2</v>
      </c>
      <c r="AA9" s="70">
        <f t="shared" si="17"/>
        <v>0</v>
      </c>
      <c r="AB9" s="70">
        <f t="shared" si="18"/>
        <v>1.3</v>
      </c>
      <c r="AC9" s="70">
        <f t="shared" si="19"/>
        <v>0.02</v>
      </c>
      <c r="AD9" s="70">
        <v>0</v>
      </c>
      <c r="AE9" s="70">
        <f t="shared" si="20"/>
        <v>0.6</v>
      </c>
      <c r="AF9" s="70">
        <f t="shared" si="21"/>
        <v>75</v>
      </c>
    </row>
    <row r="10" spans="2:32" s="4" customFormat="1" ht="30" hidden="1" customHeight="1" x14ac:dyDescent="0.25">
      <c r="B10" s="23"/>
      <c r="C10" s="24"/>
      <c r="D10" s="24"/>
      <c r="E10" s="23"/>
      <c r="F10" s="65"/>
      <c r="G10" s="60" t="str">
        <f t="shared" si="0"/>
        <v/>
      </c>
      <c r="H10" s="23" t="str">
        <f t="shared" si="1"/>
        <v>Not Found</v>
      </c>
      <c r="I10" s="24" t="str">
        <f t="shared" si="2"/>
        <v>Not Found</v>
      </c>
      <c r="J10" s="24" t="str">
        <f t="shared" si="3"/>
        <v>Not Found</v>
      </c>
      <c r="L10" s="70" t="str">
        <f t="shared" si="4"/>
        <v>Err</v>
      </c>
      <c r="M10" s="70" t="str">
        <f t="shared" si="5"/>
        <v>Err</v>
      </c>
      <c r="N10" s="70" t="str">
        <f t="shared" si="6"/>
        <v>Err</v>
      </c>
      <c r="O10" s="70" t="str">
        <f t="shared" si="7"/>
        <v>Err</v>
      </c>
      <c r="P10" s="70" t="str">
        <f t="shared" si="8"/>
        <v>Err</v>
      </c>
      <c r="Q10" s="70" t="str">
        <f t="shared" si="9"/>
        <v>Err</v>
      </c>
      <c r="R10" s="70" t="str">
        <f t="shared" si="10"/>
        <v>Err</v>
      </c>
      <c r="S10" s="70" t="str">
        <f t="shared" si="11"/>
        <v>Err</v>
      </c>
      <c r="T10" s="70"/>
      <c r="U10" s="70" t="str">
        <f t="shared" si="12"/>
        <v>Err</v>
      </c>
      <c r="V10" s="80"/>
      <c r="W10" s="70" t="str">
        <f t="shared" si="13"/>
        <v>Err</v>
      </c>
      <c r="X10" s="70" t="str">
        <f t="shared" si="14"/>
        <v>Err</v>
      </c>
      <c r="Y10" s="70" t="str">
        <f t="shared" si="15"/>
        <v>Err</v>
      </c>
      <c r="Z10" s="70" t="str">
        <f t="shared" si="16"/>
        <v>Err</v>
      </c>
      <c r="AA10" s="70" t="str">
        <f t="shared" si="17"/>
        <v>Err</v>
      </c>
      <c r="AB10" s="70" t="str">
        <f t="shared" si="18"/>
        <v>Err</v>
      </c>
      <c r="AC10" s="70" t="str">
        <f t="shared" si="19"/>
        <v>Err</v>
      </c>
      <c r="AD10" s="70" t="str">
        <f t="shared" si="20"/>
        <v>Err</v>
      </c>
      <c r="AE10" s="70"/>
      <c r="AF10" s="70" t="str">
        <f t="shared" si="21"/>
        <v>Err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11"/>
        <v>Err</v>
      </c>
      <c r="T11" s="70"/>
      <c r="U11" s="70" t="str">
        <f t="shared" si="12"/>
        <v>Err</v>
      </c>
      <c r="V11" s="80"/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70" t="str">
        <f t="shared" si="16"/>
        <v>Err</v>
      </c>
      <c r="AA11" s="70" t="str">
        <f t="shared" si="17"/>
        <v>Err</v>
      </c>
      <c r="AB11" s="70" t="str">
        <f t="shared" si="18"/>
        <v>Err</v>
      </c>
      <c r="AC11" s="70" t="str">
        <f t="shared" si="19"/>
        <v>Err</v>
      </c>
      <c r="AD11" s="70" t="str">
        <f t="shared" si="20"/>
        <v>Err</v>
      </c>
      <c r="AE11" s="70"/>
      <c r="AF11" s="70" t="str">
        <f t="shared" si="21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11"/>
        <v>Err</v>
      </c>
      <c r="T17" s="70"/>
      <c r="U17" s="70" t="str">
        <f t="shared" si="12"/>
        <v>Err</v>
      </c>
      <c r="V17" s="80"/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70" t="str">
        <f t="shared" si="16"/>
        <v>Err</v>
      </c>
      <c r="AA17" s="70" t="str">
        <f t="shared" si="17"/>
        <v>Err</v>
      </c>
      <c r="AB17" s="70" t="str">
        <f t="shared" si="18"/>
        <v>Err</v>
      </c>
      <c r="AC17" s="70" t="str">
        <f t="shared" si="19"/>
        <v>Err</v>
      </c>
      <c r="AD17" s="70" t="str">
        <f t="shared" si="20"/>
        <v>Err</v>
      </c>
      <c r="AE17" s="70"/>
      <c r="AF17" s="70" t="str">
        <f t="shared" si="21"/>
        <v>Err</v>
      </c>
    </row>
    <row r="18" spans="2:32" ht="15.75" x14ac:dyDescent="0.25">
      <c r="B18" s="89" t="s">
        <v>6216</v>
      </c>
      <c r="C18" s="90"/>
      <c r="D18" s="90"/>
      <c r="E18" s="90"/>
      <c r="F18" s="90"/>
      <c r="G18" s="90"/>
      <c r="H18" s="90"/>
      <c r="I18" s="90"/>
      <c r="J18" s="91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4" customFormat="1" ht="30" customHeight="1" x14ac:dyDescent="0.25">
      <c r="B19" s="38" t="s">
        <v>2975</v>
      </c>
      <c r="C19" s="39">
        <v>20</v>
      </c>
      <c r="D19" s="39">
        <v>25</v>
      </c>
      <c r="E19" s="38" t="s">
        <v>6204</v>
      </c>
      <c r="F19" s="65" t="s">
        <v>3270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Tamar Fresh</v>
      </c>
      <c r="I19" s="24" t="str">
        <f>_xlfn.IFNA(VLOOKUP($F19,Products,4,FALSE),"Not Found")</f>
        <v>33094</v>
      </c>
      <c r="J19" s="24" t="str">
        <f>_xlfn.IFNA(VLOOKUP($F19,Products,5,FALSE),"Not Found")</f>
        <v>Strawberries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0.12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1.22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0.1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9.1999999999999998E-2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8.0000000000000002E-3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0.2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</v>
      </c>
      <c r="S19" s="70">
        <v>0</v>
      </c>
      <c r="T19" s="70">
        <v>0.91500000000000004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6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0.15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1.5249999999999999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0.125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0.11499999999999999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0.01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0.25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</v>
      </c>
      <c r="AD19" s="70">
        <v>0</v>
      </c>
      <c r="AE19" s="70">
        <v>0.91500000000000004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7.5</v>
      </c>
    </row>
    <row r="20" spans="2:32" s="4" customFormat="1" ht="30" customHeight="1" x14ac:dyDescent="0.25">
      <c r="B20" s="38" t="s">
        <v>2668</v>
      </c>
      <c r="C20" s="39">
        <v>15</v>
      </c>
      <c r="D20" s="39">
        <v>20</v>
      </c>
      <c r="E20" s="38" t="s">
        <v>6204</v>
      </c>
      <c r="F20" s="65" t="s">
        <v>3267</v>
      </c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Tamar Fresh</v>
      </c>
      <c r="I20" s="24" t="str">
        <f>_xlfn.IFNA(VLOOKUP($F20,Products,4,FALSE),"Not Found")</f>
        <v>17229</v>
      </c>
      <c r="J20" s="24" t="str">
        <f>_xlfn.IFNA(VLOOKUP($F20,Products,5,FALSE),"Not Found")</f>
        <v>Red Grapes</v>
      </c>
      <c r="L20" s="70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0.10499999999999998</v>
      </c>
      <c r="M20" s="70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2.415</v>
      </c>
      <c r="N20" s="70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0.03</v>
      </c>
      <c r="O20" s="70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0.03</v>
      </c>
      <c r="P20" s="70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0</v>
      </c>
      <c r="Q20" s="70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0.09</v>
      </c>
      <c r="R20" s="70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0</v>
      </c>
      <c r="S20" s="70">
        <v>0</v>
      </c>
      <c r="T20" s="70">
        <v>3.22</v>
      </c>
      <c r="U20" s="70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9.75</v>
      </c>
      <c r="V20" s="80"/>
      <c r="W20" s="70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0.13999999999999999</v>
      </c>
      <c r="X20" s="70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3.22</v>
      </c>
      <c r="Y20" s="70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0.04</v>
      </c>
      <c r="Z20" s="70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0.04</v>
      </c>
      <c r="AA20" s="70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0</v>
      </c>
      <c r="AB20" s="70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0.12</v>
      </c>
      <c r="AC20" s="70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0</v>
      </c>
      <c r="AD20" s="70">
        <v>0</v>
      </c>
      <c r="AE20" s="70">
        <v>3.22</v>
      </c>
      <c r="AF20" s="70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13</v>
      </c>
    </row>
    <row r="21" spans="2:32" s="4" customFormat="1" ht="30" customHeight="1" x14ac:dyDescent="0.25">
      <c r="B21" s="38" t="s">
        <v>1447</v>
      </c>
      <c r="C21" s="39">
        <v>0.1</v>
      </c>
      <c r="D21" s="39">
        <v>0.1</v>
      </c>
      <c r="E21" s="38" t="s">
        <v>1216</v>
      </c>
      <c r="F21" s="65" t="s">
        <v>3333</v>
      </c>
      <c r="G21" s="60">
        <f>IFERROR(IF(E21="Individual Unit",IF(VLOOKUP($F21,Products,26,FALSE)="","X",VLOOKUP($F21,Products,26,FALSE)),""),"")</f>
        <v>167</v>
      </c>
      <c r="H21" s="23" t="str">
        <f>_xlfn.IFNA(VLOOKUP($F21,Products,2,FALSE),"Not Found")</f>
        <v>Tamar Fresh</v>
      </c>
      <c r="I21" s="24" t="str">
        <f>_xlfn.IFNA(VLOOKUP($F21,Products,4,FALSE),"Not Found")</f>
        <v>1006</v>
      </c>
      <c r="J21" s="24" t="str">
        <f>_xlfn.IFNA(VLOOKUP($F21,Products,5,FALSE),"Not Found")</f>
        <v>Gala Apples</v>
      </c>
      <c r="L21" s="70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0</v>
      </c>
      <c r="M21" s="70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2.1710000000000003</v>
      </c>
      <c r="N21" s="70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0</v>
      </c>
      <c r="O21" s="70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0</v>
      </c>
      <c r="P21" s="70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0</v>
      </c>
      <c r="Q21" s="70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0.20040000000000002</v>
      </c>
      <c r="R21" s="70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0</v>
      </c>
      <c r="S21" s="70">
        <v>0</v>
      </c>
      <c r="T21" s="70">
        <v>1.8370000000000002</v>
      </c>
      <c r="U21" s="70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8.35</v>
      </c>
      <c r="V21" s="80"/>
      <c r="W21" s="70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0</v>
      </c>
      <c r="X21" s="70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2.1710000000000003</v>
      </c>
      <c r="Y21" s="70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0</v>
      </c>
      <c r="Z21" s="70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0</v>
      </c>
      <c r="AA21" s="70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0</v>
      </c>
      <c r="AB21" s="70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0.20040000000000002</v>
      </c>
      <c r="AC21" s="70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0</v>
      </c>
      <c r="AD21" s="70">
        <v>0</v>
      </c>
      <c r="AE21" s="70">
        <v>1.8370000000000002</v>
      </c>
      <c r="AF21" s="70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8.35</v>
      </c>
    </row>
    <row r="22" spans="2:32" x14ac:dyDescent="0.25">
      <c r="L22" s="71">
        <f>SUM(L6:L21)</f>
        <v>10.839999999999998</v>
      </c>
      <c r="M22" s="71">
        <f t="shared" ref="M22:U22" si="23">SUM(M6:M21)</f>
        <v>43.605999999999995</v>
      </c>
      <c r="N22" s="71">
        <f t="shared" si="23"/>
        <v>2.4699999999999998</v>
      </c>
      <c r="O22" s="71">
        <f t="shared" si="23"/>
        <v>2.1837999999999997</v>
      </c>
      <c r="P22" s="71">
        <f t="shared" si="23"/>
        <v>0.28620000000000001</v>
      </c>
      <c r="Q22" s="71">
        <f t="shared" si="23"/>
        <v>6.7854000000000001</v>
      </c>
      <c r="R22" s="71">
        <f t="shared" si="23"/>
        <v>1.2309999999999999</v>
      </c>
      <c r="S22" s="71">
        <f t="shared" si="23"/>
        <v>2.9</v>
      </c>
      <c r="T22" s="71">
        <f>SUM(T6:T21)</f>
        <v>7.6620000000000008</v>
      </c>
      <c r="U22" s="71">
        <f t="shared" si="23"/>
        <v>258.73399999999998</v>
      </c>
      <c r="V22" s="73" t="s">
        <v>6151</v>
      </c>
      <c r="W22" s="71">
        <f t="shared" ref="W22:AF22" si="24">SUM(W6:W21)</f>
        <v>11.950000000000001</v>
      </c>
      <c r="X22" s="71">
        <f t="shared" si="24"/>
        <v>49.915999999999997</v>
      </c>
      <c r="Y22" s="71">
        <f t="shared" si="24"/>
        <v>2.9550000000000001</v>
      </c>
      <c r="Z22" s="71">
        <f t="shared" si="24"/>
        <v>2.6050000000000004</v>
      </c>
      <c r="AA22" s="71">
        <f t="shared" si="24"/>
        <v>0.35000000000000003</v>
      </c>
      <c r="AB22" s="71">
        <f t="shared" si="24"/>
        <v>7.6504000000000003</v>
      </c>
      <c r="AC22" s="71">
        <f t="shared" si="24"/>
        <v>1.244</v>
      </c>
      <c r="AD22" s="71">
        <f t="shared" si="24"/>
        <v>2.9</v>
      </c>
      <c r="AE22" s="71">
        <f>SUM(AE6:AE21)</f>
        <v>8.4320000000000004</v>
      </c>
      <c r="AF22" s="71">
        <f t="shared" si="24"/>
        <v>292.471</v>
      </c>
    </row>
    <row r="23" spans="2:32" ht="15" customHeight="1" x14ac:dyDescent="0.25">
      <c r="L23" s="59"/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6154</v>
      </c>
      <c r="W23" s="59"/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84" t="b">
        <v>1</v>
      </c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6155</v>
      </c>
      <c r="W24" s="84" t="b">
        <v>1</v>
      </c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ht="15" customHeight="1" x14ac:dyDescent="0.25">
      <c r="L25" s="59"/>
      <c r="M25" s="59"/>
      <c r="N25" s="59"/>
      <c r="O25" s="59"/>
      <c r="P25" s="59"/>
      <c r="Q25" s="84" t="b">
        <v>1</v>
      </c>
      <c r="R25" s="59"/>
      <c r="S25" s="59"/>
      <c r="T25" s="84" t="b">
        <v>1</v>
      </c>
      <c r="U25" s="59"/>
      <c r="V25" s="63" t="s">
        <v>6156</v>
      </c>
      <c r="W25" s="59"/>
      <c r="X25" s="59"/>
      <c r="Y25" s="59"/>
      <c r="Z25" s="59"/>
      <c r="AA25" s="59"/>
      <c r="AB25" s="84" t="b">
        <v>1</v>
      </c>
      <c r="AC25" s="59"/>
      <c r="AD25" s="59"/>
      <c r="AE25" s="84" t="b">
        <v>1</v>
      </c>
      <c r="AF2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8:J18"/>
    <mergeCell ref="I4:I5"/>
    <mergeCell ref="J4:J5"/>
    <mergeCell ref="L4:U4"/>
    <mergeCell ref="W4:AF4"/>
  </mergeCells>
  <hyperlinks>
    <hyperlink ref="L1" location="'HOME WEEK 1'!A1" display="'HOME WEEK 1'!A1" xr:uid="{83FBFE60-7F71-4817-BEBF-8DF37925EBA4}"/>
    <hyperlink ref="M1" location="'HOME WEEK 2'!A1" display="&lt; Week 2 Home" xr:uid="{A6568DFE-622E-4D64-B7B5-0556A03C23C1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983EC9F-1E1D-4BD1-9A53-F92210AC9E5D}">
          <x14:formula1>
            <xm:f>'Master Product List'!$B:$B</xm:f>
          </x14:formula1>
          <xm:sqref>F19:F21 F6:F17</xm:sqref>
        </x14:dataValidation>
      </x14:dataValidations>
    </ext>
  </extLst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E3589-1F27-4ACE-99A2-DF531E5CF017}">
  <sheetPr>
    <tabColor theme="8" tint="-0.249977111117893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8.140625" customWidth="1"/>
    <col min="5" max="5" width="15.7109375" customWidth="1"/>
    <col min="6" max="6" width="22.140625" customWidth="1"/>
    <col min="7" max="7" width="4" customWidth="1"/>
    <col min="8" max="8" width="9.5703125" customWidth="1"/>
    <col min="9" max="9" width="10.5703125" style="56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6214</v>
      </c>
      <c r="C1" s="95"/>
      <c r="D1" s="95"/>
      <c r="E1" s="95"/>
      <c r="F1" s="95"/>
      <c r="G1" s="95"/>
      <c r="H1" s="95"/>
      <c r="I1" s="95"/>
      <c r="J1" s="5"/>
      <c r="K1" s="5"/>
      <c r="L1" s="36" t="s">
        <v>6134</v>
      </c>
      <c r="M1" s="36" t="s">
        <v>6135</v>
      </c>
      <c r="N1" s="5"/>
      <c r="O1" s="5"/>
      <c r="P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2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6215</v>
      </c>
      <c r="C6" s="24">
        <v>30</v>
      </c>
      <c r="D6" s="24">
        <v>40</v>
      </c>
      <c r="E6" s="23" t="s">
        <v>6204</v>
      </c>
      <c r="F6" s="23" t="s">
        <v>5549</v>
      </c>
      <c r="G6" s="58" t="str">
        <f t="shared" ref="G6:G10" si="0">IFERROR(IF(E6="Individual Unit",IF(VLOOKUP($F6,Products,26,FALSE)="","X",VLOOKUP($F6,Products,26,FALSE)),""),"")</f>
        <v/>
      </c>
      <c r="H6" s="23" t="str">
        <f t="shared" ref="H6:H10" si="1">_xlfn.IFNA(VLOOKUP($F6,Products,2,FALSE),"Not Found")</f>
        <v>RD Johns</v>
      </c>
      <c r="I6" s="24" t="str">
        <f t="shared" ref="I6:I10" si="2">_xlfn.IFNA(VLOOKUP($F6,Products,4,FALSE),"Not Found")</f>
        <v>55074</v>
      </c>
      <c r="J6" s="57" t="str">
        <f t="shared" ref="J6:J10" si="3">_xlfn.IFNA(VLOOKUP($F6,Products,5,FALSE),"Not Found")</f>
        <v>Fontinella Five Bean Salad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2.13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6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0.39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0.39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1.98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1.2E-2</v>
      </c>
      <c r="S6" s="70">
        <f t="shared" ref="S6:S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0.24</v>
      </c>
      <c r="T6" s="70">
        <v>0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40.295999999999999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2.84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8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0.52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0.52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2.64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1.6E-2</v>
      </c>
      <c r="AD6" s="70">
        <f t="shared" ref="AD6:AD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0.32</v>
      </c>
      <c r="AE6" s="70">
        <v>0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53.727999999999994</v>
      </c>
    </row>
    <row r="7" spans="2:32" s="4" customFormat="1" ht="30" customHeight="1" x14ac:dyDescent="0.25">
      <c r="B7" s="23" t="s">
        <v>2033</v>
      </c>
      <c r="C7" s="24">
        <v>30</v>
      </c>
      <c r="D7" s="24">
        <v>40</v>
      </c>
      <c r="E7" s="23" t="s">
        <v>6204</v>
      </c>
      <c r="F7" s="23" t="s">
        <v>2032</v>
      </c>
      <c r="G7" s="58" t="str">
        <f t="shared" si="0"/>
        <v/>
      </c>
      <c r="H7" s="23" t="str">
        <f t="shared" si="1"/>
        <v>RD Johns</v>
      </c>
      <c r="I7" s="24" t="str">
        <f t="shared" si="2"/>
        <v>14945</v>
      </c>
      <c r="J7" s="57" t="str">
        <f t="shared" si="3"/>
        <v>Chickpeas</v>
      </c>
      <c r="L7" s="70">
        <f t="shared" si="4"/>
        <v>2.16</v>
      </c>
      <c r="M7" s="70">
        <f t="shared" si="5"/>
        <v>4.47</v>
      </c>
      <c r="N7" s="70">
        <f t="shared" si="6"/>
        <v>0.69</v>
      </c>
      <c r="O7" s="70">
        <f t="shared" si="7"/>
        <v>0.59999999999999987</v>
      </c>
      <c r="P7" s="70">
        <f t="shared" si="8"/>
        <v>0.09</v>
      </c>
      <c r="Q7" s="70">
        <f t="shared" si="9"/>
        <v>2.25</v>
      </c>
      <c r="R7" s="70">
        <f t="shared" si="10"/>
        <v>2.4E-2</v>
      </c>
      <c r="S7" s="70">
        <f t="shared" si="11"/>
        <v>0</v>
      </c>
      <c r="T7" s="70">
        <v>0</v>
      </c>
      <c r="U7" s="70">
        <f t="shared" si="12"/>
        <v>37.355999999999995</v>
      </c>
      <c r="V7" s="80"/>
      <c r="W7" s="70">
        <f t="shared" si="13"/>
        <v>2.8800000000000003</v>
      </c>
      <c r="X7" s="70">
        <f t="shared" si="14"/>
        <v>5.96</v>
      </c>
      <c r="Y7" s="70">
        <f t="shared" si="15"/>
        <v>0.91999999999999993</v>
      </c>
      <c r="Z7" s="70">
        <f t="shared" si="16"/>
        <v>0.79999999999999982</v>
      </c>
      <c r="AA7" s="70">
        <f t="shared" si="17"/>
        <v>0.12</v>
      </c>
      <c r="AB7" s="70">
        <f t="shared" si="18"/>
        <v>3</v>
      </c>
      <c r="AC7" s="70">
        <f t="shared" si="19"/>
        <v>3.2000000000000001E-2</v>
      </c>
      <c r="AD7" s="70">
        <f t="shared" si="20"/>
        <v>0</v>
      </c>
      <c r="AE7" s="70">
        <v>0</v>
      </c>
      <c r="AF7" s="70">
        <f t="shared" si="21"/>
        <v>49.807999999999993</v>
      </c>
    </row>
    <row r="8" spans="2:32" s="4" customFormat="1" ht="30" customHeight="1" x14ac:dyDescent="0.25">
      <c r="B8" s="23" t="s">
        <v>728</v>
      </c>
      <c r="C8" s="24">
        <v>50</v>
      </c>
      <c r="D8" s="24">
        <v>70</v>
      </c>
      <c r="E8" s="23" t="s">
        <v>6204</v>
      </c>
      <c r="F8" s="23" t="s">
        <v>2888</v>
      </c>
      <c r="G8" s="58" t="str">
        <f t="shared" si="0"/>
        <v/>
      </c>
      <c r="H8" s="23" t="str">
        <f t="shared" si="1"/>
        <v>RD Johns</v>
      </c>
      <c r="I8" s="24" t="str">
        <f t="shared" si="2"/>
        <v>66959</v>
      </c>
      <c r="J8" s="57" t="str">
        <f t="shared" si="3"/>
        <v>Tilda Brown &amp; White Rice</v>
      </c>
      <c r="L8" s="70">
        <f t="shared" si="4"/>
        <v>3.7000000000000006</v>
      </c>
      <c r="M8" s="70">
        <f t="shared" si="5"/>
        <v>38.450000000000003</v>
      </c>
      <c r="N8" s="70">
        <f t="shared" si="6"/>
        <v>0.90000000000000013</v>
      </c>
      <c r="O8" s="70">
        <f t="shared" si="7"/>
        <v>0.7</v>
      </c>
      <c r="P8" s="70">
        <f t="shared" si="8"/>
        <v>0.2</v>
      </c>
      <c r="Q8" s="70">
        <f t="shared" si="9"/>
        <v>0.85000000000000009</v>
      </c>
      <c r="R8" s="70">
        <f t="shared" si="10"/>
        <v>5.0000000000000001E-3</v>
      </c>
      <c r="S8" s="70">
        <f t="shared" si="11"/>
        <v>0.4</v>
      </c>
      <c r="T8" s="70">
        <v>0</v>
      </c>
      <c r="U8" s="70">
        <f t="shared" si="12"/>
        <v>179.375</v>
      </c>
      <c r="V8" s="80"/>
      <c r="W8" s="70">
        <f t="shared" si="13"/>
        <v>5.1800000000000006</v>
      </c>
      <c r="X8" s="70">
        <f t="shared" si="14"/>
        <v>53.83</v>
      </c>
      <c r="Y8" s="70">
        <f t="shared" si="15"/>
        <v>1.2600000000000002</v>
      </c>
      <c r="Z8" s="70">
        <f t="shared" si="16"/>
        <v>0.97999999999999987</v>
      </c>
      <c r="AA8" s="70">
        <f t="shared" si="17"/>
        <v>0.28000000000000003</v>
      </c>
      <c r="AB8" s="70">
        <f t="shared" si="18"/>
        <v>1.1900000000000002</v>
      </c>
      <c r="AC8" s="70">
        <f t="shared" si="19"/>
        <v>7.0000000000000001E-3</v>
      </c>
      <c r="AD8" s="70">
        <f t="shared" si="20"/>
        <v>0.56000000000000005</v>
      </c>
      <c r="AE8" s="70">
        <v>0</v>
      </c>
      <c r="AF8" s="70">
        <f t="shared" si="21"/>
        <v>251.125</v>
      </c>
    </row>
    <row r="9" spans="2:32" s="4" customFormat="1" ht="30" customHeight="1" x14ac:dyDescent="0.25">
      <c r="B9" s="23" t="s">
        <v>4532</v>
      </c>
      <c r="C9" s="24">
        <v>50</v>
      </c>
      <c r="D9" s="24">
        <v>70</v>
      </c>
      <c r="E9" s="23" t="s">
        <v>6204</v>
      </c>
      <c r="F9" s="23" t="s">
        <v>3112</v>
      </c>
      <c r="G9" s="58" t="str">
        <f t="shared" si="0"/>
        <v/>
      </c>
      <c r="H9" s="23" t="str">
        <f t="shared" si="1"/>
        <v>RD Johns</v>
      </c>
      <c r="I9" s="24" t="str">
        <f t="shared" si="2"/>
        <v>8807</v>
      </c>
      <c r="J9" s="57" t="str">
        <f t="shared" si="3"/>
        <v>Cauliflower Florets 2.5kg</v>
      </c>
      <c r="L9" s="70">
        <f t="shared" si="4"/>
        <v>0.95</v>
      </c>
      <c r="M9" s="70">
        <f t="shared" si="5"/>
        <v>1.05</v>
      </c>
      <c r="N9" s="70">
        <f t="shared" si="6"/>
        <v>0.1</v>
      </c>
      <c r="O9" s="70">
        <f t="shared" si="7"/>
        <v>0.1</v>
      </c>
      <c r="P9" s="70">
        <f t="shared" si="8"/>
        <v>0</v>
      </c>
      <c r="Q9" s="70">
        <f t="shared" si="9"/>
        <v>1.1000000000000001</v>
      </c>
      <c r="R9" s="70">
        <f t="shared" si="10"/>
        <v>2.5000000000000001E-2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0.8</v>
      </c>
      <c r="U9" s="70">
        <f t="shared" si="12"/>
        <v>11.115</v>
      </c>
      <c r="V9" s="80"/>
      <c r="W9" s="70">
        <f t="shared" si="13"/>
        <v>1.33</v>
      </c>
      <c r="X9" s="70">
        <f t="shared" si="14"/>
        <v>1.4700000000000002</v>
      </c>
      <c r="Y9" s="70">
        <f t="shared" si="15"/>
        <v>0.14000000000000001</v>
      </c>
      <c r="Z9" s="70">
        <f t="shared" si="16"/>
        <v>0.14000000000000001</v>
      </c>
      <c r="AA9" s="70">
        <f t="shared" si="17"/>
        <v>0</v>
      </c>
      <c r="AB9" s="70">
        <f t="shared" si="18"/>
        <v>1.5400000000000003</v>
      </c>
      <c r="AC9" s="70">
        <f t="shared" si="19"/>
        <v>3.5000000000000003E-2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1.1200000000000001</v>
      </c>
      <c r="AF9" s="70">
        <f t="shared" si="21"/>
        <v>15.561</v>
      </c>
    </row>
    <row r="10" spans="2:32" s="4" customFormat="1" ht="30" customHeight="1" x14ac:dyDescent="0.25">
      <c r="B10" s="23" t="s">
        <v>2786</v>
      </c>
      <c r="C10" s="24">
        <v>50</v>
      </c>
      <c r="D10" s="24">
        <v>70</v>
      </c>
      <c r="E10" s="23" t="s">
        <v>6204</v>
      </c>
      <c r="F10" s="23" t="s">
        <v>5886</v>
      </c>
      <c r="G10" s="58" t="str">
        <f t="shared" si="0"/>
        <v/>
      </c>
      <c r="H10" s="23" t="str">
        <f t="shared" si="1"/>
        <v>ESW</v>
      </c>
      <c r="I10" s="24" t="str">
        <f t="shared" si="2"/>
        <v>Korma_Sauce_VGN</v>
      </c>
      <c r="J10" s="57" t="str">
        <f t="shared" si="3"/>
        <v>VGN Homemade Korma Sauce</v>
      </c>
      <c r="L10" s="70">
        <f t="shared" si="4"/>
        <v>0.91500000000000004</v>
      </c>
      <c r="M10" s="70">
        <f t="shared" si="5"/>
        <v>1.5650000000000002</v>
      </c>
      <c r="N10" s="70">
        <f t="shared" si="6"/>
        <v>2.2799999999999998</v>
      </c>
      <c r="O10" s="70">
        <f t="shared" si="7"/>
        <v>1.0999999999999999</v>
      </c>
      <c r="P10" s="70">
        <f t="shared" si="8"/>
        <v>1.18</v>
      </c>
      <c r="Q10" s="70">
        <f t="shared" si="9"/>
        <v>0.67</v>
      </c>
      <c r="R10" s="70">
        <f t="shared" si="10"/>
        <v>0.12</v>
      </c>
      <c r="S10" s="70">
        <f t="shared" ref="S10" si="22"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0.66</v>
      </c>
      <c r="T10" s="70">
        <v>0</v>
      </c>
      <c r="U10" s="70">
        <f t="shared" si="12"/>
        <v>30.945</v>
      </c>
      <c r="V10" s="80"/>
      <c r="W10" s="70">
        <f t="shared" si="13"/>
        <v>1.2809999999999999</v>
      </c>
      <c r="X10" s="70">
        <f t="shared" si="14"/>
        <v>2.1910000000000003</v>
      </c>
      <c r="Y10" s="70">
        <f t="shared" si="15"/>
        <v>3.1919999999999997</v>
      </c>
      <c r="Z10" s="70">
        <f t="shared" si="16"/>
        <v>1.5399999999999998</v>
      </c>
      <c r="AA10" s="70">
        <f t="shared" si="17"/>
        <v>1.6519999999999999</v>
      </c>
      <c r="AB10" s="70">
        <f t="shared" si="18"/>
        <v>0.93800000000000006</v>
      </c>
      <c r="AC10" s="70">
        <f t="shared" si="19"/>
        <v>0.16799999999999998</v>
      </c>
      <c r="AD10" s="70">
        <f t="shared" ref="AD10" si="23"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0.92400000000000004</v>
      </c>
      <c r="AE10" s="70">
        <v>0</v>
      </c>
      <c r="AF10" s="70">
        <f t="shared" si="21"/>
        <v>43.323</v>
      </c>
    </row>
    <row r="11" spans="2:32" s="4" customFormat="1" ht="17.25" customHeight="1" x14ac:dyDescent="0.25">
      <c r="B11" s="89" t="s">
        <v>6216</v>
      </c>
      <c r="C11" s="90"/>
      <c r="D11" s="90"/>
      <c r="E11" s="90"/>
      <c r="F11" s="90"/>
      <c r="G11" s="90"/>
      <c r="H11" s="90"/>
      <c r="I11" s="90"/>
      <c r="J11" s="9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</row>
    <row r="12" spans="2:32" s="4" customFormat="1" ht="30" customHeight="1" x14ac:dyDescent="0.25">
      <c r="B12" s="38" t="s">
        <v>2975</v>
      </c>
      <c r="C12" s="39">
        <v>20</v>
      </c>
      <c r="D12" s="39">
        <v>25</v>
      </c>
      <c r="E12" s="38" t="s">
        <v>6204</v>
      </c>
      <c r="F12" s="65" t="s">
        <v>3270</v>
      </c>
      <c r="G12" s="58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33094</v>
      </c>
      <c r="J12" s="57" t="str">
        <f>_xlfn.IFNA(VLOOKUP($F12,Products,5,FALSE),"Not Found")</f>
        <v>Strawberries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1.22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9.1999999999999998E-2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8.0000000000000002E-3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1.22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</v>
      </c>
      <c r="V12" s="72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1.5249999999999999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0.125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0.11499999999999999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0.01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1.5249999999999999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7.5</v>
      </c>
    </row>
    <row r="13" spans="2:32" s="4" customFormat="1" ht="30" customHeight="1" x14ac:dyDescent="0.25">
      <c r="B13" s="38" t="s">
        <v>2668</v>
      </c>
      <c r="C13" s="39">
        <v>15</v>
      </c>
      <c r="D13" s="39">
        <v>20</v>
      </c>
      <c r="E13" s="38" t="s">
        <v>6204</v>
      </c>
      <c r="F13" s="65" t="s">
        <v>3267</v>
      </c>
      <c r="G13" s="58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17229</v>
      </c>
      <c r="J13" s="57" t="str">
        <f>_xlfn.IFNA(VLOOKUP($F13,Products,5,FALSE),"Not Found")</f>
        <v>Red Grapes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0.10499999999999998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2.415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0.03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0.09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2.415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9.75</v>
      </c>
      <c r="V13" s="72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0.13999999999999999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3.22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0.04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0.04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0.12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3.22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13</v>
      </c>
    </row>
    <row r="14" spans="2:32" s="4" customFormat="1" ht="30" customHeight="1" x14ac:dyDescent="0.25">
      <c r="B14" s="38" t="s">
        <v>1447</v>
      </c>
      <c r="C14" s="39">
        <v>0.1</v>
      </c>
      <c r="D14" s="39">
        <v>0.1</v>
      </c>
      <c r="E14" s="38" t="s">
        <v>1216</v>
      </c>
      <c r="F14" s="65" t="s">
        <v>3333</v>
      </c>
      <c r="G14" s="58">
        <f>IFERROR(IF(E14="Individual Unit",IF(VLOOKUP($F14,Products,26,FALSE)="","X",VLOOKUP($F14,Products,26,FALSE)),""),"")</f>
        <v>167</v>
      </c>
      <c r="H14" s="23" t="str">
        <f>_xlfn.IFNA(VLOOKUP($F14,Products,2,FALSE),"Not Found")</f>
        <v>Tamar Fresh</v>
      </c>
      <c r="I14" s="24" t="str">
        <f>_xlfn.IFNA(VLOOKUP($F14,Products,4,FALSE),"Not Found")</f>
        <v>1006</v>
      </c>
      <c r="J14" s="57" t="str">
        <f>_xlfn.IFNA(VLOOKUP($F14,Products,5,FALSE),"Not Found")</f>
        <v>Gala Apples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2.1710000000000003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0.20040000000000002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1.8370000000000002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8.35</v>
      </c>
      <c r="V14" s="72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2.1710000000000003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0.20040000000000002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1.8370000000000002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8.35</v>
      </c>
    </row>
    <row r="15" spans="2:32" x14ac:dyDescent="0.25">
      <c r="L15" s="71">
        <f t="shared" ref="L15:U15" si="24">SUM(L6:L14)</f>
        <v>10.08</v>
      </c>
      <c r="M15" s="71">
        <f t="shared" si="24"/>
        <v>57.340999999999994</v>
      </c>
      <c r="N15" s="71">
        <f t="shared" si="24"/>
        <v>4.4899999999999993</v>
      </c>
      <c r="O15" s="71">
        <f t="shared" si="24"/>
        <v>3.0119999999999996</v>
      </c>
      <c r="P15" s="71">
        <f t="shared" si="24"/>
        <v>1.478</v>
      </c>
      <c r="Q15" s="71">
        <f t="shared" si="24"/>
        <v>7.3403999999999998</v>
      </c>
      <c r="R15" s="71">
        <f t="shared" si="24"/>
        <v>0.186</v>
      </c>
      <c r="S15" s="71">
        <f t="shared" si="24"/>
        <v>1.3</v>
      </c>
      <c r="T15" s="71">
        <f>SUM(T6:T14)</f>
        <v>6.2720000000000002</v>
      </c>
      <c r="U15" s="71">
        <f t="shared" si="24"/>
        <v>323.18700000000001</v>
      </c>
      <c r="V15" s="73" t="s">
        <v>6151</v>
      </c>
      <c r="W15" s="71">
        <f t="shared" ref="W15:AF15" si="25">SUM(W6:W14)</f>
        <v>13.801000000000004</v>
      </c>
      <c r="X15" s="71">
        <f t="shared" si="25"/>
        <v>78.367000000000004</v>
      </c>
      <c r="Y15" s="71">
        <f t="shared" si="25"/>
        <v>6.1970000000000001</v>
      </c>
      <c r="Z15" s="71">
        <f t="shared" si="25"/>
        <v>4.1349999999999998</v>
      </c>
      <c r="AA15" s="71">
        <f t="shared" si="25"/>
        <v>2.0619999999999998</v>
      </c>
      <c r="AB15" s="71">
        <f t="shared" si="25"/>
        <v>9.878400000000001</v>
      </c>
      <c r="AC15" s="71">
        <f t="shared" si="25"/>
        <v>0.25800000000000001</v>
      </c>
      <c r="AD15" s="71">
        <f t="shared" si="25"/>
        <v>1.8040000000000003</v>
      </c>
      <c r="AE15" s="71">
        <f>SUM(AE6:AE14)</f>
        <v>7.702</v>
      </c>
      <c r="AF15" s="71">
        <f t="shared" si="25"/>
        <v>442.39499999999998</v>
      </c>
    </row>
    <row r="16" spans="2:32" ht="15" customHeight="1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I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B6866375-5CB2-4725-BAB6-C4D40996D3C2}"/>
    <hyperlink ref="M1" location="'HOME WEEK 2'!A1" display="&lt; Week 2 Home" xr:uid="{9E8F05AD-6D90-4797-AB98-145AB3B14F77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C7FEAE8-8654-4994-A8D8-A41526A35D80}">
          <x14:formula1>
            <xm:f>'Master Product List'!$B:$B</xm:f>
          </x14:formula1>
          <xm:sqref>F6:F10 F12:F14</xm:sqref>
        </x14:dataValidation>
      </x14:dataValidations>
    </ext>
  </extLst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29DD-3E24-41E9-81C4-200A2F451EB9}">
  <sheetPr>
    <tabColor rgb="FF7030A0"/>
  </sheetPr>
  <dimension ref="B1:AF1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6294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3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2745</v>
      </c>
      <c r="C6" s="24">
        <v>20</v>
      </c>
      <c r="D6" s="24">
        <v>30</v>
      </c>
      <c r="E6" s="23" t="s">
        <v>6204</v>
      </c>
      <c r="F6" s="65" t="s">
        <v>2744</v>
      </c>
      <c r="G6" s="60" t="str">
        <f t="shared" ref="G6:G10" si="0">IFERROR(IF(E6="Individual Unit",IF(VLOOKUP($F6,Products,26,FALSE)="","X",VLOOKUP($F6,Products,26,FALSE)),""),"")</f>
        <v/>
      </c>
      <c r="H6" s="23" t="str">
        <f t="shared" ref="H6:H10" si="1">_xlfn.IFNA(VLOOKUP($F6,Products,2,FALSE),"Not Found")</f>
        <v>Rd Johns</v>
      </c>
      <c r="I6" s="24" t="str">
        <f t="shared" ref="I6:I10" si="2">_xlfn.IFNA(VLOOKUP($F6,Products,4,FALSE),"Not Found")</f>
        <v>55838</v>
      </c>
      <c r="J6" s="24" t="str">
        <f t="shared" ref="J6:J10" si="3">_xlfn.IFNA(VLOOKUP($F6,Products,5,FALSE),"Not Found")</f>
        <v xml:space="preserve">Peas 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1.04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1.7999999999999998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0.06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0.04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0.02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0.91999999999999993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1.6E-2</v>
      </c>
      <c r="S6" s="70">
        <v>0</v>
      </c>
      <c r="T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0.62</v>
      </c>
      <c r="U6" s="70">
        <f t="shared" ref="U6:U10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13.814</v>
      </c>
      <c r="V6" s="80"/>
      <c r="W6" s="70">
        <f t="shared" ref="W6:W10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1.56</v>
      </c>
      <c r="X6" s="70">
        <f t="shared" ref="X6:X10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2.6999999999999997</v>
      </c>
      <c r="Y6" s="70">
        <f t="shared" ref="Y6:Y10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0.09</v>
      </c>
      <c r="Z6" s="70">
        <f t="shared" ref="Z6:Z10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0.06</v>
      </c>
      <c r="AA6" s="70">
        <f t="shared" ref="AA6:AA10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0.03</v>
      </c>
      <c r="AB6" s="70">
        <f t="shared" ref="AB6:AB10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1.38</v>
      </c>
      <c r="AC6" s="70">
        <f t="shared" ref="AC6:AC10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2.4E-2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0.92999999999999994</v>
      </c>
      <c r="AF6" s="70">
        <f t="shared" ref="AF6:AF10" si="19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20.721</v>
      </c>
    </row>
    <row r="7" spans="2:32" s="4" customFormat="1" ht="30" customHeight="1" x14ac:dyDescent="0.25">
      <c r="B7" s="23" t="s">
        <v>1812</v>
      </c>
      <c r="C7" s="24">
        <v>75</v>
      </c>
      <c r="D7" s="24">
        <v>100</v>
      </c>
      <c r="E7" s="23" t="s">
        <v>6204</v>
      </c>
      <c r="F7" s="65" t="s">
        <v>5834</v>
      </c>
      <c r="G7" s="60" t="str">
        <f t="shared" si="0"/>
        <v/>
      </c>
      <c r="H7" s="23" t="str">
        <f t="shared" si="1"/>
        <v>Bidfood</v>
      </c>
      <c r="I7" s="24" t="str">
        <f t="shared" si="2"/>
        <v>35000</v>
      </c>
      <c r="J7" s="24" t="str">
        <f t="shared" si="3"/>
        <v>Potato chip skin on 10mm</v>
      </c>
      <c r="L7" s="70">
        <f t="shared" si="4"/>
        <v>1.5750000000000002</v>
      </c>
      <c r="M7" s="70">
        <f t="shared" si="5"/>
        <v>12.899999999999999</v>
      </c>
      <c r="N7" s="70">
        <f t="shared" si="6"/>
        <v>0.15</v>
      </c>
      <c r="O7" s="70">
        <f t="shared" si="7"/>
        <v>0.15</v>
      </c>
      <c r="P7" s="70">
        <f t="shared" si="8"/>
        <v>0</v>
      </c>
      <c r="Q7" s="70">
        <f t="shared" si="9"/>
        <v>0.97500000000000009</v>
      </c>
      <c r="R7" s="70">
        <f t="shared" si="10"/>
        <v>1.5000000000000001E-2</v>
      </c>
      <c r="S7" s="70">
        <v>0</v>
      </c>
      <c r="T7" s="70">
        <f t="shared" ref="S7:T10" si="20"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0.45</v>
      </c>
      <c r="U7" s="70">
        <f t="shared" si="11"/>
        <v>56.25</v>
      </c>
      <c r="V7" s="80"/>
      <c r="W7" s="70">
        <f t="shared" si="12"/>
        <v>2.1</v>
      </c>
      <c r="X7" s="70">
        <f t="shared" si="13"/>
        <v>17.2</v>
      </c>
      <c r="Y7" s="70">
        <f t="shared" si="14"/>
        <v>0.2</v>
      </c>
      <c r="Z7" s="70">
        <f t="shared" si="15"/>
        <v>0.2</v>
      </c>
      <c r="AA7" s="70">
        <f t="shared" si="16"/>
        <v>0</v>
      </c>
      <c r="AB7" s="70">
        <f t="shared" si="17"/>
        <v>1.3</v>
      </c>
      <c r="AC7" s="70">
        <f t="shared" si="18"/>
        <v>0.02</v>
      </c>
      <c r="AD7" s="70">
        <v>0</v>
      </c>
      <c r="AE7" s="70">
        <f t="shared" ref="AD7:AE10" si="21"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0.6</v>
      </c>
      <c r="AF7" s="70">
        <f t="shared" si="19"/>
        <v>75</v>
      </c>
    </row>
    <row r="8" spans="2:32" s="4" customFormat="1" ht="30" customHeight="1" x14ac:dyDescent="0.25">
      <c r="B8" s="23" t="s">
        <v>5859</v>
      </c>
      <c r="C8" s="24">
        <v>1.1299999999999999</v>
      </c>
      <c r="D8" s="24">
        <v>1.5</v>
      </c>
      <c r="E8" s="23" t="s">
        <v>6205</v>
      </c>
      <c r="F8" s="65" t="s">
        <v>5858</v>
      </c>
      <c r="G8" s="60" t="str">
        <f t="shared" ref="G8" si="22">IFERROR(IF(E8="Individual Unit",IF(VLOOKUP($F8,Products,26,FALSE)="","X",VLOOKUP($F8,Products,26,FALSE)),""),"")</f>
        <v/>
      </c>
      <c r="H8" s="23" t="str">
        <f t="shared" si="1"/>
        <v>Bidfood</v>
      </c>
      <c r="I8" s="24" t="str">
        <f t="shared" si="2"/>
        <v>00097</v>
      </c>
      <c r="J8" s="24" t="str">
        <f t="shared" si="3"/>
        <v>La Pedriza Olive Oil</v>
      </c>
      <c r="L8" s="70">
        <f t="shared" si="4"/>
        <v>0</v>
      </c>
      <c r="M8" s="70">
        <f t="shared" si="5"/>
        <v>0</v>
      </c>
      <c r="N8" s="70">
        <f t="shared" si="6"/>
        <v>1.1299999999999999</v>
      </c>
      <c r="O8" s="70">
        <f t="shared" si="7"/>
        <v>0.97179999999999989</v>
      </c>
      <c r="P8" s="70">
        <f t="shared" si="8"/>
        <v>0.15820000000000001</v>
      </c>
      <c r="Q8" s="70">
        <f t="shared" si="9"/>
        <v>0</v>
      </c>
      <c r="R8" s="70">
        <f t="shared" si="10"/>
        <v>0</v>
      </c>
      <c r="S8" s="70">
        <f t="shared" si="20"/>
        <v>0</v>
      </c>
      <c r="T8" s="70">
        <v>0</v>
      </c>
      <c r="U8" s="70">
        <f t="shared" si="11"/>
        <v>10.169999999999998</v>
      </c>
      <c r="V8" s="80"/>
      <c r="W8" s="70">
        <f t="shared" si="12"/>
        <v>0</v>
      </c>
      <c r="X8" s="70">
        <f t="shared" si="13"/>
        <v>0</v>
      </c>
      <c r="Y8" s="70">
        <f t="shared" si="14"/>
        <v>1.5</v>
      </c>
      <c r="Z8" s="70">
        <f t="shared" si="15"/>
        <v>1.29</v>
      </c>
      <c r="AA8" s="70">
        <f t="shared" si="16"/>
        <v>0.21000000000000002</v>
      </c>
      <c r="AB8" s="70">
        <f t="shared" si="17"/>
        <v>0</v>
      </c>
      <c r="AC8" s="70">
        <f t="shared" si="18"/>
        <v>0</v>
      </c>
      <c r="AD8" s="70">
        <f t="shared" si="21"/>
        <v>0</v>
      </c>
      <c r="AE8" s="70">
        <v>0</v>
      </c>
      <c r="AF8" s="70">
        <f t="shared" si="19"/>
        <v>13.5</v>
      </c>
    </row>
    <row r="9" spans="2:32" s="4" customFormat="1" ht="30" customHeight="1" x14ac:dyDescent="0.25">
      <c r="B9" s="23" t="s">
        <v>6235</v>
      </c>
      <c r="C9" s="24">
        <v>70</v>
      </c>
      <c r="D9" s="24">
        <v>95</v>
      </c>
      <c r="E9" s="23" t="s">
        <v>6204</v>
      </c>
      <c r="F9" s="65" t="s">
        <v>5648</v>
      </c>
      <c r="G9" s="60" t="str">
        <f t="shared" si="0"/>
        <v/>
      </c>
      <c r="H9" s="23" t="str">
        <f t="shared" si="1"/>
        <v>RD Johns</v>
      </c>
      <c r="I9" s="24" t="str">
        <f t="shared" si="2"/>
        <v>41254</v>
      </c>
      <c r="J9" s="24" t="str">
        <f t="shared" si="3"/>
        <v>Smoked Tofu</v>
      </c>
      <c r="L9" s="70">
        <f t="shared" si="4"/>
        <v>8.68</v>
      </c>
      <c r="M9" s="70">
        <f t="shared" si="5"/>
        <v>1.2600000000000002</v>
      </c>
      <c r="N9" s="70">
        <f t="shared" si="6"/>
        <v>3.71</v>
      </c>
      <c r="O9" s="70">
        <f t="shared" si="7"/>
        <v>3.0799999999999996</v>
      </c>
      <c r="P9" s="70">
        <f t="shared" si="8"/>
        <v>0.63000000000000012</v>
      </c>
      <c r="Q9" s="70">
        <f t="shared" si="9"/>
        <v>0.97999999999999987</v>
      </c>
      <c r="R9" s="70">
        <f t="shared" si="10"/>
        <v>4.1999999999999996E-2</v>
      </c>
      <c r="S9" s="70">
        <f t="shared" si="20"/>
        <v>7.0000000000000007E-2</v>
      </c>
      <c r="T9" s="70">
        <v>0</v>
      </c>
      <c r="U9" s="70">
        <f t="shared" si="11"/>
        <v>71.106000000000009</v>
      </c>
      <c r="V9" s="80"/>
      <c r="W9" s="70">
        <f t="shared" si="12"/>
        <v>11.78</v>
      </c>
      <c r="X9" s="70">
        <f t="shared" si="13"/>
        <v>1.7100000000000002</v>
      </c>
      <c r="Y9" s="70">
        <f t="shared" si="14"/>
        <v>5.0350000000000001</v>
      </c>
      <c r="Z9" s="70">
        <f t="shared" si="15"/>
        <v>4.18</v>
      </c>
      <c r="AA9" s="70">
        <f t="shared" si="16"/>
        <v>0.85500000000000009</v>
      </c>
      <c r="AB9" s="70">
        <f t="shared" si="17"/>
        <v>1.3299999999999998</v>
      </c>
      <c r="AC9" s="70">
        <f t="shared" si="18"/>
        <v>5.6999999999999995E-2</v>
      </c>
      <c r="AD9" s="70">
        <f t="shared" si="21"/>
        <v>9.5000000000000001E-2</v>
      </c>
      <c r="AE9" s="70">
        <v>0</v>
      </c>
      <c r="AF9" s="70">
        <f t="shared" si="19"/>
        <v>96.501000000000005</v>
      </c>
    </row>
    <row r="10" spans="2:32" s="4" customFormat="1" ht="30" customHeight="1" x14ac:dyDescent="0.25">
      <c r="B10" s="23" t="s">
        <v>5449</v>
      </c>
      <c r="C10" s="24">
        <v>10</v>
      </c>
      <c r="D10" s="24">
        <v>15</v>
      </c>
      <c r="E10" s="23" t="s">
        <v>6204</v>
      </c>
      <c r="F10" s="65" t="s">
        <v>5448</v>
      </c>
      <c r="G10" s="60" t="str">
        <f t="shared" si="0"/>
        <v/>
      </c>
      <c r="H10" s="23" t="str">
        <f t="shared" si="1"/>
        <v>RD Johns</v>
      </c>
      <c r="I10" s="24" t="str">
        <f t="shared" si="2"/>
        <v>1715</v>
      </c>
      <c r="J10" s="24" t="str">
        <f t="shared" si="3"/>
        <v>Mixed Herbs</v>
      </c>
      <c r="L10" s="70">
        <f t="shared" si="4"/>
        <v>1.54</v>
      </c>
      <c r="M10" s="70">
        <f t="shared" si="5"/>
        <v>2.29</v>
      </c>
      <c r="N10" s="70">
        <f t="shared" si="6"/>
        <v>0.66</v>
      </c>
      <c r="O10" s="70">
        <f t="shared" si="7"/>
        <v>0.51</v>
      </c>
      <c r="P10" s="70">
        <f t="shared" si="8"/>
        <v>0.15</v>
      </c>
      <c r="Q10" s="70">
        <f t="shared" si="9"/>
        <v>3.63</v>
      </c>
      <c r="R10" s="70">
        <f t="shared" si="10"/>
        <v>0.04</v>
      </c>
      <c r="S10" s="70">
        <f t="shared" si="20"/>
        <v>0.38</v>
      </c>
      <c r="T10" s="70">
        <v>0</v>
      </c>
      <c r="U10" s="70">
        <f t="shared" si="11"/>
        <v>27.939999999999998</v>
      </c>
      <c r="V10" s="80"/>
      <c r="W10" s="70">
        <f t="shared" si="12"/>
        <v>2.31</v>
      </c>
      <c r="X10" s="70">
        <f t="shared" si="13"/>
        <v>3.4349999999999996</v>
      </c>
      <c r="Y10" s="70">
        <f t="shared" si="14"/>
        <v>0.99</v>
      </c>
      <c r="Z10" s="70">
        <f t="shared" si="15"/>
        <v>0.7649999999999999</v>
      </c>
      <c r="AA10" s="70">
        <f t="shared" si="16"/>
        <v>0.22499999999999998</v>
      </c>
      <c r="AB10" s="70">
        <f t="shared" si="17"/>
        <v>5.4450000000000003</v>
      </c>
      <c r="AC10" s="70">
        <f t="shared" si="18"/>
        <v>0.06</v>
      </c>
      <c r="AD10" s="70">
        <f t="shared" si="21"/>
        <v>0.56999999999999995</v>
      </c>
      <c r="AE10" s="70">
        <v>0</v>
      </c>
      <c r="AF10" s="70">
        <f t="shared" si="19"/>
        <v>41.91</v>
      </c>
    </row>
    <row r="11" spans="2:32" ht="15.75" x14ac:dyDescent="0.25">
      <c r="B11" s="89" t="s">
        <v>6270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6079</v>
      </c>
      <c r="C12" s="39">
        <v>0.1</v>
      </c>
      <c r="D12" s="39">
        <v>0.1</v>
      </c>
      <c r="E12" s="38" t="s">
        <v>1216</v>
      </c>
      <c r="F12" s="65" t="s">
        <v>3258</v>
      </c>
      <c r="G12" s="60">
        <f>IFERROR(IF(E12="Individual Unit",IF(VLOOKUP($F12,Products,26,FALSE)="","X",VLOOKUP($F12,Products,26,FALSE)),""),"")</f>
        <v>3000</v>
      </c>
      <c r="H12" s="23" t="str">
        <f>_xlfn.IFNA(VLOOKUP($F12,Products,2,FALSE),"Not Found")</f>
        <v>Tamar Fresh</v>
      </c>
      <c r="I12" s="24" t="str">
        <f>_xlfn.IFNA(VLOOKUP($F12,Products,4,FALSE),"Not Found")</f>
        <v>23078</v>
      </c>
      <c r="J12" s="24" t="str">
        <f>_xlfn.IFNA(VLOOKUP($F12,Products,5,FALSE),"Not Found")</f>
        <v>Watermelon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0.9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0.60000000000000009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0.60000000000000009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0.30000000000000004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54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0.9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12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0.60000000000000009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0.60000000000000009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0.30000000000000004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12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54</v>
      </c>
    </row>
    <row r="13" spans="2:32" x14ac:dyDescent="0.25">
      <c r="L13" s="71">
        <f t="shared" ref="L13:U13" si="23">SUM(L6:L12)</f>
        <v>13.735000000000001</v>
      </c>
      <c r="M13" s="71">
        <f t="shared" si="23"/>
        <v>30.25</v>
      </c>
      <c r="N13" s="71">
        <f t="shared" si="23"/>
        <v>6.3100000000000005</v>
      </c>
      <c r="O13" s="71">
        <f t="shared" si="23"/>
        <v>5.351799999999999</v>
      </c>
      <c r="P13" s="71">
        <f t="shared" si="23"/>
        <v>0.95820000000000016</v>
      </c>
      <c r="Q13" s="71">
        <f t="shared" si="23"/>
        <v>6.8049999999999997</v>
      </c>
      <c r="R13" s="71">
        <f t="shared" si="23"/>
        <v>0.11299999999999999</v>
      </c>
      <c r="S13" s="71">
        <f t="shared" si="23"/>
        <v>0.45</v>
      </c>
      <c r="T13" s="71">
        <f>SUM(T6:T12)</f>
        <v>13.07</v>
      </c>
      <c r="U13" s="71">
        <f t="shared" si="23"/>
        <v>233.28</v>
      </c>
      <c r="V13" s="73" t="s">
        <v>6151</v>
      </c>
      <c r="W13" s="71">
        <f t="shared" ref="W13:AF13" si="24">SUM(W6:W12)</f>
        <v>18.649999999999999</v>
      </c>
      <c r="X13" s="71">
        <f t="shared" si="24"/>
        <v>37.045000000000002</v>
      </c>
      <c r="Y13" s="71">
        <f t="shared" si="24"/>
        <v>8.4150000000000009</v>
      </c>
      <c r="Z13" s="71">
        <f t="shared" si="24"/>
        <v>7.0949999999999989</v>
      </c>
      <c r="AA13" s="71">
        <f t="shared" si="24"/>
        <v>1.3200000000000003</v>
      </c>
      <c r="AB13" s="71">
        <f t="shared" si="24"/>
        <v>9.7550000000000008</v>
      </c>
      <c r="AC13" s="71">
        <f t="shared" si="24"/>
        <v>0.16099999999999998</v>
      </c>
      <c r="AD13" s="71">
        <f t="shared" si="24"/>
        <v>0.66499999999999992</v>
      </c>
      <c r="AE13" s="71">
        <f>SUM(AE6:AE12)</f>
        <v>13.53</v>
      </c>
      <c r="AF13" s="71">
        <f t="shared" si="24"/>
        <v>301.63200000000001</v>
      </c>
    </row>
    <row r="14" spans="2:32" ht="15" customHeight="1" x14ac:dyDescent="0.25">
      <c r="L14" s="59"/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6154</v>
      </c>
      <c r="W14" s="59"/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x14ac:dyDescent="0.25">
      <c r="L15" s="84" t="b">
        <v>1</v>
      </c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6155</v>
      </c>
      <c r="W15" s="84" t="b">
        <v>1</v>
      </c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5" customHeight="1" x14ac:dyDescent="0.25">
      <c r="L16" s="59"/>
      <c r="M16" s="59"/>
      <c r="N16" s="59"/>
      <c r="O16" s="59"/>
      <c r="P16" s="59"/>
      <c r="Q16" s="84" t="b">
        <v>1</v>
      </c>
      <c r="R16" s="59"/>
      <c r="S16" s="59"/>
      <c r="T16" s="84" t="b">
        <v>1</v>
      </c>
      <c r="U16" s="59"/>
      <c r="V16" s="63" t="s">
        <v>6156</v>
      </c>
      <c r="W16" s="59"/>
      <c r="X16" s="59"/>
      <c r="Y16" s="59"/>
      <c r="Z16" s="59"/>
      <c r="AA16" s="59"/>
      <c r="AB16" s="84" t="b">
        <v>1</v>
      </c>
      <c r="AC16" s="59"/>
      <c r="AD16" s="59"/>
      <c r="AE16" s="84" t="b">
        <v>1</v>
      </c>
      <c r="AF16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0F86E461-4E75-45B4-B47A-38BEE2D6B3DF}"/>
    <hyperlink ref="M1" location="'HOME WEEK 2'!A1" display="&lt; Week 2 Home" xr:uid="{85A6DD3A-C1BC-419A-8FA9-F7FA4C7B19AC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C64CA00-2FE1-4DFD-B10E-91B1FF770C42}">
          <x14:formula1>
            <xm:f>'Master Product List'!$B:$B</xm:f>
          </x14:formula1>
          <xm:sqref>F6:F10 F12</xm:sqref>
        </x14:dataValidation>
      </x14:dataValidations>
    </ext>
  </extLst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02338-FD10-4CD4-9BA9-7B19B19CD73D}">
  <sheetPr>
    <tabColor rgb="FF7030A0"/>
  </sheetPr>
  <dimension ref="B1:AF14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6065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8" si="0">IFERROR(IF(E6="Individual Unit",IF(VLOOKUP($F6,Products,26,FALSE)="","X",VLOOKUP($F6,Products,26,FALSE)),""),"")</f>
        <v>300</v>
      </c>
      <c r="H6" s="23" t="str">
        <f t="shared" ref="H6:H8" si="1">_xlfn.IFNA(VLOOKUP($F6,Products,2,FALSE),"Not Found")</f>
        <v>Tamar Fresh</v>
      </c>
      <c r="I6" s="24" t="str">
        <f t="shared" ref="I6:I8" si="2">_xlfn.IFNA(VLOOKUP($F6,Products,4,FALSE),"Not Found")</f>
        <v>4140</v>
      </c>
      <c r="J6" s="24" t="str">
        <f t="shared" ref="J6:J8" si="3">_xlfn.IFNA(VLOOKUP($F6,Products,5,FALSE),"Not Found")</f>
        <v>Potato Bakers 50's Bag</v>
      </c>
      <c r="L6" s="70">
        <f t="shared" ref="L6:L8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8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8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8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8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8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8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8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8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8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8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8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8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8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8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8" si="19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2938</v>
      </c>
      <c r="C7" s="24">
        <v>30</v>
      </c>
      <c r="D7" s="24">
        <v>40</v>
      </c>
      <c r="E7" s="23" t="s">
        <v>6204</v>
      </c>
      <c r="F7" s="65" t="s">
        <v>4732</v>
      </c>
      <c r="G7" s="60" t="str">
        <f t="shared" si="0"/>
        <v/>
      </c>
      <c r="H7" s="23" t="str">
        <f t="shared" si="1"/>
        <v>Savona</v>
      </c>
      <c r="I7" s="24" t="str">
        <f t="shared" si="2"/>
        <v>130045</v>
      </c>
      <c r="J7" s="24" t="str">
        <f t="shared" si="3"/>
        <v>TOMATO/BASIL C/R</v>
      </c>
      <c r="L7" s="70">
        <f t="shared" si="4"/>
        <v>0.39</v>
      </c>
      <c r="M7" s="70">
        <f t="shared" si="5"/>
        <v>2.5799999999999996</v>
      </c>
      <c r="N7" s="70">
        <f t="shared" si="6"/>
        <v>0.03</v>
      </c>
      <c r="O7" s="70">
        <f t="shared" si="7"/>
        <v>0.03</v>
      </c>
      <c r="P7" s="70">
        <f t="shared" si="8"/>
        <v>0</v>
      </c>
      <c r="Q7" s="70">
        <f t="shared" si="9"/>
        <v>0.41999999999999993</v>
      </c>
      <c r="R7" s="70">
        <f t="shared" si="10"/>
        <v>0.18</v>
      </c>
      <c r="S7" s="70">
        <f t="shared" ref="S7:S8" si="20"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2.04</v>
      </c>
      <c r="T7" s="70">
        <v>0</v>
      </c>
      <c r="U7" s="70">
        <f t="shared" si="11"/>
        <v>13.5</v>
      </c>
      <c r="V7" s="80"/>
      <c r="W7" s="70">
        <f t="shared" si="12"/>
        <v>0.52</v>
      </c>
      <c r="X7" s="70">
        <f t="shared" si="13"/>
        <v>3.4399999999999995</v>
      </c>
      <c r="Y7" s="70">
        <f t="shared" si="14"/>
        <v>0.04</v>
      </c>
      <c r="Z7" s="70">
        <f t="shared" si="15"/>
        <v>0.04</v>
      </c>
      <c r="AA7" s="70">
        <f t="shared" si="16"/>
        <v>0</v>
      </c>
      <c r="AB7" s="70">
        <f t="shared" si="17"/>
        <v>0.55999999999999994</v>
      </c>
      <c r="AC7" s="70">
        <f t="shared" si="18"/>
        <v>0.24</v>
      </c>
      <c r="AD7" s="70">
        <f t="shared" ref="AD7:AD8" si="21"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2.72</v>
      </c>
      <c r="AE7" s="70">
        <v>0</v>
      </c>
      <c r="AF7" s="70">
        <f t="shared" si="19"/>
        <v>18</v>
      </c>
    </row>
    <row r="8" spans="2:32" s="4" customFormat="1" ht="30" customHeight="1" x14ac:dyDescent="0.25">
      <c r="B8" s="23" t="s">
        <v>6246</v>
      </c>
      <c r="C8" s="24">
        <v>20</v>
      </c>
      <c r="D8" s="24">
        <v>30</v>
      </c>
      <c r="E8" s="23" t="s">
        <v>6204</v>
      </c>
      <c r="F8" s="65" t="s">
        <v>2388</v>
      </c>
      <c r="G8" s="60" t="str">
        <f t="shared" si="0"/>
        <v/>
      </c>
      <c r="H8" s="23" t="str">
        <f t="shared" si="1"/>
        <v>RD Johns</v>
      </c>
      <c r="I8" s="24" t="str">
        <f t="shared" si="2"/>
        <v>3410</v>
      </c>
      <c r="J8" s="24" t="str">
        <f t="shared" si="3"/>
        <v>Greens ratatouille</v>
      </c>
      <c r="L8" s="70">
        <f t="shared" si="4"/>
        <v>0.22000000000000003</v>
      </c>
      <c r="M8" s="70">
        <f t="shared" si="5"/>
        <v>0.5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</v>
      </c>
      <c r="R8" s="70">
        <f t="shared" si="10"/>
        <v>4.0000000000000001E-3</v>
      </c>
      <c r="S8" s="70">
        <f t="shared" si="20"/>
        <v>0.45999999999999996</v>
      </c>
      <c r="T8" s="70">
        <v>0</v>
      </c>
      <c r="U8" s="70">
        <f t="shared" si="11"/>
        <v>3.5859999999999999</v>
      </c>
      <c r="V8" s="80"/>
      <c r="W8" s="70">
        <f t="shared" si="12"/>
        <v>0.33</v>
      </c>
      <c r="X8" s="70">
        <f t="shared" si="13"/>
        <v>0.75</v>
      </c>
      <c r="Y8" s="70">
        <f t="shared" si="14"/>
        <v>0</v>
      </c>
      <c r="Z8" s="70">
        <f t="shared" si="15"/>
        <v>0</v>
      </c>
      <c r="AA8" s="70">
        <f t="shared" si="16"/>
        <v>0</v>
      </c>
      <c r="AB8" s="70">
        <f t="shared" si="17"/>
        <v>0</v>
      </c>
      <c r="AC8" s="70">
        <f t="shared" si="18"/>
        <v>6.0000000000000001E-3</v>
      </c>
      <c r="AD8" s="70">
        <f t="shared" si="21"/>
        <v>0.69</v>
      </c>
      <c r="AE8" s="70">
        <v>0</v>
      </c>
      <c r="AF8" s="70">
        <f t="shared" si="19"/>
        <v>5.3789999999999996</v>
      </c>
    </row>
    <row r="9" spans="2:32" ht="15.75" x14ac:dyDescent="0.25">
      <c r="B9" s="89" t="s">
        <v>6295</v>
      </c>
      <c r="C9" s="90"/>
      <c r="D9" s="90"/>
      <c r="E9" s="90"/>
      <c r="F9" s="90"/>
      <c r="G9" s="90"/>
      <c r="H9" s="90"/>
      <c r="I9" s="90"/>
      <c r="J9" s="91"/>
      <c r="K9" s="4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2:32" s="4" customFormat="1" ht="30" customHeight="1" x14ac:dyDescent="0.25">
      <c r="B10" s="38" t="s">
        <v>24</v>
      </c>
      <c r="C10" s="39">
        <v>1</v>
      </c>
      <c r="D10" s="39">
        <v>1</v>
      </c>
      <c r="E10" s="38" t="s">
        <v>1216</v>
      </c>
      <c r="F10" s="65" t="s">
        <v>5770</v>
      </c>
      <c r="G10" s="60">
        <f>IFERROR(IF(E10="Individual Unit",IF(VLOOKUP($F10,Products,26,FALSE)="","X",VLOOKUP($F10,Products,26,FALSE)),""),"")</f>
        <v>50</v>
      </c>
      <c r="H10" s="23" t="str">
        <f>_xlfn.IFNA(VLOOKUP($F10,Products,2,FALSE),"Not Found")</f>
        <v>Amazon</v>
      </c>
      <c r="I10" s="24" t="str">
        <f>_xlfn.IFNA(VLOOKUP($F10,Products,4,FALSE),"Not Found")</f>
        <v>B0CK8LJRJP</v>
      </c>
      <c r="J10" s="24" t="str">
        <f>_xlfn.IFNA(VLOOKUP($F10,Products,5,FALSE),"Not Found")</f>
        <v>Graze Lively Lemon Flapjacks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3.1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22.5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10.5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8.65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1.8500000000000003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8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0.1</v>
      </c>
      <c r="S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6</v>
      </c>
      <c r="T10" s="70">
        <v>0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213.49999999999997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3.1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22.5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10.5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8.65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1.8500000000000003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8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0.1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6</v>
      </c>
      <c r="AE10" s="70">
        <v>0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213.49999999999997</v>
      </c>
    </row>
    <row r="11" spans="2:32" x14ac:dyDescent="0.25">
      <c r="L11" s="71">
        <f t="shared" ref="L11:U11" si="22">SUM(L6:L10)</f>
        <v>9.41</v>
      </c>
      <c r="M11" s="71">
        <f t="shared" si="22"/>
        <v>84.38</v>
      </c>
      <c r="N11" s="71">
        <f t="shared" si="22"/>
        <v>10.83</v>
      </c>
      <c r="O11" s="71">
        <f t="shared" si="22"/>
        <v>8.89</v>
      </c>
      <c r="P11" s="71">
        <f t="shared" si="22"/>
        <v>1.9400000000000004</v>
      </c>
      <c r="Q11" s="71">
        <f t="shared" si="22"/>
        <v>16.22</v>
      </c>
      <c r="R11" s="71">
        <f t="shared" si="22"/>
        <v>0.28400000000000003</v>
      </c>
      <c r="S11" s="71">
        <f t="shared" si="22"/>
        <v>8.5</v>
      </c>
      <c r="T11" s="71">
        <f>SUM(T6:T10)</f>
        <v>2.7</v>
      </c>
      <c r="U11" s="71">
        <f t="shared" si="22"/>
        <v>476.58600000000001</v>
      </c>
      <c r="V11" s="73" t="s">
        <v>6151</v>
      </c>
      <c r="W11" s="71">
        <f t="shared" ref="W11:AF11" si="23">SUM(W6:W10)</f>
        <v>9.65</v>
      </c>
      <c r="X11" s="71">
        <f t="shared" si="23"/>
        <v>85.490000000000009</v>
      </c>
      <c r="Y11" s="71">
        <f t="shared" si="23"/>
        <v>10.84</v>
      </c>
      <c r="Z11" s="71">
        <f t="shared" si="23"/>
        <v>8.9</v>
      </c>
      <c r="AA11" s="71">
        <f t="shared" si="23"/>
        <v>1.9400000000000004</v>
      </c>
      <c r="AB11" s="71">
        <f t="shared" si="23"/>
        <v>16.36</v>
      </c>
      <c r="AC11" s="71">
        <f t="shared" si="23"/>
        <v>0.34599999999999997</v>
      </c>
      <c r="AD11" s="71">
        <f t="shared" si="23"/>
        <v>9.41</v>
      </c>
      <c r="AE11" s="71">
        <f>SUM(AE6:AE10)</f>
        <v>2.7</v>
      </c>
      <c r="AF11" s="71">
        <f t="shared" si="23"/>
        <v>482.87900000000002</v>
      </c>
    </row>
    <row r="12" spans="2:32" ht="15" customHeight="1" x14ac:dyDescent="0.25">
      <c r="L12" s="59"/>
      <c r="M12" s="84" t="b">
        <v>1</v>
      </c>
      <c r="N12" s="59"/>
      <c r="O12" s="59"/>
      <c r="P12" s="59"/>
      <c r="Q12" s="84" t="b">
        <v>1</v>
      </c>
      <c r="R12" s="59"/>
      <c r="S12" s="59"/>
      <c r="T12" s="59"/>
      <c r="U12" s="59"/>
      <c r="V12" s="63" t="s">
        <v>6154</v>
      </c>
      <c r="W12" s="59"/>
      <c r="X12" s="84" t="b">
        <v>1</v>
      </c>
      <c r="Y12" s="59"/>
      <c r="Z12" s="59"/>
      <c r="AA12" s="59"/>
      <c r="AB12" s="84" t="b">
        <v>1</v>
      </c>
      <c r="AC12" s="59"/>
      <c r="AD12" s="59"/>
      <c r="AE12" s="59"/>
      <c r="AF12" s="59"/>
    </row>
    <row r="13" spans="2:32" x14ac:dyDescent="0.25">
      <c r="L13" s="84" t="b">
        <v>1</v>
      </c>
      <c r="M13" s="84" t="b">
        <v>1</v>
      </c>
      <c r="N13" s="59"/>
      <c r="O13" s="59"/>
      <c r="P13" s="59"/>
      <c r="Q13" s="84" t="b">
        <v>1</v>
      </c>
      <c r="R13" s="59"/>
      <c r="S13" s="59"/>
      <c r="T13" s="59"/>
      <c r="U13" s="59"/>
      <c r="V13" s="63" t="s">
        <v>6155</v>
      </c>
      <c r="W13" s="84" t="b">
        <v>1</v>
      </c>
      <c r="X13" s="84" t="b">
        <v>1</v>
      </c>
      <c r="Y13" s="59"/>
      <c r="Z13" s="59"/>
      <c r="AA13" s="59"/>
      <c r="AB13" s="84" t="b">
        <v>1</v>
      </c>
      <c r="AC13" s="59"/>
      <c r="AD13" s="59"/>
      <c r="AE13" s="59"/>
      <c r="AF13" s="59"/>
    </row>
    <row r="14" spans="2:32" ht="15" customHeight="1" x14ac:dyDescent="0.25">
      <c r="L14" s="59"/>
      <c r="M14" s="59"/>
      <c r="N14" s="59"/>
      <c r="O14" s="59"/>
      <c r="P14" s="59"/>
      <c r="Q14" s="84" t="b">
        <v>1</v>
      </c>
      <c r="R14" s="59"/>
      <c r="S14" s="59"/>
      <c r="T14" s="84" t="b">
        <v>1</v>
      </c>
      <c r="U14" s="59"/>
      <c r="V14" s="63" t="s">
        <v>6156</v>
      </c>
      <c r="W14" s="59"/>
      <c r="X14" s="59"/>
      <c r="Y14" s="59"/>
      <c r="Z14" s="59"/>
      <c r="AA14" s="59"/>
      <c r="AB14" s="84" t="b">
        <v>1</v>
      </c>
      <c r="AC14" s="59"/>
      <c r="AD14" s="59"/>
      <c r="AE14" s="84" t="b">
        <v>1</v>
      </c>
      <c r="AF14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9:J9"/>
    <mergeCell ref="I4:I5"/>
    <mergeCell ref="J4:J5"/>
    <mergeCell ref="L4:U4"/>
    <mergeCell ref="W4:AF4"/>
  </mergeCells>
  <hyperlinks>
    <hyperlink ref="L1" location="'HOME WEEK 1'!A1" display="'HOME WEEK 1'!A1" xr:uid="{C44D4BD6-BAF1-498E-B996-52FFEA9E1625}"/>
    <hyperlink ref="M1" location="'HOME WEEK 2'!A1" display="&lt; Week 2 Home" xr:uid="{563B02A4-EE47-4F33-9E65-4C2A57730C01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6387ED7-C85F-4D37-A7A0-5B6151111451}">
          <x14:formula1>
            <xm:f>'Master Product List'!$B:$B</xm:f>
          </x14:formula1>
          <xm:sqref>F6:F8 F10</xm:sqref>
        </x14:dataValidation>
      </x14:dataValidations>
    </ext>
  </extLst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A40E-8349-4C97-9133-58C986679717}">
  <sheetPr>
    <tabColor rgb="FF7030A0"/>
  </sheetPr>
  <dimension ref="B1:AF23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6253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0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16" si="0">IFERROR(IF(E6="Individual Unit",IF(VLOOKUP($F6,Products,26,FALSE)="","X",VLOOKUP($F6,Products,26,FALSE)),""),"")</f>
        <v>300</v>
      </c>
      <c r="H6" s="23" t="str">
        <f t="shared" ref="H6:H16" si="1">_xlfn.IFNA(VLOOKUP($F6,Products,2,FALSE),"Not Found")</f>
        <v>Tamar Fresh</v>
      </c>
      <c r="I6" s="24" t="str">
        <f t="shared" ref="I6:I16" si="2">_xlfn.IFNA(VLOOKUP($F6,Products,4,FALSE),"Not Found")</f>
        <v>4140</v>
      </c>
      <c r="J6" s="24" t="str">
        <f t="shared" ref="J6:J16" si="3">_xlfn.IFNA(VLOOKUP($F6,Products,5,FALSE),"Not Found")</f>
        <v>Potato Bakers 50's Bag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T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16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E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16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6210</v>
      </c>
      <c r="C7" s="24">
        <v>5</v>
      </c>
      <c r="D7" s="24">
        <v>7.5</v>
      </c>
      <c r="E7" s="23" t="s">
        <v>6204</v>
      </c>
      <c r="F7" s="65" t="s">
        <v>2438</v>
      </c>
      <c r="G7" s="60" t="str">
        <f t="shared" si="0"/>
        <v/>
      </c>
      <c r="H7" s="23" t="str">
        <f t="shared" si="1"/>
        <v>RD Johns</v>
      </c>
      <c r="I7" s="24" t="str">
        <f t="shared" si="2"/>
        <v>3711</v>
      </c>
      <c r="J7" s="24" t="str">
        <f t="shared" si="3"/>
        <v>Tomato Paste/Puree</v>
      </c>
      <c r="L7" s="70">
        <f t="shared" si="4"/>
        <v>0.22499999999999998</v>
      </c>
      <c r="M7" s="70">
        <f t="shared" si="5"/>
        <v>0.85000000000000009</v>
      </c>
      <c r="N7" s="70">
        <f t="shared" si="6"/>
        <v>0.02</v>
      </c>
      <c r="O7" s="70">
        <f t="shared" si="7"/>
        <v>0.02</v>
      </c>
      <c r="P7" s="70">
        <f t="shared" si="8"/>
        <v>0</v>
      </c>
      <c r="Q7" s="70">
        <f t="shared" si="9"/>
        <v>0</v>
      </c>
      <c r="R7" s="70">
        <f t="shared" si="10"/>
        <v>5.0000000000000001E-3</v>
      </c>
      <c r="S7" s="70">
        <f t="shared" ref="S7:S9" si="22"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0.85000000000000009</v>
      </c>
      <c r="T7" s="70">
        <v>0</v>
      </c>
      <c r="U7" s="70">
        <f t="shared" si="12"/>
        <v>4.7560000000000002</v>
      </c>
      <c r="V7" s="80"/>
      <c r="W7" s="70">
        <f t="shared" si="13"/>
        <v>0.33749999999999997</v>
      </c>
      <c r="X7" s="70">
        <f t="shared" si="14"/>
        <v>1.2750000000000001</v>
      </c>
      <c r="Y7" s="70">
        <f t="shared" si="15"/>
        <v>0.03</v>
      </c>
      <c r="Z7" s="70">
        <f t="shared" si="16"/>
        <v>0.03</v>
      </c>
      <c r="AA7" s="70">
        <f t="shared" si="17"/>
        <v>0</v>
      </c>
      <c r="AB7" s="70">
        <f t="shared" si="18"/>
        <v>0</v>
      </c>
      <c r="AC7" s="70">
        <f t="shared" si="19"/>
        <v>7.4999999999999997E-3</v>
      </c>
      <c r="AD7" s="70">
        <f t="shared" ref="AD7:AD9" si="23"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1.2750000000000001</v>
      </c>
      <c r="AE7" s="70">
        <v>0</v>
      </c>
      <c r="AF7" s="70">
        <f t="shared" si="21"/>
        <v>7.1340000000000003</v>
      </c>
    </row>
    <row r="8" spans="2:32" s="4" customFormat="1" ht="30" customHeight="1" x14ac:dyDescent="0.25">
      <c r="B8" s="23" t="s">
        <v>3081</v>
      </c>
      <c r="C8" s="24">
        <v>3</v>
      </c>
      <c r="D8" s="24">
        <v>3</v>
      </c>
      <c r="E8" s="23" t="s">
        <v>6204</v>
      </c>
      <c r="F8" s="65" t="s">
        <v>5506</v>
      </c>
      <c r="G8" s="60" t="str">
        <f t="shared" si="0"/>
        <v/>
      </c>
      <c r="H8" s="23" t="str">
        <f t="shared" si="1"/>
        <v>Bidfood</v>
      </c>
      <c r="I8" s="24" t="str">
        <f t="shared" si="2"/>
        <v>22216</v>
      </c>
      <c r="J8" s="24" t="str">
        <f t="shared" si="3"/>
        <v>Et Voila Garlic Puree</v>
      </c>
      <c r="L8" s="70">
        <f t="shared" si="4"/>
        <v>3.9000000000000007E-2</v>
      </c>
      <c r="M8" s="70">
        <f t="shared" si="5"/>
        <v>0.58499999999999996</v>
      </c>
      <c r="N8" s="70">
        <f t="shared" si="6"/>
        <v>1.4999999999999999E-2</v>
      </c>
      <c r="O8" s="70">
        <f t="shared" si="7"/>
        <v>1.2E-2</v>
      </c>
      <c r="P8" s="70">
        <f t="shared" si="8"/>
        <v>3.0000000000000001E-3</v>
      </c>
      <c r="Q8" s="70">
        <f t="shared" si="9"/>
        <v>0.10800000000000001</v>
      </c>
      <c r="R8" s="70">
        <f t="shared" si="10"/>
        <v>6.6E-3</v>
      </c>
      <c r="S8" s="70">
        <f t="shared" si="22"/>
        <v>4.8000000000000001E-2</v>
      </c>
      <c r="T8" s="70">
        <v>0</v>
      </c>
      <c r="U8" s="70">
        <f t="shared" si="12"/>
        <v>2.7389999999999999</v>
      </c>
      <c r="V8" s="80"/>
      <c r="W8" s="70">
        <f t="shared" si="13"/>
        <v>3.9000000000000007E-2</v>
      </c>
      <c r="X8" s="70">
        <f t="shared" si="14"/>
        <v>0.58499999999999996</v>
      </c>
      <c r="Y8" s="70">
        <f t="shared" si="15"/>
        <v>1.4999999999999999E-2</v>
      </c>
      <c r="Z8" s="70">
        <f t="shared" si="16"/>
        <v>1.2E-2</v>
      </c>
      <c r="AA8" s="70">
        <f t="shared" si="17"/>
        <v>3.0000000000000001E-3</v>
      </c>
      <c r="AB8" s="70">
        <f t="shared" si="18"/>
        <v>0.10800000000000001</v>
      </c>
      <c r="AC8" s="70">
        <f t="shared" si="19"/>
        <v>6.6E-3</v>
      </c>
      <c r="AD8" s="70">
        <f t="shared" si="23"/>
        <v>4.8000000000000001E-2</v>
      </c>
      <c r="AE8" s="70">
        <v>0</v>
      </c>
      <c r="AF8" s="70">
        <f t="shared" si="21"/>
        <v>2.7389999999999999</v>
      </c>
    </row>
    <row r="9" spans="2:32" s="4" customFormat="1" ht="30" customHeight="1" x14ac:dyDescent="0.25">
      <c r="B9" s="23" t="s">
        <v>2713</v>
      </c>
      <c r="C9" s="24">
        <v>3</v>
      </c>
      <c r="D9" s="24">
        <v>3</v>
      </c>
      <c r="E9" s="23" t="s">
        <v>6204</v>
      </c>
      <c r="F9" s="65" t="s">
        <v>5466</v>
      </c>
      <c r="G9" s="60" t="str">
        <f t="shared" si="0"/>
        <v/>
      </c>
      <c r="H9" s="23" t="str">
        <f t="shared" si="1"/>
        <v>RD Johns</v>
      </c>
      <c r="I9" s="24" t="str">
        <f t="shared" si="2"/>
        <v>52085</v>
      </c>
      <c r="J9" s="24" t="str">
        <f t="shared" si="3"/>
        <v>Triple Lion Chilli Powder</v>
      </c>
      <c r="L9" s="70">
        <f t="shared" si="4"/>
        <v>0.36</v>
      </c>
      <c r="M9" s="70">
        <f t="shared" si="5"/>
        <v>0.8819999999999999</v>
      </c>
      <c r="N9" s="70">
        <f t="shared" si="6"/>
        <v>0.51900000000000002</v>
      </c>
      <c r="O9" s="70">
        <f t="shared" si="7"/>
        <v>0.42000000000000004</v>
      </c>
      <c r="P9" s="70">
        <f t="shared" si="8"/>
        <v>9.9000000000000005E-2</v>
      </c>
      <c r="Q9" s="70">
        <f t="shared" si="9"/>
        <v>0.81600000000000006</v>
      </c>
      <c r="R9" s="70">
        <f t="shared" si="10"/>
        <v>2.4000000000000002E-3</v>
      </c>
      <c r="S9" s="70">
        <f t="shared" si="22"/>
        <v>0.30900000000000005</v>
      </c>
      <c r="T9" s="70">
        <v>0</v>
      </c>
      <c r="U9" s="70">
        <f t="shared" si="12"/>
        <v>11.192699999999999</v>
      </c>
      <c r="V9" s="80"/>
      <c r="W9" s="70">
        <f t="shared" si="13"/>
        <v>0.36</v>
      </c>
      <c r="X9" s="70">
        <f t="shared" si="14"/>
        <v>0.8819999999999999</v>
      </c>
      <c r="Y9" s="70">
        <f t="shared" si="15"/>
        <v>0.51900000000000002</v>
      </c>
      <c r="Z9" s="70">
        <f t="shared" si="16"/>
        <v>0.42000000000000004</v>
      </c>
      <c r="AA9" s="70">
        <f t="shared" si="17"/>
        <v>9.9000000000000005E-2</v>
      </c>
      <c r="AB9" s="70">
        <f t="shared" si="18"/>
        <v>0.81600000000000006</v>
      </c>
      <c r="AC9" s="70">
        <f t="shared" si="19"/>
        <v>2.4000000000000002E-3</v>
      </c>
      <c r="AD9" s="70">
        <f t="shared" si="23"/>
        <v>0.30900000000000005</v>
      </c>
      <c r="AE9" s="70">
        <v>0</v>
      </c>
      <c r="AF9" s="70">
        <f t="shared" si="21"/>
        <v>11.192699999999999</v>
      </c>
    </row>
    <row r="10" spans="2:32" s="4" customFormat="1" ht="30" customHeight="1" x14ac:dyDescent="0.25">
      <c r="B10" s="23" t="s">
        <v>5078</v>
      </c>
      <c r="C10" s="24">
        <v>10</v>
      </c>
      <c r="D10" s="24">
        <v>10</v>
      </c>
      <c r="E10" s="23" t="s">
        <v>6204</v>
      </c>
      <c r="F10" s="65" t="s">
        <v>3996</v>
      </c>
      <c r="G10" s="60" t="str">
        <f t="shared" si="0"/>
        <v/>
      </c>
      <c r="H10" s="23" t="str">
        <f t="shared" si="1"/>
        <v>Bidfood</v>
      </c>
      <c r="I10" s="24" t="str">
        <f t="shared" si="2"/>
        <v>1623</v>
      </c>
      <c r="J10" s="24" t="str">
        <f t="shared" si="3"/>
        <v>Diced Onions</v>
      </c>
      <c r="L10" s="70">
        <f t="shared" si="4"/>
        <v>0.15</v>
      </c>
      <c r="M10" s="70">
        <f t="shared" si="5"/>
        <v>0.15</v>
      </c>
      <c r="N10" s="70">
        <f t="shared" si="6"/>
        <v>0.05</v>
      </c>
      <c r="O10" s="70">
        <f t="shared" si="7"/>
        <v>0.04</v>
      </c>
      <c r="P10" s="70">
        <f t="shared" si="8"/>
        <v>0.01</v>
      </c>
      <c r="Q10" s="70">
        <f t="shared" si="9"/>
        <v>0.3</v>
      </c>
      <c r="R10" s="70">
        <f t="shared" si="10"/>
        <v>1E-3</v>
      </c>
      <c r="S10" s="70">
        <v>0</v>
      </c>
      <c r="T10" s="70">
        <f t="shared" ref="T10:T11" si="24"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0.13</v>
      </c>
      <c r="U10" s="70">
        <f t="shared" si="12"/>
        <v>1.7999999999999998</v>
      </c>
      <c r="V10" s="80"/>
      <c r="W10" s="70">
        <f t="shared" si="13"/>
        <v>0.15</v>
      </c>
      <c r="X10" s="70">
        <f t="shared" si="14"/>
        <v>0.15</v>
      </c>
      <c r="Y10" s="70">
        <f t="shared" si="15"/>
        <v>0.05</v>
      </c>
      <c r="Z10" s="70">
        <f t="shared" si="16"/>
        <v>0.04</v>
      </c>
      <c r="AA10" s="70">
        <f t="shared" si="17"/>
        <v>0.01</v>
      </c>
      <c r="AB10" s="70">
        <f t="shared" si="18"/>
        <v>0.3</v>
      </c>
      <c r="AC10" s="70">
        <f t="shared" si="19"/>
        <v>1E-3</v>
      </c>
      <c r="AD10" s="70">
        <v>0</v>
      </c>
      <c r="AE10" s="70">
        <f t="shared" ref="AE10:AE11" si="25"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0.13</v>
      </c>
      <c r="AF10" s="70">
        <f t="shared" si="21"/>
        <v>1.7999999999999998</v>
      </c>
    </row>
    <row r="11" spans="2:32" s="4" customFormat="1" ht="30" customHeight="1" x14ac:dyDescent="0.25">
      <c r="B11" s="23" t="s">
        <v>6211</v>
      </c>
      <c r="C11" s="24">
        <v>20</v>
      </c>
      <c r="D11" s="24">
        <v>30</v>
      </c>
      <c r="E11" s="23" t="s">
        <v>6204</v>
      </c>
      <c r="F11" s="65" t="s">
        <v>664</v>
      </c>
      <c r="G11" s="60" t="str">
        <f t="shared" si="0"/>
        <v/>
      </c>
      <c r="H11" s="23" t="str">
        <f t="shared" si="1"/>
        <v>Bidfood</v>
      </c>
      <c r="I11" s="24" t="str">
        <f t="shared" si="2"/>
        <v>17576</v>
      </c>
      <c r="J11" s="24" t="str">
        <f t="shared" si="3"/>
        <v>EF Chopped Tomatoes</v>
      </c>
      <c r="L11" s="70">
        <f t="shared" si="4"/>
        <v>0.2</v>
      </c>
      <c r="M11" s="70">
        <f t="shared" si="5"/>
        <v>0.7400000000000001</v>
      </c>
      <c r="N11" s="70">
        <f t="shared" si="6"/>
        <v>0.02</v>
      </c>
      <c r="O11" s="70">
        <f t="shared" si="7"/>
        <v>0.02</v>
      </c>
      <c r="P11" s="70">
        <f t="shared" si="8"/>
        <v>0</v>
      </c>
      <c r="Q11" s="70">
        <f t="shared" si="9"/>
        <v>0.13999999999999999</v>
      </c>
      <c r="R11" s="70">
        <f t="shared" si="10"/>
        <v>0.02</v>
      </c>
      <c r="S11" s="70">
        <v>0</v>
      </c>
      <c r="T11" s="70">
        <f t="shared" si="24"/>
        <v>0.55999999999999994</v>
      </c>
      <c r="U11" s="70">
        <f t="shared" si="12"/>
        <v>4.2</v>
      </c>
      <c r="V11" s="80"/>
      <c r="W11" s="70">
        <f t="shared" si="13"/>
        <v>0.3</v>
      </c>
      <c r="X11" s="70">
        <f t="shared" si="14"/>
        <v>1.1100000000000001</v>
      </c>
      <c r="Y11" s="70">
        <f t="shared" si="15"/>
        <v>0.03</v>
      </c>
      <c r="Z11" s="70">
        <f t="shared" si="16"/>
        <v>0.03</v>
      </c>
      <c r="AA11" s="70">
        <f t="shared" si="17"/>
        <v>0</v>
      </c>
      <c r="AB11" s="70">
        <f t="shared" si="18"/>
        <v>0.20999999999999996</v>
      </c>
      <c r="AC11" s="70">
        <f t="shared" si="19"/>
        <v>0.03</v>
      </c>
      <c r="AD11" s="70">
        <v>0</v>
      </c>
      <c r="AE11" s="70">
        <f t="shared" si="25"/>
        <v>0.83999999999999986</v>
      </c>
      <c r="AF11" s="70">
        <f t="shared" si="21"/>
        <v>6.3</v>
      </c>
    </row>
    <row r="12" spans="2:32" s="4" customFormat="1" ht="30" customHeight="1" x14ac:dyDescent="0.25">
      <c r="B12" s="23" t="s">
        <v>3934</v>
      </c>
      <c r="C12" s="24">
        <v>20</v>
      </c>
      <c r="D12" s="24">
        <v>30</v>
      </c>
      <c r="E12" s="23" t="s">
        <v>6204</v>
      </c>
      <c r="F12" s="65" t="s">
        <v>5902</v>
      </c>
      <c r="G12" s="60" t="str">
        <f t="shared" si="0"/>
        <v/>
      </c>
      <c r="H12" s="23" t="str">
        <f t="shared" si="1"/>
        <v>ESW</v>
      </c>
      <c r="I12" s="24" t="str">
        <f t="shared" si="2"/>
        <v>Onion_Gravy_VGN</v>
      </c>
      <c r="J12" s="24" t="str">
        <f t="shared" si="3"/>
        <v>VGN Homemade Onion Gravy</v>
      </c>
      <c r="L12" s="70">
        <f t="shared" si="4"/>
        <v>0.71599999999999997</v>
      </c>
      <c r="M12" s="70">
        <f t="shared" si="5"/>
        <v>2.194</v>
      </c>
      <c r="N12" s="70">
        <f t="shared" si="6"/>
        <v>2.08</v>
      </c>
      <c r="O12" s="70">
        <f t="shared" si="7"/>
        <v>1.7400000000000002</v>
      </c>
      <c r="P12" s="70">
        <f t="shared" si="8"/>
        <v>0.34</v>
      </c>
      <c r="Q12" s="70">
        <f t="shared" si="9"/>
        <v>0.82400000000000007</v>
      </c>
      <c r="R12" s="70">
        <f t="shared" si="10"/>
        <v>0.26600000000000001</v>
      </c>
      <c r="S12" s="70">
        <f t="shared" ref="S12:S16" si="26"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0.48399999999999999</v>
      </c>
      <c r="T12" s="70">
        <v>0</v>
      </c>
      <c r="U12" s="70">
        <f t="shared" si="12"/>
        <v>30.375999999999998</v>
      </c>
      <c r="V12" s="80"/>
      <c r="W12" s="70">
        <f t="shared" si="13"/>
        <v>1.0739999999999998</v>
      </c>
      <c r="X12" s="70">
        <f t="shared" si="14"/>
        <v>3.2910000000000004</v>
      </c>
      <c r="Y12" s="70">
        <f t="shared" si="15"/>
        <v>3.12</v>
      </c>
      <c r="Z12" s="70">
        <f t="shared" si="16"/>
        <v>2.6100000000000003</v>
      </c>
      <c r="AA12" s="70">
        <f t="shared" si="17"/>
        <v>0.51</v>
      </c>
      <c r="AB12" s="70">
        <f t="shared" si="18"/>
        <v>1.236</v>
      </c>
      <c r="AC12" s="70">
        <f t="shared" si="19"/>
        <v>0.39900000000000002</v>
      </c>
      <c r="AD12" s="70">
        <f t="shared" ref="AD12:AD16" si="27"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0.72599999999999998</v>
      </c>
      <c r="AE12" s="70">
        <v>0</v>
      </c>
      <c r="AF12" s="70">
        <f t="shared" si="21"/>
        <v>45.564</v>
      </c>
    </row>
    <row r="13" spans="2:32" s="4" customFormat="1" ht="30" customHeight="1" x14ac:dyDescent="0.25">
      <c r="B13" s="23" t="s">
        <v>5185</v>
      </c>
      <c r="C13" s="24">
        <v>15</v>
      </c>
      <c r="D13" s="24">
        <v>20</v>
      </c>
      <c r="E13" s="23" t="s">
        <v>6204</v>
      </c>
      <c r="F13" s="65" t="s">
        <v>5530</v>
      </c>
      <c r="G13" s="60" t="str">
        <f t="shared" si="0"/>
        <v/>
      </c>
      <c r="H13" s="23" t="str">
        <f t="shared" si="1"/>
        <v>RD Johns</v>
      </c>
      <c r="I13" s="24" t="str">
        <f t="shared" si="2"/>
        <v>1330</v>
      </c>
      <c r="J13" s="24" t="str">
        <f t="shared" si="3"/>
        <v>Red Split Lentils</v>
      </c>
      <c r="L13" s="70">
        <f t="shared" si="4"/>
        <v>3.84</v>
      </c>
      <c r="M13" s="70">
        <f t="shared" si="5"/>
        <v>7.68</v>
      </c>
      <c r="N13" s="70">
        <f t="shared" si="6"/>
        <v>0.27</v>
      </c>
      <c r="O13" s="70">
        <f t="shared" si="7"/>
        <v>0.22499999999999998</v>
      </c>
      <c r="P13" s="70">
        <f t="shared" si="8"/>
        <v>4.4999999999999998E-2</v>
      </c>
      <c r="Q13" s="70">
        <f t="shared" si="9"/>
        <v>0</v>
      </c>
      <c r="R13" s="70">
        <f t="shared" si="10"/>
        <v>1.5E-3</v>
      </c>
      <c r="S13" s="70">
        <f t="shared" si="26"/>
        <v>0.19500000000000001</v>
      </c>
      <c r="T13" s="70">
        <v>0</v>
      </c>
      <c r="U13" s="70">
        <f t="shared" si="12"/>
        <v>47.359500000000004</v>
      </c>
      <c r="V13" s="80"/>
      <c r="W13" s="70">
        <f t="shared" si="13"/>
        <v>5.12</v>
      </c>
      <c r="X13" s="70">
        <f t="shared" si="14"/>
        <v>10.24</v>
      </c>
      <c r="Y13" s="70">
        <f t="shared" si="15"/>
        <v>0.36000000000000004</v>
      </c>
      <c r="Z13" s="70">
        <f t="shared" si="16"/>
        <v>0.3</v>
      </c>
      <c r="AA13" s="70">
        <f t="shared" si="17"/>
        <v>0.06</v>
      </c>
      <c r="AB13" s="70">
        <f t="shared" si="18"/>
        <v>0</v>
      </c>
      <c r="AC13" s="70">
        <f t="shared" si="19"/>
        <v>2E-3</v>
      </c>
      <c r="AD13" s="70">
        <f t="shared" si="27"/>
        <v>0.26</v>
      </c>
      <c r="AE13" s="70">
        <v>0</v>
      </c>
      <c r="AF13" s="70">
        <f t="shared" si="21"/>
        <v>63.146000000000001</v>
      </c>
    </row>
    <row r="14" spans="2:32" s="4" customFormat="1" ht="30" customHeight="1" x14ac:dyDescent="0.25">
      <c r="B14" s="23" t="s">
        <v>2109</v>
      </c>
      <c r="C14" s="24">
        <v>40</v>
      </c>
      <c r="D14" s="24">
        <v>60</v>
      </c>
      <c r="E14" s="23" t="s">
        <v>6204</v>
      </c>
      <c r="F14" s="65" t="s">
        <v>2108</v>
      </c>
      <c r="G14" s="60" t="str">
        <f t="shared" si="0"/>
        <v/>
      </c>
      <c r="H14" s="23" t="str">
        <f t="shared" si="1"/>
        <v>RD Johns</v>
      </c>
      <c r="I14" s="24" t="str">
        <f t="shared" si="2"/>
        <v>16987</v>
      </c>
      <c r="J14" s="24" t="str">
        <f t="shared" si="3"/>
        <v>Katerveg Vegan Mince</v>
      </c>
      <c r="L14" s="70">
        <f t="shared" si="4"/>
        <v>6.879999999999999</v>
      </c>
      <c r="M14" s="70">
        <f t="shared" si="5"/>
        <v>2.84</v>
      </c>
      <c r="N14" s="70">
        <f t="shared" si="6"/>
        <v>1.1199999999999999</v>
      </c>
      <c r="O14" s="70">
        <f t="shared" si="7"/>
        <v>0.87999999999999989</v>
      </c>
      <c r="P14" s="70">
        <f t="shared" si="8"/>
        <v>0.24</v>
      </c>
      <c r="Q14" s="70">
        <f t="shared" si="9"/>
        <v>2.08</v>
      </c>
      <c r="R14" s="70">
        <f t="shared" si="10"/>
        <v>0.24399999999999999</v>
      </c>
      <c r="S14" s="70">
        <f t="shared" si="26"/>
        <v>1.1599999999999999</v>
      </c>
      <c r="T14" s="70">
        <v>0</v>
      </c>
      <c r="U14" s="70">
        <f t="shared" si="12"/>
        <v>57.171999999999997</v>
      </c>
      <c r="V14" s="80"/>
      <c r="W14" s="70">
        <f t="shared" si="13"/>
        <v>10.319999999999999</v>
      </c>
      <c r="X14" s="70">
        <f t="shared" si="14"/>
        <v>4.26</v>
      </c>
      <c r="Y14" s="70">
        <f t="shared" si="15"/>
        <v>1.6799999999999997</v>
      </c>
      <c r="Z14" s="70">
        <f t="shared" si="16"/>
        <v>1.3199999999999998</v>
      </c>
      <c r="AA14" s="70">
        <f t="shared" si="17"/>
        <v>0.36</v>
      </c>
      <c r="AB14" s="70">
        <f t="shared" si="18"/>
        <v>3.12</v>
      </c>
      <c r="AC14" s="70">
        <f t="shared" si="19"/>
        <v>0.36599999999999999</v>
      </c>
      <c r="AD14" s="70">
        <f t="shared" si="27"/>
        <v>1.7399999999999998</v>
      </c>
      <c r="AE14" s="70">
        <v>0</v>
      </c>
      <c r="AF14" s="70">
        <f t="shared" si="21"/>
        <v>85.757999999999996</v>
      </c>
    </row>
    <row r="15" spans="2:32" s="4" customFormat="1" ht="30" customHeight="1" x14ac:dyDescent="0.25">
      <c r="B15" s="23" t="s">
        <v>6254</v>
      </c>
      <c r="C15" s="24">
        <v>15</v>
      </c>
      <c r="D15" s="24">
        <v>20</v>
      </c>
      <c r="E15" s="23" t="s">
        <v>6204</v>
      </c>
      <c r="F15" s="65" t="s">
        <v>5671</v>
      </c>
      <c r="G15" s="60" t="str">
        <f t="shared" si="0"/>
        <v/>
      </c>
      <c r="H15" s="23" t="str">
        <f t="shared" si="1"/>
        <v>Savona</v>
      </c>
      <c r="I15" s="24" t="str">
        <f t="shared" si="2"/>
        <v>106149</v>
      </c>
      <c r="J15" s="24" t="str">
        <f t="shared" si="3"/>
        <v>Riverdene Black Turtle Beans</v>
      </c>
      <c r="L15" s="70">
        <f t="shared" si="4"/>
        <v>1.0050000000000001</v>
      </c>
      <c r="M15" s="70">
        <f t="shared" si="5"/>
        <v>1.9500000000000002</v>
      </c>
      <c r="N15" s="70">
        <f t="shared" si="6"/>
        <v>0.10499999999999998</v>
      </c>
      <c r="O15" s="70">
        <f t="shared" si="7"/>
        <v>0.10499999999999998</v>
      </c>
      <c r="P15" s="70">
        <f t="shared" si="8"/>
        <v>0</v>
      </c>
      <c r="Q15" s="70">
        <f t="shared" si="9"/>
        <v>1.02</v>
      </c>
      <c r="R15" s="70">
        <f t="shared" si="10"/>
        <v>7.4999999999999997E-3</v>
      </c>
      <c r="S15" s="70">
        <f t="shared" si="26"/>
        <v>0</v>
      </c>
      <c r="T15" s="70">
        <v>0</v>
      </c>
      <c r="U15" s="70">
        <f t="shared" si="12"/>
        <v>14.85</v>
      </c>
      <c r="V15" s="80"/>
      <c r="W15" s="70">
        <f t="shared" si="13"/>
        <v>1.34</v>
      </c>
      <c r="X15" s="70">
        <f t="shared" si="14"/>
        <v>2.6</v>
      </c>
      <c r="Y15" s="70">
        <f t="shared" si="15"/>
        <v>0.13999999999999999</v>
      </c>
      <c r="Z15" s="70">
        <f t="shared" si="16"/>
        <v>0.13999999999999999</v>
      </c>
      <c r="AA15" s="70">
        <f t="shared" si="17"/>
        <v>0</v>
      </c>
      <c r="AB15" s="70">
        <f t="shared" si="18"/>
        <v>1.36</v>
      </c>
      <c r="AC15" s="70">
        <f t="shared" si="19"/>
        <v>0.01</v>
      </c>
      <c r="AD15" s="70">
        <f t="shared" si="27"/>
        <v>0</v>
      </c>
      <c r="AE15" s="70">
        <v>0</v>
      </c>
      <c r="AF15" s="70">
        <f t="shared" si="21"/>
        <v>19.8</v>
      </c>
    </row>
    <row r="16" spans="2:32" s="4" customFormat="1" ht="30" customHeight="1" x14ac:dyDescent="0.25">
      <c r="B16" s="23" t="s">
        <v>3106</v>
      </c>
      <c r="C16" s="24">
        <v>15</v>
      </c>
      <c r="D16" s="24">
        <v>20</v>
      </c>
      <c r="E16" s="23" t="s">
        <v>6204</v>
      </c>
      <c r="F16" s="65" t="s">
        <v>5680</v>
      </c>
      <c r="G16" s="60" t="str">
        <f t="shared" si="0"/>
        <v/>
      </c>
      <c r="H16" s="23" t="str">
        <f t="shared" si="1"/>
        <v>Savona</v>
      </c>
      <c r="I16" s="24" t="str">
        <f t="shared" si="2"/>
        <v>106291</v>
      </c>
      <c r="J16" s="24" t="str">
        <f t="shared" si="3"/>
        <v>Country Range Red Kidney Beans in Water</v>
      </c>
      <c r="L16" s="70">
        <f t="shared" si="4"/>
        <v>1.1100000000000001</v>
      </c>
      <c r="M16" s="70">
        <f t="shared" si="5"/>
        <v>2.04</v>
      </c>
      <c r="N16" s="70">
        <f t="shared" si="6"/>
        <v>7.4999999999999997E-2</v>
      </c>
      <c r="O16" s="70">
        <f t="shared" si="7"/>
        <v>7.4999999999999997E-2</v>
      </c>
      <c r="P16" s="70">
        <f t="shared" si="8"/>
        <v>0</v>
      </c>
      <c r="Q16" s="70">
        <f t="shared" si="9"/>
        <v>1.2450000000000001</v>
      </c>
      <c r="R16" s="70">
        <f t="shared" si="10"/>
        <v>4.4999999999999997E-3</v>
      </c>
      <c r="S16" s="70">
        <f t="shared" si="26"/>
        <v>0</v>
      </c>
      <c r="T16" s="70">
        <v>0</v>
      </c>
      <c r="U16" s="70">
        <f t="shared" si="12"/>
        <v>15.75</v>
      </c>
      <c r="V16" s="80"/>
      <c r="W16" s="70">
        <f t="shared" si="13"/>
        <v>1.4800000000000002</v>
      </c>
      <c r="X16" s="70">
        <f t="shared" si="14"/>
        <v>2.72</v>
      </c>
      <c r="Y16" s="70">
        <f t="shared" si="15"/>
        <v>0.1</v>
      </c>
      <c r="Z16" s="70">
        <f t="shared" si="16"/>
        <v>0.1</v>
      </c>
      <c r="AA16" s="70">
        <f t="shared" si="17"/>
        <v>0</v>
      </c>
      <c r="AB16" s="70">
        <f t="shared" si="18"/>
        <v>1.6600000000000001</v>
      </c>
      <c r="AC16" s="70">
        <f t="shared" si="19"/>
        <v>5.9999999999999993E-3</v>
      </c>
      <c r="AD16" s="70">
        <f t="shared" si="27"/>
        <v>0</v>
      </c>
      <c r="AE16" s="70">
        <v>0</v>
      </c>
      <c r="AF16" s="70">
        <f t="shared" si="21"/>
        <v>21</v>
      </c>
    </row>
    <row r="17" spans="2:32" ht="15.75" x14ac:dyDescent="0.25">
      <c r="B17" s="89" t="s">
        <v>6217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30" customHeight="1" x14ac:dyDescent="0.25">
      <c r="B18" s="23" t="s">
        <v>1447</v>
      </c>
      <c r="C18" s="24">
        <v>0.5</v>
      </c>
      <c r="D18" s="24">
        <v>0.5</v>
      </c>
      <c r="E18" s="23" t="s">
        <v>1216</v>
      </c>
      <c r="F18" s="65" t="s">
        <v>5538</v>
      </c>
      <c r="G18" s="60">
        <f>IFERROR(IF(E18="Individual Unit",IF(VLOOKUP($F18,Products,26,FALSE)="","X",VLOOKUP($F18,Products,26,FALSE)),""),"")</f>
        <v>167</v>
      </c>
      <c r="H18" s="23" t="str">
        <f>_xlfn.IFNA(VLOOKUP($F18,Products,2,FALSE),"Not Found")</f>
        <v>Tamar Fresh</v>
      </c>
      <c r="I18" s="24" t="str">
        <f>_xlfn.IFNA(VLOOKUP($F18,Products,4,FALSE),"Not Found")</f>
        <v>1040</v>
      </c>
      <c r="J18" s="24" t="str">
        <f>_xlfn.IFNA(VLOOKUP($F18,Products,5,FALSE),"Not Found")</f>
        <v>Granny Smith Apples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0.41749999999999998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8.35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0.33400000000000002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0.33400000000000002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0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1.002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8.3499999999999998E-3</v>
      </c>
      <c r="S18" s="70">
        <v>0</v>
      </c>
      <c r="T18" s="70">
        <f>IFERROR(IF($E18="Individual Unit",IF(VLOOKUP($F18,Products,24,FALSE)="","Missing",(SUM(SUM(_xlfn.IFNA(VLOOKUP($F18,Products,24,FALSE),"Not Found")/100)*$G18*$C18))),IF(VLOOKUP($F18,Products,24,FALSE)="","Missing",(SUM(SUM(_xlfn.IFNA(VLOOKUP($F18,Products,24,FALSE),"Not Found")/100)*$C18)))),"Err")</f>
        <v>8.35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35.905000000000001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0.41749999999999998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8.35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0.33400000000000002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0.33400000000000002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0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1.002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8.3499999999999998E-3</v>
      </c>
      <c r="AD18" s="70">
        <v>0</v>
      </c>
      <c r="AE18" s="70">
        <f>IFERROR(IF($E18="Individual Unit",IF(VLOOKUP($F18,Products,24,FALSE)="","Missing",(SUM(SUM(_xlfn.IFNA(VLOOKUP($F18,Products,24,FALSE),"Not Found")/100)*$G18*$D18))),IF(VLOOKUP($F18,Products,24,FALSE)="","Missing",(SUM(SUM(_xlfn.IFNA(VLOOKUP($F18,Products,24,FALSE),"Not Found")/100)*$D18)))),"Err")</f>
        <v>8.35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35.905000000000001</v>
      </c>
    </row>
    <row r="19" spans="2:32" s="4" customFormat="1" ht="30" customHeight="1" x14ac:dyDescent="0.25">
      <c r="B19" s="23" t="s">
        <v>6213</v>
      </c>
      <c r="C19" s="24">
        <v>25</v>
      </c>
      <c r="D19" s="24">
        <v>25</v>
      </c>
      <c r="E19" s="23" t="s">
        <v>6204</v>
      </c>
      <c r="F19" s="65" t="s">
        <v>5543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44250</v>
      </c>
      <c r="J19" s="24" t="str">
        <f>_xlfn.IFNA(VLOOKUP($F19,Products,5,FALSE),"Not Found")</f>
        <v>Raisin's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0.75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15.65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0.25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0.2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0.05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0.67500000000000004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0.01</v>
      </c>
      <c r="S19" s="70">
        <v>0</v>
      </c>
      <c r="T19" s="70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15.65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65.13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0.75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15.65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0.25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0.2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0.05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0.67500000000000004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0.01</v>
      </c>
      <c r="AD19" s="70">
        <v>0</v>
      </c>
      <c r="AE19" s="70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15.65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65.13</v>
      </c>
    </row>
    <row r="20" spans="2:32" x14ac:dyDescent="0.25">
      <c r="L20" s="71">
        <f t="shared" ref="L20:U20" si="28">SUM(L6:L19)</f>
        <v>21.392499999999998</v>
      </c>
      <c r="M20" s="71">
        <f t="shared" si="28"/>
        <v>102.71100000000001</v>
      </c>
      <c r="N20" s="71">
        <f t="shared" si="28"/>
        <v>5.1580000000000004</v>
      </c>
      <c r="O20" s="71">
        <f t="shared" si="28"/>
        <v>4.2810000000000006</v>
      </c>
      <c r="P20" s="71">
        <f t="shared" si="28"/>
        <v>0.87700000000000011</v>
      </c>
      <c r="Q20" s="71">
        <f t="shared" si="28"/>
        <v>16.010000000000002</v>
      </c>
      <c r="R20" s="71">
        <f t="shared" si="28"/>
        <v>0.57684999999999986</v>
      </c>
      <c r="S20" s="71">
        <f t="shared" si="28"/>
        <v>3.0460000000000003</v>
      </c>
      <c r="T20" s="71">
        <f t="shared" si="28"/>
        <v>27.39</v>
      </c>
      <c r="U20" s="71">
        <f t="shared" si="28"/>
        <v>537.23019999999997</v>
      </c>
      <c r="V20" s="73" t="s">
        <v>6151</v>
      </c>
      <c r="W20" s="71">
        <f t="shared" ref="W20:AF20" si="29">SUM(W6:W19)</f>
        <v>27.388000000000002</v>
      </c>
      <c r="X20" s="71">
        <f t="shared" si="29"/>
        <v>109.913</v>
      </c>
      <c r="Y20" s="71">
        <f t="shared" si="29"/>
        <v>6.927999999999999</v>
      </c>
      <c r="Z20" s="71">
        <f t="shared" si="29"/>
        <v>5.7459999999999987</v>
      </c>
      <c r="AA20" s="71">
        <f t="shared" si="29"/>
        <v>1.1820000000000002</v>
      </c>
      <c r="AB20" s="71">
        <f t="shared" si="29"/>
        <v>18.287000000000003</v>
      </c>
      <c r="AC20" s="71">
        <f t="shared" si="29"/>
        <v>0.84884999999999999</v>
      </c>
      <c r="AD20" s="71">
        <f t="shared" si="29"/>
        <v>4.3580000000000005</v>
      </c>
      <c r="AE20" s="71">
        <f t="shared" si="29"/>
        <v>27.67</v>
      </c>
      <c r="AF20" s="71">
        <f t="shared" si="29"/>
        <v>611.46870000000001</v>
      </c>
    </row>
    <row r="21" spans="2:32" x14ac:dyDescent="0.25">
      <c r="L21" s="59"/>
      <c r="M21" s="84" t="b">
        <v>1</v>
      </c>
      <c r="N21" s="59"/>
      <c r="O21" s="59"/>
      <c r="P21" s="59"/>
      <c r="Q21" s="84" t="b">
        <v>1</v>
      </c>
      <c r="R21" s="59"/>
      <c r="S21" s="59"/>
      <c r="T21" s="59"/>
      <c r="U21" s="59"/>
      <c r="V21" s="63" t="s">
        <v>6154</v>
      </c>
      <c r="W21" s="59"/>
      <c r="X21" s="84" t="b">
        <v>1</v>
      </c>
      <c r="Y21" s="59"/>
      <c r="Z21" s="59"/>
      <c r="AA21" s="59"/>
      <c r="AB21" s="84" t="b">
        <v>1</v>
      </c>
      <c r="AC21" s="59"/>
      <c r="AD21" s="59"/>
      <c r="AE21" s="59"/>
      <c r="AF21" s="59"/>
    </row>
    <row r="22" spans="2:32" ht="15" customHeight="1" x14ac:dyDescent="0.25">
      <c r="L22" s="84" t="b">
        <v>1</v>
      </c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6155</v>
      </c>
      <c r="W22" s="84" t="b">
        <v>1</v>
      </c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x14ac:dyDescent="0.25">
      <c r="L23" s="59"/>
      <c r="M23" s="59"/>
      <c r="N23" s="59"/>
      <c r="O23" s="59"/>
      <c r="P23" s="59"/>
      <c r="Q23" s="84" t="b">
        <v>1</v>
      </c>
      <c r="R23" s="59"/>
      <c r="S23" s="59"/>
      <c r="T23" s="84" t="b">
        <v>1</v>
      </c>
      <c r="U23" s="59"/>
      <c r="V23" s="63" t="s">
        <v>6156</v>
      </c>
      <c r="W23" s="59"/>
      <c r="X23" s="59"/>
      <c r="Y23" s="59"/>
      <c r="Z23" s="59"/>
      <c r="AA23" s="59"/>
      <c r="AB23" s="84" t="b">
        <v>1</v>
      </c>
      <c r="AC23" s="59"/>
      <c r="AD23" s="59"/>
      <c r="AE23" s="84" t="b">
        <v>1</v>
      </c>
      <c r="AF23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7:J17"/>
    <mergeCell ref="I4:I5"/>
    <mergeCell ref="J4:J5"/>
    <mergeCell ref="L4:U4"/>
    <mergeCell ref="W4:AF4"/>
  </mergeCells>
  <hyperlinks>
    <hyperlink ref="L1" location="'HOME WEEK 1'!A1" display="'HOME WEEK 1'!A1" xr:uid="{B0CD70A7-EFD1-4D88-B62E-6F0D2A16B028}"/>
    <hyperlink ref="M1" location="'HOME WEEK 2'!A1" display="&lt; Week 2 Home" xr:uid="{FDA4FD55-06E3-4004-A09C-9725E6F85D60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0A8F4A-2844-40D4-B717-8B00A20DD5CA}">
          <x14:formula1>
            <xm:f>'Master Product List'!$B:$B</xm:f>
          </x14:formula1>
          <xm:sqref>F18:F19 F6:F16</xm:sqref>
        </x14:dataValidation>
      </x14:dataValidations>
    </ext>
  </extLst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8247-F5C1-40D7-B9AF-0BB83B5CA6F0}">
  <sheetPr>
    <tabColor rgb="FF7030A0"/>
  </sheetPr>
  <dimension ref="B1:AF1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6066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4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10" si="0">IFERROR(IF(E6="Individual Unit",IF(VLOOKUP($F6,Products,26,FALSE)="","X",VLOOKUP($F6,Products,26,FALSE)),""),"")</f>
        <v>300</v>
      </c>
      <c r="H6" s="23" t="str">
        <f t="shared" ref="H6:H10" si="1">_xlfn.IFNA(VLOOKUP($F6,Products,2,FALSE),"Not Found")</f>
        <v>Tamar Fresh</v>
      </c>
      <c r="I6" s="24" t="str">
        <f t="shared" ref="I6:I10" si="2">_xlfn.IFNA(VLOOKUP($F6,Products,4,FALSE),"Not Found")</f>
        <v>4140</v>
      </c>
      <c r="J6" s="24" t="str">
        <f t="shared" ref="J6:J10" si="3">_xlfn.IFNA(VLOOKUP($F6,Products,5,FALSE),"Not Found")</f>
        <v>Potato Bakers 50's Bag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10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0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0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0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0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0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0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0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10" si="19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6215</v>
      </c>
      <c r="C7" s="24">
        <v>15</v>
      </c>
      <c r="D7" s="24">
        <v>20</v>
      </c>
      <c r="E7" s="23" t="s">
        <v>6204</v>
      </c>
      <c r="F7" s="65" t="s">
        <v>5549</v>
      </c>
      <c r="G7" s="60" t="str">
        <f t="shared" si="0"/>
        <v/>
      </c>
      <c r="H7" s="23" t="str">
        <f t="shared" si="1"/>
        <v>RD Johns</v>
      </c>
      <c r="I7" s="24" t="str">
        <f t="shared" si="2"/>
        <v>55074</v>
      </c>
      <c r="J7" s="24" t="str">
        <f t="shared" si="3"/>
        <v>Fontinella Five Bean Salad</v>
      </c>
      <c r="L7" s="70">
        <f t="shared" si="4"/>
        <v>1.0649999999999999</v>
      </c>
      <c r="M7" s="70">
        <f t="shared" si="5"/>
        <v>3</v>
      </c>
      <c r="N7" s="70">
        <f t="shared" si="6"/>
        <v>0.19500000000000001</v>
      </c>
      <c r="O7" s="70">
        <f t="shared" si="7"/>
        <v>0.19500000000000001</v>
      </c>
      <c r="P7" s="70">
        <f t="shared" si="8"/>
        <v>0</v>
      </c>
      <c r="Q7" s="70">
        <f t="shared" si="9"/>
        <v>0.99</v>
      </c>
      <c r="R7" s="70">
        <f t="shared" si="10"/>
        <v>6.0000000000000001E-3</v>
      </c>
      <c r="S7" s="70">
        <f t="shared" ref="S7:S10" si="20"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0.12</v>
      </c>
      <c r="T7" s="70">
        <v>0</v>
      </c>
      <c r="U7" s="70">
        <f t="shared" si="11"/>
        <v>20.148</v>
      </c>
      <c r="V7" s="80"/>
      <c r="W7" s="70">
        <f t="shared" si="12"/>
        <v>1.42</v>
      </c>
      <c r="X7" s="70">
        <f t="shared" si="13"/>
        <v>4</v>
      </c>
      <c r="Y7" s="70">
        <f t="shared" si="14"/>
        <v>0.26</v>
      </c>
      <c r="Z7" s="70">
        <f t="shared" si="15"/>
        <v>0.26</v>
      </c>
      <c r="AA7" s="70">
        <f t="shared" si="16"/>
        <v>0</v>
      </c>
      <c r="AB7" s="70">
        <f t="shared" si="17"/>
        <v>1.32</v>
      </c>
      <c r="AC7" s="70">
        <f t="shared" si="18"/>
        <v>8.0000000000000002E-3</v>
      </c>
      <c r="AD7" s="70">
        <f t="shared" ref="AD7:AD10" si="21"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0.16</v>
      </c>
      <c r="AE7" s="70">
        <v>0</v>
      </c>
      <c r="AF7" s="70">
        <f t="shared" si="19"/>
        <v>26.863999999999997</v>
      </c>
    </row>
    <row r="8" spans="2:32" s="4" customFormat="1" ht="30" customHeight="1" x14ac:dyDescent="0.25">
      <c r="B8" s="23" t="s">
        <v>2033</v>
      </c>
      <c r="C8" s="24">
        <v>15</v>
      </c>
      <c r="D8" s="24">
        <v>20</v>
      </c>
      <c r="E8" s="23" t="s">
        <v>6204</v>
      </c>
      <c r="F8" s="65" t="s">
        <v>2032</v>
      </c>
      <c r="G8" s="60" t="str">
        <f t="shared" si="0"/>
        <v/>
      </c>
      <c r="H8" s="23" t="str">
        <f t="shared" si="1"/>
        <v>RD Johns</v>
      </c>
      <c r="I8" s="24" t="str">
        <f t="shared" si="2"/>
        <v>14945</v>
      </c>
      <c r="J8" s="24" t="str">
        <f t="shared" si="3"/>
        <v>Chickpeas</v>
      </c>
      <c r="L8" s="70">
        <f t="shared" si="4"/>
        <v>1.08</v>
      </c>
      <c r="M8" s="70">
        <f t="shared" si="5"/>
        <v>2.2349999999999999</v>
      </c>
      <c r="N8" s="70">
        <f t="shared" si="6"/>
        <v>0.34499999999999997</v>
      </c>
      <c r="O8" s="70">
        <f t="shared" si="7"/>
        <v>0.29999999999999993</v>
      </c>
      <c r="P8" s="70">
        <f t="shared" si="8"/>
        <v>4.4999999999999998E-2</v>
      </c>
      <c r="Q8" s="70">
        <f t="shared" si="9"/>
        <v>1.125</v>
      </c>
      <c r="R8" s="70">
        <f t="shared" si="10"/>
        <v>1.2E-2</v>
      </c>
      <c r="S8" s="70">
        <f t="shared" si="20"/>
        <v>0</v>
      </c>
      <c r="T8" s="70">
        <v>0</v>
      </c>
      <c r="U8" s="70">
        <f t="shared" si="11"/>
        <v>18.677999999999997</v>
      </c>
      <c r="V8" s="80"/>
      <c r="W8" s="70">
        <f t="shared" si="12"/>
        <v>1.4400000000000002</v>
      </c>
      <c r="X8" s="70">
        <f t="shared" si="13"/>
        <v>2.98</v>
      </c>
      <c r="Y8" s="70">
        <f t="shared" si="14"/>
        <v>0.45999999999999996</v>
      </c>
      <c r="Z8" s="70">
        <f t="shared" si="15"/>
        <v>0.39999999999999991</v>
      </c>
      <c r="AA8" s="70">
        <f t="shared" si="16"/>
        <v>0.06</v>
      </c>
      <c r="AB8" s="70">
        <f t="shared" si="17"/>
        <v>1.5</v>
      </c>
      <c r="AC8" s="70">
        <f t="shared" si="18"/>
        <v>1.6E-2</v>
      </c>
      <c r="AD8" s="70">
        <f t="shared" si="21"/>
        <v>0</v>
      </c>
      <c r="AE8" s="70">
        <v>0</v>
      </c>
      <c r="AF8" s="70">
        <f t="shared" si="19"/>
        <v>24.903999999999996</v>
      </c>
    </row>
    <row r="9" spans="2:32" s="4" customFormat="1" ht="30" customHeight="1" x14ac:dyDescent="0.25">
      <c r="B9" s="23" t="s">
        <v>4532</v>
      </c>
      <c r="C9" s="24">
        <v>50</v>
      </c>
      <c r="D9" s="24">
        <v>70</v>
      </c>
      <c r="E9" s="23" t="s">
        <v>6204</v>
      </c>
      <c r="F9" s="65" t="s">
        <v>3112</v>
      </c>
      <c r="G9" s="60" t="str">
        <f t="shared" si="0"/>
        <v/>
      </c>
      <c r="H9" s="23" t="str">
        <f t="shared" si="1"/>
        <v>RD Johns</v>
      </c>
      <c r="I9" s="24" t="str">
        <f t="shared" si="2"/>
        <v>8807</v>
      </c>
      <c r="J9" s="24" t="str">
        <f t="shared" si="3"/>
        <v>Cauliflower Florets 2.5kg</v>
      </c>
      <c r="L9" s="70">
        <f t="shared" si="4"/>
        <v>0.95</v>
      </c>
      <c r="M9" s="70">
        <f t="shared" si="5"/>
        <v>1.05</v>
      </c>
      <c r="N9" s="70">
        <f t="shared" si="6"/>
        <v>0.1</v>
      </c>
      <c r="O9" s="70">
        <f t="shared" si="7"/>
        <v>0.1</v>
      </c>
      <c r="P9" s="70">
        <f t="shared" si="8"/>
        <v>0</v>
      </c>
      <c r="Q9" s="70">
        <f t="shared" si="9"/>
        <v>1.1000000000000001</v>
      </c>
      <c r="R9" s="70">
        <f t="shared" si="10"/>
        <v>2.5000000000000001E-2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0.8</v>
      </c>
      <c r="U9" s="70">
        <f t="shared" si="11"/>
        <v>11.115</v>
      </c>
      <c r="V9" s="80"/>
      <c r="W9" s="70">
        <f t="shared" si="12"/>
        <v>1.33</v>
      </c>
      <c r="X9" s="70">
        <f t="shared" si="13"/>
        <v>1.4700000000000002</v>
      </c>
      <c r="Y9" s="70">
        <f t="shared" si="14"/>
        <v>0.14000000000000001</v>
      </c>
      <c r="Z9" s="70">
        <f t="shared" si="15"/>
        <v>0.14000000000000001</v>
      </c>
      <c r="AA9" s="70">
        <f t="shared" si="16"/>
        <v>0</v>
      </c>
      <c r="AB9" s="70">
        <f t="shared" si="17"/>
        <v>1.5400000000000003</v>
      </c>
      <c r="AC9" s="70">
        <f t="shared" si="18"/>
        <v>3.5000000000000003E-2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1.1200000000000001</v>
      </c>
      <c r="AF9" s="70">
        <f t="shared" si="19"/>
        <v>15.561</v>
      </c>
    </row>
    <row r="10" spans="2:32" s="4" customFormat="1" ht="30" customHeight="1" x14ac:dyDescent="0.25">
      <c r="B10" s="23" t="s">
        <v>2786</v>
      </c>
      <c r="C10" s="24">
        <v>50</v>
      </c>
      <c r="D10" s="24">
        <v>70</v>
      </c>
      <c r="E10" s="23" t="s">
        <v>6204</v>
      </c>
      <c r="F10" s="65" t="s">
        <v>5886</v>
      </c>
      <c r="G10" s="60" t="str">
        <f t="shared" si="0"/>
        <v/>
      </c>
      <c r="H10" s="23" t="str">
        <f t="shared" si="1"/>
        <v>ESW</v>
      </c>
      <c r="I10" s="24" t="str">
        <f t="shared" si="2"/>
        <v>Korma_Sauce_VGN</v>
      </c>
      <c r="J10" s="24" t="str">
        <f t="shared" si="3"/>
        <v>VGN Homemade Korma Sauce</v>
      </c>
      <c r="L10" s="70">
        <f t="shared" si="4"/>
        <v>0.91500000000000004</v>
      </c>
      <c r="M10" s="70">
        <f t="shared" si="5"/>
        <v>1.5650000000000002</v>
      </c>
      <c r="N10" s="70">
        <f t="shared" si="6"/>
        <v>2.2799999999999998</v>
      </c>
      <c r="O10" s="70">
        <f t="shared" si="7"/>
        <v>1.0999999999999999</v>
      </c>
      <c r="P10" s="70">
        <f t="shared" si="8"/>
        <v>1.18</v>
      </c>
      <c r="Q10" s="70">
        <f t="shared" si="9"/>
        <v>0.67</v>
      </c>
      <c r="R10" s="70">
        <f t="shared" si="10"/>
        <v>0.12</v>
      </c>
      <c r="S10" s="70">
        <f t="shared" si="20"/>
        <v>0.66</v>
      </c>
      <c r="T10" s="70">
        <v>0</v>
      </c>
      <c r="U10" s="70">
        <f t="shared" si="11"/>
        <v>30.945</v>
      </c>
      <c r="V10" s="80"/>
      <c r="W10" s="70">
        <f t="shared" si="12"/>
        <v>1.2809999999999999</v>
      </c>
      <c r="X10" s="70">
        <f t="shared" si="13"/>
        <v>2.1910000000000003</v>
      </c>
      <c r="Y10" s="70">
        <f t="shared" si="14"/>
        <v>3.1919999999999997</v>
      </c>
      <c r="Z10" s="70">
        <f t="shared" si="15"/>
        <v>1.5399999999999998</v>
      </c>
      <c r="AA10" s="70">
        <f t="shared" si="16"/>
        <v>1.6519999999999999</v>
      </c>
      <c r="AB10" s="70">
        <f t="shared" si="17"/>
        <v>0.93800000000000006</v>
      </c>
      <c r="AC10" s="70">
        <f t="shared" si="18"/>
        <v>0.16799999999999998</v>
      </c>
      <c r="AD10" s="70">
        <f t="shared" si="21"/>
        <v>0.92400000000000004</v>
      </c>
      <c r="AE10" s="70">
        <v>0</v>
      </c>
      <c r="AF10" s="70">
        <f t="shared" si="19"/>
        <v>43.323</v>
      </c>
    </row>
    <row r="11" spans="2:32" ht="15.75" x14ac:dyDescent="0.25">
      <c r="B11" s="89" t="s">
        <v>6295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24</v>
      </c>
      <c r="C12" s="39">
        <v>1</v>
      </c>
      <c r="D12" s="39">
        <v>1</v>
      </c>
      <c r="E12" s="38" t="s">
        <v>1216</v>
      </c>
      <c r="F12" s="65" t="s">
        <v>5770</v>
      </c>
      <c r="G12" s="60">
        <f>IFERROR(IF(E12="Individual Unit",IF(VLOOKUP($F12,Products,26,FALSE)="","X",VLOOKUP($F12,Products,26,FALSE)),""),"")</f>
        <v>50</v>
      </c>
      <c r="H12" s="23" t="str">
        <f>_xlfn.IFNA(VLOOKUP($F12,Products,2,FALSE),"Not Found")</f>
        <v>Amazon</v>
      </c>
      <c r="I12" s="24" t="str">
        <f>_xlfn.IFNA(VLOOKUP($F12,Products,4,FALSE),"Not Found")</f>
        <v>B0CK8LJRJP</v>
      </c>
      <c r="J12" s="24" t="str">
        <f>_xlfn.IFNA(VLOOKUP($F12,Products,5,FALSE),"Not Found")</f>
        <v>Graze Lively Lemon Flapjacks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3.1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22.5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10.5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8.65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1.8500000000000003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8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0.1</v>
      </c>
      <c r="S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6</v>
      </c>
      <c r="T12" s="70">
        <v>0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213.49999999999997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3.1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22.5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10.5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8.65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1.8500000000000003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8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0.1</v>
      </c>
      <c r="AD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6</v>
      </c>
      <c r="AE12" s="70">
        <v>0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213.49999999999997</v>
      </c>
    </row>
    <row r="13" spans="2:32" x14ac:dyDescent="0.25">
      <c r="L13" s="71">
        <f t="shared" ref="L13:U13" si="22">SUM(L6:L12)</f>
        <v>12.81</v>
      </c>
      <c r="M13" s="71">
        <f t="shared" si="22"/>
        <v>89.15</v>
      </c>
      <c r="N13" s="71">
        <f t="shared" si="22"/>
        <v>13.719999999999999</v>
      </c>
      <c r="O13" s="71">
        <f t="shared" si="22"/>
        <v>10.555</v>
      </c>
      <c r="P13" s="71">
        <f t="shared" si="22"/>
        <v>3.165</v>
      </c>
      <c r="Q13" s="71">
        <f t="shared" si="22"/>
        <v>19.685000000000002</v>
      </c>
      <c r="R13" s="71">
        <f t="shared" si="22"/>
        <v>0.26300000000000001</v>
      </c>
      <c r="S13" s="71">
        <f t="shared" si="22"/>
        <v>6.78</v>
      </c>
      <c r="T13" s="71">
        <f>SUM(T6:T12)</f>
        <v>3.5</v>
      </c>
      <c r="U13" s="71">
        <f t="shared" si="22"/>
        <v>540.38599999999997</v>
      </c>
      <c r="V13" s="73" t="s">
        <v>6151</v>
      </c>
      <c r="W13" s="71">
        <f t="shared" ref="W13:AF13" si="23">SUM(W6:W12)</f>
        <v>14.271000000000001</v>
      </c>
      <c r="X13" s="71">
        <f t="shared" si="23"/>
        <v>91.941000000000003</v>
      </c>
      <c r="Y13" s="71">
        <f t="shared" si="23"/>
        <v>14.852</v>
      </c>
      <c r="Z13" s="71">
        <f t="shared" si="23"/>
        <v>11.2</v>
      </c>
      <c r="AA13" s="71">
        <f t="shared" si="23"/>
        <v>3.6520000000000001</v>
      </c>
      <c r="AB13" s="71">
        <f t="shared" si="23"/>
        <v>21.098000000000003</v>
      </c>
      <c r="AC13" s="71">
        <f t="shared" si="23"/>
        <v>0.32699999999999996</v>
      </c>
      <c r="AD13" s="71">
        <f t="shared" si="23"/>
        <v>7.0839999999999996</v>
      </c>
      <c r="AE13" s="71">
        <f>SUM(AE6:AE12)</f>
        <v>3.8200000000000003</v>
      </c>
      <c r="AF13" s="71">
        <f t="shared" si="23"/>
        <v>570.15199999999993</v>
      </c>
    </row>
    <row r="14" spans="2:32" ht="15" customHeight="1" x14ac:dyDescent="0.25">
      <c r="L14" s="59"/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6154</v>
      </c>
      <c r="W14" s="59"/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4.25" customHeight="1" x14ac:dyDescent="0.25">
      <c r="L15" s="84" t="b">
        <v>1</v>
      </c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6155</v>
      </c>
      <c r="W15" s="84" t="b">
        <v>1</v>
      </c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5" customHeight="1" x14ac:dyDescent="0.25">
      <c r="L16" s="59"/>
      <c r="M16" s="59"/>
      <c r="N16" s="59"/>
      <c r="O16" s="59"/>
      <c r="P16" s="59"/>
      <c r="Q16" s="84" t="b">
        <v>1</v>
      </c>
      <c r="R16" s="59"/>
      <c r="S16" s="59"/>
      <c r="T16" s="84" t="b">
        <v>1</v>
      </c>
      <c r="U16" s="59"/>
      <c r="V16" s="63" t="s">
        <v>6156</v>
      </c>
      <c r="W16" s="59"/>
      <c r="X16" s="59"/>
      <c r="Y16" s="59"/>
      <c r="Z16" s="59"/>
      <c r="AA16" s="59"/>
      <c r="AB16" s="84" t="b">
        <v>1</v>
      </c>
      <c r="AC16" s="59"/>
      <c r="AD16" s="59"/>
      <c r="AE16" s="84" t="b">
        <v>1</v>
      </c>
      <c r="AF16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6E3CDBB8-88A8-41ED-B25C-DCE5BD1F0553}"/>
    <hyperlink ref="M1" location="'HOME WEEK 2'!A1" display="&lt; Week 2 Home" xr:uid="{FD9C47E3-F8BB-4478-B161-FBB4CE14ABBA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56252B-6B86-476A-8A90-E0E426C7F713}">
          <x14:formula1>
            <xm:f>'Master Product List'!$B:$B</xm:f>
          </x14:formula1>
          <xm:sqref>F6:F10 F12</xm:sqref>
        </x14:dataValidation>
      </x14:dataValidations>
    </ext>
  </extLst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7907-D7DB-4F2A-97C6-E554A8C1FBE5}">
  <sheetPr>
    <tabColor rgb="FF7030A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6275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8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10" si="0">IFERROR(IF(E6="Individual Unit",IF(VLOOKUP($F6,Products,26,FALSE)="","X",VLOOKUP($F6,Products,26,FALSE)),""),"")</f>
        <v>300</v>
      </c>
      <c r="H6" s="23" t="str">
        <f t="shared" ref="H6:H10" si="1">_xlfn.IFNA(VLOOKUP($F6,Products,2,FALSE),"Not Found")</f>
        <v>Tamar Fresh</v>
      </c>
      <c r="I6" s="24" t="str">
        <f t="shared" ref="I6:I10" si="2">_xlfn.IFNA(VLOOKUP($F6,Products,4,FALSE),"Not Found")</f>
        <v>4140</v>
      </c>
      <c r="J6" s="24" t="str">
        <f t="shared" ref="J6:J10" si="3">_xlfn.IFNA(VLOOKUP($F6,Products,5,FALSE),"Not Found")</f>
        <v>Potato Bakers 50's Bag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T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10" si="20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6215</v>
      </c>
      <c r="C7" s="24">
        <v>20</v>
      </c>
      <c r="D7" s="24">
        <v>30</v>
      </c>
      <c r="E7" s="23" t="s">
        <v>6204</v>
      </c>
      <c r="F7" s="65" t="s">
        <v>5549</v>
      </c>
      <c r="G7" s="60" t="str">
        <f t="shared" si="0"/>
        <v/>
      </c>
      <c r="H7" s="23" t="str">
        <f t="shared" si="1"/>
        <v>RD Johns</v>
      </c>
      <c r="I7" s="24" t="str">
        <f t="shared" si="2"/>
        <v>55074</v>
      </c>
      <c r="J7" s="24" t="str">
        <f t="shared" si="3"/>
        <v>Fontinella Five Bean Salad</v>
      </c>
      <c r="L7" s="70">
        <f t="shared" si="4"/>
        <v>1.42</v>
      </c>
      <c r="M7" s="70">
        <f t="shared" si="5"/>
        <v>4</v>
      </c>
      <c r="N7" s="70">
        <f t="shared" si="6"/>
        <v>0.26</v>
      </c>
      <c r="O7" s="70">
        <f t="shared" si="7"/>
        <v>0.26</v>
      </c>
      <c r="P7" s="70">
        <f t="shared" si="8"/>
        <v>0</v>
      </c>
      <c r="Q7" s="70">
        <f t="shared" si="9"/>
        <v>1.32</v>
      </c>
      <c r="R7" s="70">
        <f t="shared" si="10"/>
        <v>8.0000000000000002E-3</v>
      </c>
      <c r="S7" s="70">
        <f t="shared" ref="S7:S8" si="21"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0.16</v>
      </c>
      <c r="T7" s="70">
        <v>0</v>
      </c>
      <c r="U7" s="70">
        <f t="shared" si="12"/>
        <v>26.863999999999997</v>
      </c>
      <c r="V7" s="80"/>
      <c r="W7" s="70">
        <f t="shared" si="13"/>
        <v>2.13</v>
      </c>
      <c r="X7" s="70">
        <f t="shared" si="14"/>
        <v>6</v>
      </c>
      <c r="Y7" s="70">
        <f t="shared" si="15"/>
        <v>0.39</v>
      </c>
      <c r="Z7" s="70">
        <f t="shared" si="16"/>
        <v>0.39</v>
      </c>
      <c r="AA7" s="70">
        <f t="shared" si="17"/>
        <v>0</v>
      </c>
      <c r="AB7" s="70">
        <f t="shared" si="18"/>
        <v>1.98</v>
      </c>
      <c r="AC7" s="70">
        <f t="shared" si="19"/>
        <v>1.2E-2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0.24</v>
      </c>
      <c r="AE7" s="70">
        <v>0</v>
      </c>
      <c r="AF7" s="70">
        <f t="shared" si="20"/>
        <v>40.295999999999999</v>
      </c>
    </row>
    <row r="8" spans="2:32" s="4" customFormat="1" ht="30" customHeight="1" x14ac:dyDescent="0.25">
      <c r="B8" s="23" t="s">
        <v>2033</v>
      </c>
      <c r="C8" s="24">
        <v>20</v>
      </c>
      <c r="D8" s="24">
        <v>30</v>
      </c>
      <c r="E8" s="23" t="s">
        <v>6204</v>
      </c>
      <c r="F8" s="65" t="s">
        <v>2032</v>
      </c>
      <c r="G8" s="60" t="str">
        <f t="shared" si="0"/>
        <v/>
      </c>
      <c r="H8" s="23" t="str">
        <f t="shared" si="1"/>
        <v>RD Johns</v>
      </c>
      <c r="I8" s="24" t="str">
        <f t="shared" si="2"/>
        <v>14945</v>
      </c>
      <c r="J8" s="24" t="str">
        <f t="shared" si="3"/>
        <v>Chickpeas</v>
      </c>
      <c r="L8" s="70">
        <f t="shared" si="4"/>
        <v>1.4400000000000002</v>
      </c>
      <c r="M8" s="70">
        <f t="shared" si="5"/>
        <v>2.98</v>
      </c>
      <c r="N8" s="70">
        <f t="shared" si="6"/>
        <v>0.45999999999999996</v>
      </c>
      <c r="O8" s="70">
        <f t="shared" si="7"/>
        <v>0.39999999999999991</v>
      </c>
      <c r="P8" s="70">
        <f t="shared" si="8"/>
        <v>0.06</v>
      </c>
      <c r="Q8" s="70">
        <f t="shared" si="9"/>
        <v>1.5</v>
      </c>
      <c r="R8" s="70">
        <f t="shared" si="10"/>
        <v>1.6E-2</v>
      </c>
      <c r="S8" s="70">
        <f t="shared" si="21"/>
        <v>0</v>
      </c>
      <c r="T8" s="70">
        <v>0</v>
      </c>
      <c r="U8" s="70">
        <f t="shared" si="12"/>
        <v>24.903999999999996</v>
      </c>
      <c r="V8" s="80"/>
      <c r="W8" s="70">
        <f t="shared" si="13"/>
        <v>2.16</v>
      </c>
      <c r="X8" s="70">
        <f t="shared" si="14"/>
        <v>4.47</v>
      </c>
      <c r="Y8" s="70">
        <f t="shared" si="15"/>
        <v>0.69</v>
      </c>
      <c r="Z8" s="70">
        <f t="shared" si="16"/>
        <v>0.59999999999999987</v>
      </c>
      <c r="AA8" s="70">
        <f t="shared" si="17"/>
        <v>0.09</v>
      </c>
      <c r="AB8" s="70">
        <f t="shared" si="18"/>
        <v>2.25</v>
      </c>
      <c r="AC8" s="70">
        <f t="shared" si="19"/>
        <v>2.4E-2</v>
      </c>
      <c r="AD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</v>
      </c>
      <c r="AE8" s="70">
        <v>0</v>
      </c>
      <c r="AF8" s="70">
        <f t="shared" si="20"/>
        <v>37.355999999999995</v>
      </c>
    </row>
    <row r="9" spans="2:32" s="4" customFormat="1" ht="30" customHeight="1" x14ac:dyDescent="0.25">
      <c r="B9" s="23" t="s">
        <v>4532</v>
      </c>
      <c r="C9" s="24">
        <v>50</v>
      </c>
      <c r="D9" s="24">
        <v>70</v>
      </c>
      <c r="E9" s="23" t="s">
        <v>6204</v>
      </c>
      <c r="F9" s="65" t="s">
        <v>3112</v>
      </c>
      <c r="G9" s="60" t="str">
        <f t="shared" si="0"/>
        <v/>
      </c>
      <c r="H9" s="23" t="str">
        <f t="shared" si="1"/>
        <v>RD Johns</v>
      </c>
      <c r="I9" s="24" t="str">
        <f t="shared" si="2"/>
        <v>8807</v>
      </c>
      <c r="J9" s="24" t="str">
        <f t="shared" si="3"/>
        <v>Cauliflower Florets 2.5kg</v>
      </c>
      <c r="L9" s="70">
        <f t="shared" si="4"/>
        <v>0.95</v>
      </c>
      <c r="M9" s="70">
        <f t="shared" si="5"/>
        <v>1.05</v>
      </c>
      <c r="N9" s="70">
        <f t="shared" si="6"/>
        <v>0.1</v>
      </c>
      <c r="O9" s="70">
        <f t="shared" si="7"/>
        <v>0.1</v>
      </c>
      <c r="P9" s="70">
        <f t="shared" si="8"/>
        <v>0</v>
      </c>
      <c r="Q9" s="70">
        <f t="shared" si="9"/>
        <v>1.1000000000000001</v>
      </c>
      <c r="R9" s="70">
        <f t="shared" si="10"/>
        <v>2.5000000000000001E-2</v>
      </c>
      <c r="S9" s="70">
        <v>0</v>
      </c>
      <c r="T9" s="70">
        <f t="shared" ref="T9" si="22"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0.8</v>
      </c>
      <c r="U9" s="70">
        <f t="shared" si="12"/>
        <v>11.115</v>
      </c>
      <c r="V9" s="80"/>
      <c r="W9" s="70">
        <f t="shared" si="13"/>
        <v>1.33</v>
      </c>
      <c r="X9" s="70">
        <f t="shared" si="14"/>
        <v>1.4700000000000002</v>
      </c>
      <c r="Y9" s="70">
        <f t="shared" si="15"/>
        <v>0.14000000000000001</v>
      </c>
      <c r="Z9" s="70">
        <f t="shared" si="16"/>
        <v>0.14000000000000001</v>
      </c>
      <c r="AA9" s="70">
        <f t="shared" si="17"/>
        <v>0</v>
      </c>
      <c r="AB9" s="70">
        <f t="shared" si="18"/>
        <v>1.5400000000000003</v>
      </c>
      <c r="AC9" s="70">
        <f t="shared" si="19"/>
        <v>3.5000000000000003E-2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1.1200000000000001</v>
      </c>
      <c r="AF9" s="70">
        <f t="shared" si="20"/>
        <v>15.561</v>
      </c>
    </row>
    <row r="10" spans="2:32" s="4" customFormat="1" ht="30" customHeight="1" x14ac:dyDescent="0.25">
      <c r="B10" s="23" t="s">
        <v>2786</v>
      </c>
      <c r="C10" s="24">
        <v>50</v>
      </c>
      <c r="D10" s="24">
        <v>70</v>
      </c>
      <c r="E10" s="23" t="s">
        <v>6204</v>
      </c>
      <c r="F10" s="65" t="s">
        <v>5886</v>
      </c>
      <c r="G10" s="60" t="str">
        <f t="shared" si="0"/>
        <v/>
      </c>
      <c r="H10" s="23" t="str">
        <f t="shared" si="1"/>
        <v>ESW</v>
      </c>
      <c r="I10" s="24" t="str">
        <f t="shared" si="2"/>
        <v>Korma_Sauce_VGN</v>
      </c>
      <c r="J10" s="24" t="str">
        <f t="shared" si="3"/>
        <v>VGN Homemade Korma Sauce</v>
      </c>
      <c r="L10" s="70">
        <f t="shared" si="4"/>
        <v>0.91500000000000004</v>
      </c>
      <c r="M10" s="70">
        <f t="shared" si="5"/>
        <v>1.5650000000000002</v>
      </c>
      <c r="N10" s="70">
        <f t="shared" si="6"/>
        <v>2.2799999999999998</v>
      </c>
      <c r="O10" s="70">
        <f t="shared" si="7"/>
        <v>1.0999999999999999</v>
      </c>
      <c r="P10" s="70">
        <f t="shared" si="8"/>
        <v>1.18</v>
      </c>
      <c r="Q10" s="70">
        <f t="shared" si="9"/>
        <v>0.67</v>
      </c>
      <c r="R10" s="70">
        <f t="shared" si="10"/>
        <v>0.12</v>
      </c>
      <c r="S10" s="70">
        <f t="shared" ref="S10" si="23"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0.66</v>
      </c>
      <c r="T10" s="70">
        <v>0</v>
      </c>
      <c r="U10" s="70">
        <f t="shared" si="12"/>
        <v>30.945</v>
      </c>
      <c r="V10" s="80"/>
      <c r="W10" s="70">
        <f t="shared" si="13"/>
        <v>1.2809999999999999</v>
      </c>
      <c r="X10" s="70">
        <f t="shared" si="14"/>
        <v>2.1910000000000003</v>
      </c>
      <c r="Y10" s="70">
        <f t="shared" si="15"/>
        <v>3.1919999999999997</v>
      </c>
      <c r="Z10" s="70">
        <f t="shared" si="16"/>
        <v>1.5399999999999998</v>
      </c>
      <c r="AA10" s="70">
        <f t="shared" si="17"/>
        <v>1.6519999999999999</v>
      </c>
      <c r="AB10" s="70">
        <f t="shared" si="18"/>
        <v>0.93800000000000006</v>
      </c>
      <c r="AC10" s="70">
        <f t="shared" si="19"/>
        <v>0.16799999999999998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0.92400000000000004</v>
      </c>
      <c r="AE10" s="70">
        <v>0</v>
      </c>
      <c r="AF10" s="70">
        <f t="shared" si="20"/>
        <v>43.323</v>
      </c>
    </row>
    <row r="11" spans="2:32" ht="15.75" x14ac:dyDescent="0.25">
      <c r="B11" s="89" t="s">
        <v>6273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23" t="s">
        <v>1220</v>
      </c>
      <c r="C12" s="24">
        <v>50</v>
      </c>
      <c r="D12" s="24">
        <v>50</v>
      </c>
      <c r="E12" s="23" t="s">
        <v>6204</v>
      </c>
      <c r="F12" s="65" t="s">
        <v>5554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3021</v>
      </c>
      <c r="J12" s="24" t="str">
        <f>_xlfn.IFNA(VLOOKUP($F12,Products,5,FALSE),"Not Found")</f>
        <v>Caterers Kitchen Solid Pack Apples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5.9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0.05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0.05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0.90000000000000013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5.9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23.78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0.2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5.9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0.05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0.05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0.90000000000000013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5.9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23.78</v>
      </c>
    </row>
    <row r="13" spans="2:32" s="4" customFormat="1" ht="30" customHeight="1" x14ac:dyDescent="0.25">
      <c r="B13" s="23" t="s">
        <v>6219</v>
      </c>
      <c r="C13" s="24">
        <v>20</v>
      </c>
      <c r="D13" s="24">
        <v>20</v>
      </c>
      <c r="E13" s="23" t="s">
        <v>6204</v>
      </c>
      <c r="F13" s="65" t="s">
        <v>5352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8986</v>
      </c>
      <c r="J13" s="24" t="str">
        <f>_xlfn.IFNA(VLOOKUP($F13,Products,5,FALSE),"Not Found")</f>
        <v xml:space="preserve"> Crumble Topping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1.24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14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3.5999999999999996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2.3800000000000003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1.22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0.64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0.04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4.4000000000000004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92.97399999999999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1.24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14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3.5999999999999996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2.3800000000000003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1.22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0.64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0.04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4.4000000000000004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92.97399999999999</v>
      </c>
    </row>
    <row r="14" spans="2:32" s="4" customFormat="1" ht="30" customHeight="1" x14ac:dyDescent="0.25">
      <c r="B14" s="38" t="s">
        <v>6220</v>
      </c>
      <c r="C14" s="39">
        <v>50</v>
      </c>
      <c r="D14" s="39">
        <v>50</v>
      </c>
      <c r="E14" s="38" t="s">
        <v>6204</v>
      </c>
      <c r="F14" s="65" t="s">
        <v>5721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Bidfood</v>
      </c>
      <c r="I14" s="24" t="str">
        <f>_xlfn.IFNA(VLOOKUP($F14,Products,4,FALSE),"Not Found")</f>
        <v>96594</v>
      </c>
      <c r="J14" s="24" t="str">
        <f>_xlfn.IFNA(VLOOKUP($F14,Products,5,FALSE),"Not Found")</f>
        <v>Alpro Dairy Free Custard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1.5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6.4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0.85000000000000009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0.7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0.15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6.5000000000000002E-2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5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40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1.5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6.4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0.85000000000000009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0.7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0.15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6.5000000000000002E-2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5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40</v>
      </c>
    </row>
    <row r="15" spans="2:32" x14ac:dyDescent="0.25">
      <c r="L15" s="71">
        <f t="shared" ref="L15:U15" si="24">SUM(L6:L14)</f>
        <v>13.365</v>
      </c>
      <c r="M15" s="71">
        <f t="shared" si="24"/>
        <v>94.695000000000007</v>
      </c>
      <c r="N15" s="71">
        <f t="shared" si="24"/>
        <v>7.8999999999999986</v>
      </c>
      <c r="O15" s="71">
        <f t="shared" si="24"/>
        <v>5.2</v>
      </c>
      <c r="P15" s="71">
        <f t="shared" si="24"/>
        <v>2.6999999999999997</v>
      </c>
      <c r="Q15" s="71">
        <f t="shared" si="24"/>
        <v>14.180000000000001</v>
      </c>
      <c r="R15" s="71">
        <f t="shared" si="24"/>
        <v>0.27400000000000002</v>
      </c>
      <c r="S15" s="71">
        <f t="shared" si="24"/>
        <v>10.220000000000001</v>
      </c>
      <c r="T15" s="71">
        <f t="shared" si="24"/>
        <v>9.4</v>
      </c>
      <c r="U15" s="71">
        <f t="shared" si="24"/>
        <v>496.58199999999994</v>
      </c>
      <c r="V15" s="73" t="s">
        <v>6151</v>
      </c>
      <c r="W15" s="71">
        <f t="shared" ref="W15:AF15" si="25">SUM(W6:W14)</f>
        <v>15.541</v>
      </c>
      <c r="X15" s="71">
        <f t="shared" si="25"/>
        <v>99.231000000000023</v>
      </c>
      <c r="Y15" s="71">
        <f t="shared" si="25"/>
        <v>9.211999999999998</v>
      </c>
      <c r="Z15" s="71">
        <f t="shared" si="25"/>
        <v>6.0100000000000007</v>
      </c>
      <c r="AA15" s="71">
        <f t="shared" si="25"/>
        <v>3.2019999999999995</v>
      </c>
      <c r="AB15" s="71">
        <f t="shared" si="25"/>
        <v>16.298000000000002</v>
      </c>
      <c r="AC15" s="71">
        <f t="shared" si="25"/>
        <v>0.34399999999999997</v>
      </c>
      <c r="AD15" s="71">
        <f t="shared" si="25"/>
        <v>10.564</v>
      </c>
      <c r="AE15" s="71">
        <f t="shared" si="25"/>
        <v>9.7200000000000006</v>
      </c>
      <c r="AF15" s="71">
        <f t="shared" si="25"/>
        <v>539.29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4.2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922FC7DC-B3D3-45A1-B78B-B98FB84D5A18}"/>
    <hyperlink ref="M1" location="'HOME WEEK 2'!A1" display="&lt; Week 2 Home" xr:uid="{24DB8F47-B5EA-47E1-9424-5416644415B3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52A3609-DF69-4660-BFFD-925FAC3D469F}">
          <x14:formula1>
            <xm:f>'Master Product List'!$B:$B</xm:f>
          </x14:formula1>
          <xm:sqref>F12:F14 F6:F10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7A8B-445B-49B2-8AD6-A9D0FD09753A}">
  <sheetPr codeName="Sheet175">
    <tabColor rgb="FF0070C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6.5703125" customWidth="1"/>
    <col min="7" max="7" width="2.57031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  <col min="33" max="33" width="6.28515625" customWidth="1"/>
  </cols>
  <sheetData>
    <row r="1" spans="2:32" s="2" customFormat="1" ht="29.25" customHeight="1" x14ac:dyDescent="0.25">
      <c r="B1" s="95" t="s">
        <v>1738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48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6221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1" si="0">IFERROR(IF(E6="Individual Unit",IF(VLOOKUP($F6,Products,26,FALSE)="","X",VLOOKUP($F6,Products,26,FALSE)),""),"")</f>
        <v>40</v>
      </c>
      <c r="H6" s="23" t="str">
        <f t="shared" ref="H6:H11" si="1">_xlfn.IFNA(VLOOKUP($F6,Products,2,FALSE),"Not Found")</f>
        <v>Bidfood</v>
      </c>
      <c r="I6" s="24" t="str">
        <f t="shared" ref="I6:I11" si="2">_xlfn.IFNA(VLOOKUP($F6,Products,4,FALSE),"Not Found")</f>
        <v>81210</v>
      </c>
      <c r="J6" s="24" t="str">
        <f>_xlfn.IFNA(VLOOKUP($F6,Products,5,FALSE),"Not Found")</f>
        <v>Everyday Favourites Mk4 Sandwich Baps</v>
      </c>
      <c r="L6" s="70">
        <f t="shared" ref="L6:L11" si="3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1" si="4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1" si="5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1" si="6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1" si="7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1" si="8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1" si="9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11" si="10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:W11" si="11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1" si="12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1" si="13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1" si="14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1" si="15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1" si="16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1" si="17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1" si="18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6222</v>
      </c>
      <c r="C7" s="24">
        <v>0</v>
      </c>
      <c r="D7" s="24">
        <v>1</v>
      </c>
      <c r="E7" s="23" t="s">
        <v>1216</v>
      </c>
      <c r="F7" s="65" t="s">
        <v>2694</v>
      </c>
      <c r="G7" s="60">
        <f t="shared" si="0"/>
        <v>65</v>
      </c>
      <c r="H7" s="23" t="str">
        <f t="shared" si="1"/>
        <v>RD Johns</v>
      </c>
      <c r="I7" s="24" t="str">
        <f t="shared" si="2"/>
        <v>5108</v>
      </c>
      <c r="J7" s="24"/>
      <c r="L7" s="70">
        <f t="shared" si="3"/>
        <v>0</v>
      </c>
      <c r="M7" s="70">
        <f t="shared" si="4"/>
        <v>0</v>
      </c>
      <c r="N7" s="70">
        <f t="shared" si="5"/>
        <v>0</v>
      </c>
      <c r="O7" s="70">
        <f t="shared" si="6"/>
        <v>0</v>
      </c>
      <c r="P7" s="70">
        <f t="shared" si="7"/>
        <v>0</v>
      </c>
      <c r="Q7" s="70">
        <f t="shared" si="8"/>
        <v>0</v>
      </c>
      <c r="R7" s="70">
        <f t="shared" si="9"/>
        <v>0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 t="shared" si="10"/>
        <v>0</v>
      </c>
      <c r="V7" s="80"/>
      <c r="W7" s="70">
        <f t="shared" si="11"/>
        <v>5.2</v>
      </c>
      <c r="X7" s="70">
        <f t="shared" si="12"/>
        <v>30.549999999999997</v>
      </c>
      <c r="Y7" s="70">
        <f t="shared" si="13"/>
        <v>0.97499999999999998</v>
      </c>
      <c r="Z7" s="70">
        <f t="shared" si="14"/>
        <v>0.84500000000000008</v>
      </c>
      <c r="AA7" s="70">
        <f t="shared" si="15"/>
        <v>0.13</v>
      </c>
      <c r="AB7" s="70">
        <f t="shared" si="16"/>
        <v>1.95</v>
      </c>
      <c r="AC7" s="70">
        <f t="shared" si="17"/>
        <v>0.58500000000000008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2.6</v>
      </c>
      <c r="AE7" s="70">
        <v>0</v>
      </c>
      <c r="AF7" s="70">
        <f t="shared" si="18"/>
        <v>157.3715</v>
      </c>
    </row>
    <row r="8" spans="2:32" s="4" customFormat="1" ht="30" customHeight="1" x14ac:dyDescent="0.25">
      <c r="B8" s="23" t="s">
        <v>6223</v>
      </c>
      <c r="C8" s="24">
        <v>2</v>
      </c>
      <c r="D8" s="24">
        <v>3</v>
      </c>
      <c r="E8" s="23" t="s">
        <v>1216</v>
      </c>
      <c r="F8" s="65" t="s">
        <v>1052</v>
      </c>
      <c r="G8" s="60">
        <f t="shared" si="0"/>
        <v>25</v>
      </c>
      <c r="H8" s="23" t="str">
        <f t="shared" si="1"/>
        <v>Bidfood</v>
      </c>
      <c r="I8" s="24" t="str">
        <f t="shared" si="2"/>
        <v>50653</v>
      </c>
      <c r="J8" s="24" t="str">
        <f>_xlfn.IFNA(VLOOKUP($F8,Products,5,FALSE),"Not Found")</f>
        <v>EF Mature Cheddar Slices</v>
      </c>
      <c r="L8" s="70">
        <f t="shared" si="3"/>
        <v>12.7</v>
      </c>
      <c r="M8" s="70">
        <f t="shared" si="4"/>
        <v>0</v>
      </c>
      <c r="N8" s="70">
        <f t="shared" si="5"/>
        <v>17.45</v>
      </c>
      <c r="O8" s="70">
        <f t="shared" si="6"/>
        <v>6.6000000000000005</v>
      </c>
      <c r="P8" s="70">
        <f t="shared" si="7"/>
        <v>10.85</v>
      </c>
      <c r="Q8" s="70">
        <f t="shared" si="8"/>
        <v>0</v>
      </c>
      <c r="R8" s="70">
        <f t="shared" si="9"/>
        <v>0.95</v>
      </c>
      <c r="S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</v>
      </c>
      <c r="T8" s="70">
        <v>0</v>
      </c>
      <c r="U8" s="70">
        <f t="shared" si="10"/>
        <v>208</v>
      </c>
      <c r="V8" s="80"/>
      <c r="W8" s="70">
        <f t="shared" si="11"/>
        <v>19.049999999999997</v>
      </c>
      <c r="X8" s="70">
        <f t="shared" si="12"/>
        <v>0</v>
      </c>
      <c r="Y8" s="70">
        <f t="shared" si="13"/>
        <v>26.174999999999997</v>
      </c>
      <c r="Z8" s="70">
        <f t="shared" si="14"/>
        <v>9.9</v>
      </c>
      <c r="AA8" s="70">
        <f t="shared" si="15"/>
        <v>16.274999999999999</v>
      </c>
      <c r="AB8" s="70">
        <f t="shared" si="16"/>
        <v>0</v>
      </c>
      <c r="AC8" s="70">
        <f t="shared" si="17"/>
        <v>1.4249999999999998</v>
      </c>
      <c r="AD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</v>
      </c>
      <c r="AE8" s="70">
        <v>0</v>
      </c>
      <c r="AF8" s="70">
        <f t="shared" si="18"/>
        <v>312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>_xlfn.IFNA(VLOOKUP($F9,Products,5,FALSE),"Not Found")</f>
        <v>Summer County Soft Spread</v>
      </c>
      <c r="L9" s="70">
        <f t="shared" si="3"/>
        <v>0</v>
      </c>
      <c r="M9" s="70">
        <f t="shared" si="4"/>
        <v>0</v>
      </c>
      <c r="N9" s="70">
        <f t="shared" si="5"/>
        <v>2.75</v>
      </c>
      <c r="O9" s="70">
        <f t="shared" si="6"/>
        <v>2</v>
      </c>
      <c r="P9" s="70">
        <f t="shared" si="7"/>
        <v>0.75</v>
      </c>
      <c r="Q9" s="70">
        <f t="shared" si="8"/>
        <v>0</v>
      </c>
      <c r="R9" s="70">
        <f t="shared" si="9"/>
        <v>6.9999999999999993E-2</v>
      </c>
      <c r="S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T9" s="70">
        <v>0</v>
      </c>
      <c r="U9" s="70">
        <f t="shared" si="10"/>
        <v>24.75</v>
      </c>
      <c r="V9" s="80"/>
      <c r="W9" s="70">
        <f t="shared" si="11"/>
        <v>0</v>
      </c>
      <c r="X9" s="70">
        <f t="shared" si="12"/>
        <v>0</v>
      </c>
      <c r="Y9" s="70">
        <f t="shared" si="13"/>
        <v>4.125</v>
      </c>
      <c r="Z9" s="70">
        <f t="shared" si="14"/>
        <v>3</v>
      </c>
      <c r="AA9" s="70">
        <f t="shared" si="15"/>
        <v>1.125</v>
      </c>
      <c r="AB9" s="70">
        <f t="shared" si="16"/>
        <v>0</v>
      </c>
      <c r="AC9" s="70">
        <f t="shared" si="17"/>
        <v>0.10499999999999998</v>
      </c>
      <c r="AD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E9" s="70">
        <v>0</v>
      </c>
      <c r="AF9" s="70">
        <f t="shared" si="18"/>
        <v>37.125</v>
      </c>
    </row>
    <row r="10" spans="2:32" s="4" customFormat="1" ht="30" customHeight="1" x14ac:dyDescent="0.25">
      <c r="B10" s="23" t="s">
        <v>1288</v>
      </c>
      <c r="C10" s="24">
        <v>15</v>
      </c>
      <c r="D10" s="24">
        <v>25</v>
      </c>
      <c r="E10" s="23" t="s">
        <v>6204</v>
      </c>
      <c r="F10" s="65" t="s">
        <v>3274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18010</v>
      </c>
      <c r="J10" s="24" t="str">
        <f>_xlfn.IFNA(VLOOKUP($F10,Products,5,FALSE),"Not Found")</f>
        <v>Iceberg Lettuce</v>
      </c>
      <c r="L10" s="70">
        <f t="shared" si="3"/>
        <v>0.18</v>
      </c>
      <c r="M10" s="70">
        <f t="shared" si="4"/>
        <v>0.20999999999999996</v>
      </c>
      <c r="N10" s="70">
        <f t="shared" si="5"/>
        <v>1.4999999999999999E-2</v>
      </c>
      <c r="O10" s="70">
        <f t="shared" si="6"/>
        <v>1.4999999999999999E-2</v>
      </c>
      <c r="P10" s="70">
        <f t="shared" si="7"/>
        <v>0</v>
      </c>
      <c r="Q10" s="70">
        <f t="shared" si="8"/>
        <v>0.22499999999999998</v>
      </c>
      <c r="R10" s="70">
        <f t="shared" si="9"/>
        <v>3.0000000000000001E-3</v>
      </c>
      <c r="S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T10" s="70">
        <v>0</v>
      </c>
      <c r="U10" s="70">
        <f t="shared" si="10"/>
        <v>1.65</v>
      </c>
      <c r="V10" s="80"/>
      <c r="W10" s="70">
        <f t="shared" si="11"/>
        <v>0.3</v>
      </c>
      <c r="X10" s="70">
        <f t="shared" si="12"/>
        <v>0.35</v>
      </c>
      <c r="Y10" s="70">
        <f t="shared" si="13"/>
        <v>2.5000000000000001E-2</v>
      </c>
      <c r="Z10" s="70">
        <f t="shared" si="14"/>
        <v>2.5000000000000001E-2</v>
      </c>
      <c r="AA10" s="70">
        <f t="shared" si="15"/>
        <v>0</v>
      </c>
      <c r="AB10" s="70">
        <f t="shared" si="16"/>
        <v>0.375</v>
      </c>
      <c r="AC10" s="70">
        <f t="shared" si="17"/>
        <v>5.0000000000000001E-3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F10" s="70">
        <f t="shared" si="18"/>
        <v>2.75</v>
      </c>
    </row>
    <row r="11" spans="2:32" s="4" customFormat="1" ht="30" customHeight="1" x14ac:dyDescent="0.25">
      <c r="B11" s="23" t="s">
        <v>1281</v>
      </c>
      <c r="C11" s="24">
        <v>15</v>
      </c>
      <c r="D11" s="24">
        <v>25</v>
      </c>
      <c r="E11" s="23" t="s">
        <v>6204</v>
      </c>
      <c r="F11" s="65" t="s">
        <v>3280</v>
      </c>
      <c r="G11" s="60" t="str">
        <f t="shared" si="0"/>
        <v/>
      </c>
      <c r="H11" s="23" t="str">
        <f t="shared" si="1"/>
        <v>Tamar Fresh</v>
      </c>
      <c r="I11" s="24" t="str">
        <f t="shared" si="2"/>
        <v>5060</v>
      </c>
      <c r="J11" s="24" t="str">
        <f>_xlfn.IFNA(VLOOKUP($F11,Products,5,FALSE),"Not Found")</f>
        <v>Cucumber 35-40mm</v>
      </c>
      <c r="L11" s="70">
        <f t="shared" si="3"/>
        <v>0.15</v>
      </c>
      <c r="M11" s="70">
        <f t="shared" si="4"/>
        <v>0.18</v>
      </c>
      <c r="N11" s="70">
        <f t="shared" si="5"/>
        <v>0.09</v>
      </c>
      <c r="O11" s="70">
        <f t="shared" si="6"/>
        <v>0.09</v>
      </c>
      <c r="P11" s="70">
        <f t="shared" si="7"/>
        <v>0</v>
      </c>
      <c r="Q11" s="70">
        <f t="shared" si="8"/>
        <v>0.10499999999999998</v>
      </c>
      <c r="R11" s="70">
        <f t="shared" si="9"/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0.18</v>
      </c>
      <c r="U11" s="70">
        <f t="shared" si="10"/>
        <v>2.1</v>
      </c>
      <c r="V11" s="80"/>
      <c r="W11" s="70">
        <f t="shared" si="11"/>
        <v>0.25</v>
      </c>
      <c r="X11" s="70">
        <f t="shared" si="12"/>
        <v>0.3</v>
      </c>
      <c r="Y11" s="70">
        <f t="shared" si="13"/>
        <v>0.15</v>
      </c>
      <c r="Z11" s="70">
        <f t="shared" si="14"/>
        <v>0.15</v>
      </c>
      <c r="AA11" s="70">
        <f t="shared" si="15"/>
        <v>0</v>
      </c>
      <c r="AB11" s="70">
        <f t="shared" si="16"/>
        <v>0.17499999999999999</v>
      </c>
      <c r="AC11" s="70">
        <f t="shared" si="17"/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0.3</v>
      </c>
      <c r="AF11" s="70">
        <f t="shared" si="18"/>
        <v>3.5000000000000004</v>
      </c>
    </row>
    <row r="12" spans="2:32" ht="15.75" x14ac:dyDescent="0.25">
      <c r="B12" s="89" t="s">
        <v>6217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23" t="s">
        <v>1447</v>
      </c>
      <c r="C13" s="24">
        <v>0.5</v>
      </c>
      <c r="D13" s="24">
        <v>0.5</v>
      </c>
      <c r="E13" s="23" t="s">
        <v>1216</v>
      </c>
      <c r="F13" s="65" t="s">
        <v>5538</v>
      </c>
      <c r="G13" s="60">
        <f>IFERROR(IF(E13="Individual Unit",IF(VLOOKUP($F13,Products,26,FALSE)="","X",VLOOKUP($F13,Products,26,FALSE)),""),"")</f>
        <v>167</v>
      </c>
      <c r="H13" s="23" t="str">
        <f>_xlfn.IFNA(VLOOKUP($F13,Products,2,FALSE),"Not Found")</f>
        <v>Tamar Fresh</v>
      </c>
      <c r="I13" s="24" t="str">
        <f>_xlfn.IFNA(VLOOKUP($F13,Products,4,FALSE),"Not Found")</f>
        <v>1040</v>
      </c>
      <c r="J13" s="24" t="str">
        <f>_xlfn.IFNA(VLOOKUP($F13,Products,5,FALSE),"Not Found")</f>
        <v>Granny Smith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0.41749999999999998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8.35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0.33400000000000002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0.33400000000000002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1.002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8.3499999999999998E-3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8.35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35.905000000000001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0.41749999999999998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8.35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0.33400000000000002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0.33400000000000002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1.002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8.3499999999999998E-3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8.35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35.905000000000001</v>
      </c>
    </row>
    <row r="14" spans="2:32" s="4" customFormat="1" ht="30" customHeight="1" x14ac:dyDescent="0.25">
      <c r="B14" s="23" t="s">
        <v>6213</v>
      </c>
      <c r="C14" s="24">
        <v>25</v>
      </c>
      <c r="D14" s="24">
        <v>25</v>
      </c>
      <c r="E14" s="23" t="s">
        <v>6204</v>
      </c>
      <c r="F14" s="65" t="s">
        <v>5543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44250</v>
      </c>
      <c r="J14" s="24" t="str">
        <f>_xlfn.IFNA(VLOOKUP($F14,Products,5,FALSE),"Not Found")</f>
        <v>Raisin's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0.75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15.65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0.25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0.2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0.05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0.67500000000000004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0.01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15.65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65.13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0.75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15.65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0.25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0.2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0.05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0.67500000000000004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0.01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15.65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65.13</v>
      </c>
    </row>
    <row r="15" spans="2:32" x14ac:dyDescent="0.25">
      <c r="L15" s="71">
        <f>SUM(L6:L14)</f>
        <v>18.037499999999998</v>
      </c>
      <c r="M15" s="71">
        <f t="shared" ref="M15:U15" si="19">SUM(M6:M14)</f>
        <v>42.949999999999996</v>
      </c>
      <c r="N15" s="71">
        <f t="shared" si="19"/>
        <v>21.608999999999998</v>
      </c>
      <c r="O15" s="71">
        <f t="shared" si="19"/>
        <v>9.8789999999999996</v>
      </c>
      <c r="P15" s="71">
        <f t="shared" si="19"/>
        <v>11.73</v>
      </c>
      <c r="Q15" s="71">
        <f t="shared" si="19"/>
        <v>3.2069999999999999</v>
      </c>
      <c r="R15" s="71">
        <f t="shared" si="19"/>
        <v>1.4133500000000001</v>
      </c>
      <c r="S15" s="71">
        <f t="shared" si="19"/>
        <v>1.4400000000000002</v>
      </c>
      <c r="T15" s="71">
        <f>SUM(T6:T14)</f>
        <v>24.18</v>
      </c>
      <c r="U15" s="71">
        <f t="shared" si="19"/>
        <v>435.93499999999995</v>
      </c>
      <c r="V15" s="73" t="s">
        <v>6151</v>
      </c>
      <c r="W15" s="71">
        <f>SUM(W6:W14)</f>
        <v>25.967499999999998</v>
      </c>
      <c r="X15" s="71">
        <f t="shared" ref="X15:AF15" si="20">SUM(X6:X14)</f>
        <v>55.199999999999996</v>
      </c>
      <c r="Y15" s="71">
        <f t="shared" si="20"/>
        <v>32.033999999999992</v>
      </c>
      <c r="Z15" s="71">
        <f t="shared" si="20"/>
        <v>14.454000000000001</v>
      </c>
      <c r="AA15" s="71">
        <f t="shared" si="20"/>
        <v>17.579999999999998</v>
      </c>
      <c r="AB15" s="71">
        <f t="shared" si="20"/>
        <v>4.1769999999999996</v>
      </c>
      <c r="AC15" s="71">
        <f t="shared" si="20"/>
        <v>2.1383499999999995</v>
      </c>
      <c r="AD15" s="71">
        <f t="shared" si="20"/>
        <v>2.6</v>
      </c>
      <c r="AE15" s="71">
        <f>SUM(AE6:AE14)</f>
        <v>24.3</v>
      </c>
      <c r="AF15" s="71">
        <f t="shared" si="20"/>
        <v>613.78149999999994</v>
      </c>
    </row>
    <row r="16" spans="2:32" ht="15" customHeight="1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5E367019-BAD8-4B01-8EFA-F45C47F671C7}"/>
    <hyperlink ref="M1" location="'HOME WEEK 2'!A1" display="&lt; Week 2 Home" xr:uid="{4E9033B3-568D-4B6A-9F76-AA217D879F36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22F96A-FBC4-401F-B57C-ECECD75B3ACB}">
          <x14:formula1>
            <xm:f>'Master Product List'!$B:$B</xm:f>
          </x14:formula1>
          <xm:sqref>F6:F11 F13:F14</xm:sqref>
        </x14:dataValidation>
      </x14:dataValidations>
    </ext>
  </extLst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DCEEA-D1B4-4252-8C01-19FF8B2DB0D3}">
  <sheetPr>
    <tabColor rgb="FF7030A0"/>
  </sheetPr>
  <dimension ref="B1:AF1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6067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4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8" si="0">IFERROR(IF(E6="Individual Unit",IF(VLOOKUP($F6,Products,26,FALSE)="","X",VLOOKUP($F6,Products,26,FALSE)),""),"")</f>
        <v>300</v>
      </c>
      <c r="H6" s="23" t="str">
        <f t="shared" ref="H6:H8" si="1">_xlfn.IFNA(VLOOKUP($F6,Products,2,FALSE),"Not Found")</f>
        <v>Tamar Fresh</v>
      </c>
      <c r="I6" s="24" t="str">
        <f t="shared" ref="I6:I8" si="2">_xlfn.IFNA(VLOOKUP($F6,Products,4,FALSE),"Not Found")</f>
        <v>4140</v>
      </c>
      <c r="J6" s="24" t="str">
        <f t="shared" ref="J6:J8" si="3">_xlfn.IFNA(VLOOKUP($F6,Products,5,FALSE),"Not Found")</f>
        <v>Potato Bakers 50's Bag</v>
      </c>
      <c r="L6" s="70">
        <f t="shared" ref="L6:L8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8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8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8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8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8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8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f t="shared" ref="S6:S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T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8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8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8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8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8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8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8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8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8" si="20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45.75" customHeight="1" x14ac:dyDescent="0.25">
      <c r="B7" s="23" t="s">
        <v>6243</v>
      </c>
      <c r="C7" s="24">
        <v>30</v>
      </c>
      <c r="D7" s="24">
        <v>30</v>
      </c>
      <c r="E7" s="23" t="s">
        <v>6204</v>
      </c>
      <c r="F7" s="65" t="s">
        <v>5711</v>
      </c>
      <c r="G7" s="60" t="str">
        <f t="shared" si="0"/>
        <v/>
      </c>
      <c r="H7" s="23" t="str">
        <f t="shared" si="1"/>
        <v>Savona</v>
      </c>
      <c r="I7" s="24" t="str">
        <f t="shared" si="2"/>
        <v>201208</v>
      </c>
      <c r="J7" s="24" t="str">
        <f t="shared" si="3"/>
        <v>Violife Original Flavour Vegan Grated Cheese Alternative</v>
      </c>
      <c r="L7" s="70">
        <f t="shared" si="4"/>
        <v>0.03</v>
      </c>
      <c r="M7" s="70">
        <f t="shared" si="5"/>
        <v>6.3</v>
      </c>
      <c r="N7" s="70">
        <f t="shared" si="6"/>
        <v>7.1999999999999993</v>
      </c>
      <c r="O7" s="70">
        <f t="shared" si="7"/>
        <v>0.89999999999999991</v>
      </c>
      <c r="P7" s="70">
        <f t="shared" si="8"/>
        <v>6.3</v>
      </c>
      <c r="Q7" s="70">
        <f t="shared" si="9"/>
        <v>0.15</v>
      </c>
      <c r="R7" s="70">
        <f t="shared" si="10"/>
        <v>0.69</v>
      </c>
      <c r="S7" s="70">
        <f t="shared" si="11"/>
        <v>0</v>
      </c>
      <c r="T7" s="70">
        <v>0</v>
      </c>
      <c r="U7" s="70">
        <f t="shared" si="12"/>
        <v>91.5</v>
      </c>
      <c r="V7" s="80"/>
      <c r="W7" s="70">
        <f t="shared" si="13"/>
        <v>0.03</v>
      </c>
      <c r="X7" s="70">
        <f t="shared" si="14"/>
        <v>6.3</v>
      </c>
      <c r="Y7" s="70">
        <f t="shared" si="15"/>
        <v>7.1999999999999993</v>
      </c>
      <c r="Z7" s="70">
        <f t="shared" si="16"/>
        <v>0.89999999999999991</v>
      </c>
      <c r="AA7" s="70">
        <f t="shared" si="17"/>
        <v>6.3</v>
      </c>
      <c r="AB7" s="70">
        <f t="shared" si="18"/>
        <v>0.15</v>
      </c>
      <c r="AC7" s="70">
        <f t="shared" si="19"/>
        <v>0.69</v>
      </c>
      <c r="AD7" s="70">
        <f t="shared" ref="AD7:AD8" si="21"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E7" s="70">
        <v>0</v>
      </c>
      <c r="AF7" s="70">
        <f t="shared" si="20"/>
        <v>91.5</v>
      </c>
    </row>
    <row r="8" spans="2:32" s="4" customFormat="1" ht="47.25" customHeight="1" x14ac:dyDescent="0.25">
      <c r="B8" s="23" t="s">
        <v>2860</v>
      </c>
      <c r="C8" s="24">
        <v>50</v>
      </c>
      <c r="D8" s="24">
        <v>70</v>
      </c>
      <c r="E8" s="23" t="s">
        <v>6204</v>
      </c>
      <c r="F8" s="65" t="s">
        <v>3913</v>
      </c>
      <c r="G8" s="60" t="str">
        <f t="shared" si="0"/>
        <v/>
      </c>
      <c r="H8" s="23" t="str">
        <f t="shared" si="1"/>
        <v>Bidfood</v>
      </c>
      <c r="I8" s="24" t="str">
        <f t="shared" si="2"/>
        <v>30396</v>
      </c>
      <c r="J8" s="24" t="str">
        <f t="shared" si="3"/>
        <v>Everyday Favourites Reduced Sugar &amp; Salt Baked Beans</v>
      </c>
      <c r="L8" s="70">
        <f t="shared" si="4"/>
        <v>2.42</v>
      </c>
      <c r="M8" s="70">
        <f t="shared" si="5"/>
        <v>6.415</v>
      </c>
      <c r="N8" s="70">
        <f t="shared" si="6"/>
        <v>0.185</v>
      </c>
      <c r="O8" s="70">
        <f t="shared" si="7"/>
        <v>0.14499999999999999</v>
      </c>
      <c r="P8" s="70">
        <f t="shared" si="8"/>
        <v>0.04</v>
      </c>
      <c r="Q8" s="70">
        <f t="shared" si="9"/>
        <v>2.0649999999999999</v>
      </c>
      <c r="R8" s="70">
        <f t="shared" si="10"/>
        <v>0.27500000000000002</v>
      </c>
      <c r="S8" s="70">
        <f t="shared" si="11"/>
        <v>1.8149999999999999</v>
      </c>
      <c r="T8" s="70">
        <v>0</v>
      </c>
      <c r="U8" s="70">
        <f t="shared" si="12"/>
        <v>41</v>
      </c>
      <c r="V8" s="80"/>
      <c r="W8" s="70">
        <f t="shared" si="13"/>
        <v>3.3879999999999999</v>
      </c>
      <c r="X8" s="70">
        <f t="shared" si="14"/>
        <v>8.9809999999999999</v>
      </c>
      <c r="Y8" s="70">
        <f t="shared" si="15"/>
        <v>0.25900000000000001</v>
      </c>
      <c r="Z8" s="70">
        <f t="shared" si="16"/>
        <v>0.20299999999999999</v>
      </c>
      <c r="AA8" s="70">
        <f t="shared" si="17"/>
        <v>5.6000000000000001E-2</v>
      </c>
      <c r="AB8" s="70">
        <f t="shared" si="18"/>
        <v>2.8909999999999996</v>
      </c>
      <c r="AC8" s="70">
        <f t="shared" si="19"/>
        <v>0.38500000000000006</v>
      </c>
      <c r="AD8" s="70">
        <f t="shared" si="21"/>
        <v>2.5409999999999999</v>
      </c>
      <c r="AE8" s="70">
        <v>0</v>
      </c>
      <c r="AF8" s="70">
        <f t="shared" si="20"/>
        <v>57.4</v>
      </c>
    </row>
    <row r="9" spans="2:32" ht="15.75" x14ac:dyDescent="0.25">
      <c r="B9" s="89" t="s">
        <v>6216</v>
      </c>
      <c r="C9" s="90"/>
      <c r="D9" s="90"/>
      <c r="E9" s="90"/>
      <c r="F9" s="90"/>
      <c r="G9" s="90"/>
      <c r="H9" s="90"/>
      <c r="I9" s="90"/>
      <c r="J9" s="91"/>
      <c r="K9" s="4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2:32" s="4" customFormat="1" ht="30" customHeight="1" x14ac:dyDescent="0.25">
      <c r="B10" s="38" t="s">
        <v>2975</v>
      </c>
      <c r="C10" s="39">
        <v>15</v>
      </c>
      <c r="D10" s="39">
        <v>15</v>
      </c>
      <c r="E10" s="38" t="s">
        <v>6204</v>
      </c>
      <c r="F10" s="65" t="s">
        <v>3270</v>
      </c>
      <c r="G10" s="60" t="str">
        <f>IFERROR(IF(E10="Individual Unit",IF(VLOOKUP($F10,Products,26,FALSE)="","X",VLOOKUP($F10,Products,26,FALSE)),""),"")</f>
        <v/>
      </c>
      <c r="H10" s="23" t="str">
        <f>_xlfn.IFNA(VLOOKUP($F10,Products,2,FALSE),"Not Found")</f>
        <v>Tamar Fresh</v>
      </c>
      <c r="I10" s="24" t="str">
        <f>_xlfn.IFNA(VLOOKUP($F10,Products,4,FALSE),"Not Found")</f>
        <v>33094</v>
      </c>
      <c r="J10" s="24" t="str">
        <f>_xlfn.IFNA(VLOOKUP($F10,Products,5,FALSE),"Not Found")</f>
        <v>Strawberries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0.09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0.91500000000000004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7.4999999999999997E-2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6.9000000000000006E-2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6.0000000000000001E-3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0.15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0.91500000000000004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4.5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0.09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0.91500000000000004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7.4999999999999997E-2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6.9000000000000006E-2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6.0000000000000001E-3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0.15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0.91500000000000004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4.5</v>
      </c>
    </row>
    <row r="11" spans="2:32" s="4" customFormat="1" ht="30" customHeight="1" x14ac:dyDescent="0.25">
      <c r="B11" s="38" t="s">
        <v>2668</v>
      </c>
      <c r="C11" s="39">
        <v>20</v>
      </c>
      <c r="D11" s="39">
        <v>20</v>
      </c>
      <c r="E11" s="38" t="s">
        <v>6204</v>
      </c>
      <c r="F11" s="65" t="s">
        <v>3267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Tamar Fresh</v>
      </c>
      <c r="I11" s="24" t="str">
        <f>_xlfn.IFNA(VLOOKUP($F11,Products,4,FALSE),"Not Found")</f>
        <v>17229</v>
      </c>
      <c r="J11" s="24" t="str">
        <f>_xlfn.IFNA(VLOOKUP($F11,Products,5,FALSE),"Not Found")</f>
        <v>Red Grapes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0.13999999999999999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3.22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0.04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0.04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0.12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3.22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13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0.13999999999999999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3.22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0.04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0.04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0.12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3.22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13</v>
      </c>
    </row>
    <row r="12" spans="2:32" s="4" customFormat="1" ht="30" customHeight="1" x14ac:dyDescent="0.25">
      <c r="B12" s="38" t="s">
        <v>1447</v>
      </c>
      <c r="C12" s="39">
        <v>0.1</v>
      </c>
      <c r="D12" s="39">
        <v>0.1</v>
      </c>
      <c r="E12" s="38" t="s">
        <v>1216</v>
      </c>
      <c r="F12" s="65" t="s">
        <v>3333</v>
      </c>
      <c r="G12" s="60">
        <f>IFERROR(IF(E12="Individual Unit",IF(VLOOKUP($F12,Products,26,FALSE)="","X",VLOOKUP($F12,Products,26,FALSE)),""),"")</f>
        <v>167</v>
      </c>
      <c r="H12" s="23" t="str">
        <f>_xlfn.IFNA(VLOOKUP($F12,Products,2,FALSE),"Not Found")</f>
        <v>Tamar Fresh</v>
      </c>
      <c r="I12" s="24" t="str">
        <f>_xlfn.IFNA(VLOOKUP($F12,Products,4,FALSE),"Not Found")</f>
        <v>1006</v>
      </c>
      <c r="J12" s="24" t="str">
        <f>_xlfn.IFNA(VLOOKUP($F12,Products,5,FALSE),"Not Found")</f>
        <v>Gala Apples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2.1710000000000003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0.20040000000000002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1.8370000000000002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8.35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2.1710000000000003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0.20040000000000002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1.8370000000000002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8.35</v>
      </c>
    </row>
    <row r="13" spans="2:32" x14ac:dyDescent="0.25">
      <c r="L13" s="71">
        <f t="shared" ref="L13:U13" si="22">SUM(L6:L12)</f>
        <v>8.3800000000000008</v>
      </c>
      <c r="M13" s="71">
        <f t="shared" si="22"/>
        <v>77.821000000000026</v>
      </c>
      <c r="N13" s="71">
        <f t="shared" si="22"/>
        <v>7.7999999999999989</v>
      </c>
      <c r="O13" s="71">
        <f t="shared" si="22"/>
        <v>1.3639999999999999</v>
      </c>
      <c r="P13" s="71">
        <f t="shared" si="22"/>
        <v>6.4359999999999999</v>
      </c>
      <c r="Q13" s="71">
        <f t="shared" si="22"/>
        <v>10.4854</v>
      </c>
      <c r="R13" s="71">
        <f t="shared" si="22"/>
        <v>0.96499999999999997</v>
      </c>
      <c r="S13" s="71">
        <f t="shared" si="22"/>
        <v>4.5150000000000006</v>
      </c>
      <c r="T13" s="71">
        <f>SUM(T6:T12)</f>
        <v>8.6720000000000006</v>
      </c>
      <c r="U13" s="71">
        <f t="shared" si="22"/>
        <v>404.35</v>
      </c>
      <c r="V13" s="73" t="s">
        <v>6151</v>
      </c>
      <c r="W13" s="71">
        <f t="shared" ref="W13:AF13" si="23">SUM(W6:W12)</f>
        <v>9.3480000000000008</v>
      </c>
      <c r="X13" s="71">
        <f t="shared" si="23"/>
        <v>80.387000000000015</v>
      </c>
      <c r="Y13" s="71">
        <f t="shared" si="23"/>
        <v>7.8739999999999997</v>
      </c>
      <c r="Z13" s="71">
        <f t="shared" si="23"/>
        <v>1.4219999999999999</v>
      </c>
      <c r="AA13" s="71">
        <f t="shared" si="23"/>
        <v>6.452</v>
      </c>
      <c r="AB13" s="71">
        <f t="shared" si="23"/>
        <v>11.311400000000001</v>
      </c>
      <c r="AC13" s="71">
        <f t="shared" si="23"/>
        <v>1.075</v>
      </c>
      <c r="AD13" s="71">
        <f t="shared" si="23"/>
        <v>2.5409999999999999</v>
      </c>
      <c r="AE13" s="71">
        <f>SUM(AE6:AE12)</f>
        <v>8.6720000000000006</v>
      </c>
      <c r="AF13" s="71">
        <f t="shared" si="23"/>
        <v>420.75</v>
      </c>
    </row>
    <row r="14" spans="2:32" ht="15" customHeight="1" x14ac:dyDescent="0.25">
      <c r="L14" s="59"/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6154</v>
      </c>
      <c r="W14" s="59"/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4.25" customHeight="1" x14ac:dyDescent="0.25">
      <c r="L15" s="84" t="b">
        <v>1</v>
      </c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6155</v>
      </c>
      <c r="W15" s="84" t="b">
        <v>1</v>
      </c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5" customHeight="1" x14ac:dyDescent="0.25">
      <c r="L16" s="59"/>
      <c r="M16" s="59"/>
      <c r="N16" s="59"/>
      <c r="O16" s="59"/>
      <c r="P16" s="59"/>
      <c r="Q16" s="84" t="b">
        <v>1</v>
      </c>
      <c r="R16" s="59"/>
      <c r="S16" s="59"/>
      <c r="T16" s="84" t="b">
        <v>1</v>
      </c>
      <c r="U16" s="59"/>
      <c r="V16" s="63" t="s">
        <v>6156</v>
      </c>
      <c r="W16" s="59"/>
      <c r="X16" s="59"/>
      <c r="Y16" s="59"/>
      <c r="Z16" s="59"/>
      <c r="AA16" s="59"/>
      <c r="AB16" s="84" t="b">
        <v>1</v>
      </c>
      <c r="AC16" s="59"/>
      <c r="AD16" s="59"/>
      <c r="AE16" s="84" t="b">
        <v>1</v>
      </c>
      <c r="AF16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9:J9"/>
    <mergeCell ref="I4:I5"/>
    <mergeCell ref="J4:J5"/>
    <mergeCell ref="L4:U4"/>
    <mergeCell ref="W4:AF4"/>
  </mergeCells>
  <hyperlinks>
    <hyperlink ref="L1" location="'HOME WEEK 1'!A1" display="'HOME WEEK 1'!A1" xr:uid="{86703DA6-DCE9-45AD-B8AB-D5D1B4BD6811}"/>
    <hyperlink ref="M1" location="'HOME WEEK 2'!A1" display="&lt; Week 2 Home" xr:uid="{5B053451-DE28-421D-90D0-A028D7034BFC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553F71-E4E4-4ECC-8764-80366883F31D}">
          <x14:formula1>
            <xm:f>'Master Product List'!$B:$B</xm:f>
          </x14:formula1>
          <xm:sqref>F6:F8 F10:F12</xm:sqref>
        </x14:dataValidation>
      </x14:dataValidations>
    </ext>
  </extLst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3C43A-ACEB-42A6-AC5C-E4B2D92D8266}">
  <sheetPr>
    <tabColor rgb="FF7030A0"/>
  </sheetPr>
  <dimension ref="B1:AF14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4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6067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8" si="0">IFERROR(IF(E6="Individual Unit",IF(VLOOKUP($F6,Products,26,FALSE)="","X",VLOOKUP($F6,Products,26,FALSE)),""),"")</f>
        <v>300</v>
      </c>
      <c r="H6" s="23" t="str">
        <f t="shared" ref="H6:H8" si="1">_xlfn.IFNA(VLOOKUP($F6,Products,2,FALSE),"Not Found")</f>
        <v>Tamar Fresh</v>
      </c>
      <c r="I6" s="24" t="str">
        <f t="shared" ref="I6:I8" si="2">_xlfn.IFNA(VLOOKUP($F6,Products,4,FALSE),"Not Found")</f>
        <v>4140</v>
      </c>
      <c r="J6" s="24" t="str">
        <f t="shared" ref="J6:J8" si="3">_xlfn.IFNA(VLOOKUP($F6,Products,5,FALSE),"Not Found")</f>
        <v>Potato Bakers 50's Bag</v>
      </c>
      <c r="L6" s="70">
        <f t="shared" ref="L6:L8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8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8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8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8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8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8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8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8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8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8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8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8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8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8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8" si="19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48.75" customHeight="1" x14ac:dyDescent="0.25">
      <c r="B7" s="23" t="s">
        <v>6243</v>
      </c>
      <c r="C7" s="24">
        <v>30</v>
      </c>
      <c r="D7" s="24">
        <v>30</v>
      </c>
      <c r="E7" s="23" t="s">
        <v>6204</v>
      </c>
      <c r="F7" s="65" t="s">
        <v>5711</v>
      </c>
      <c r="G7" s="60" t="str">
        <f t="shared" si="0"/>
        <v/>
      </c>
      <c r="H7" s="23" t="str">
        <f t="shared" si="1"/>
        <v>Savona</v>
      </c>
      <c r="I7" s="24" t="str">
        <f t="shared" si="2"/>
        <v>201208</v>
      </c>
      <c r="J7" s="24" t="str">
        <f t="shared" si="3"/>
        <v>Violife Original Flavour Vegan Grated Cheese Alternative</v>
      </c>
      <c r="L7" s="70">
        <f t="shared" si="4"/>
        <v>0.03</v>
      </c>
      <c r="M7" s="70">
        <f t="shared" si="5"/>
        <v>6.3</v>
      </c>
      <c r="N7" s="70">
        <f t="shared" si="6"/>
        <v>7.1999999999999993</v>
      </c>
      <c r="O7" s="70">
        <f t="shared" si="7"/>
        <v>0.89999999999999991</v>
      </c>
      <c r="P7" s="70">
        <f t="shared" si="8"/>
        <v>6.3</v>
      </c>
      <c r="Q7" s="70">
        <f t="shared" si="9"/>
        <v>0.15</v>
      </c>
      <c r="R7" s="70">
        <f t="shared" si="10"/>
        <v>0.69</v>
      </c>
      <c r="S7" s="70">
        <f t="shared" ref="S7:S8" si="20"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 t="shared" si="11"/>
        <v>91.5</v>
      </c>
      <c r="V7" s="80"/>
      <c r="W7" s="70">
        <f t="shared" si="12"/>
        <v>0.03</v>
      </c>
      <c r="X7" s="70">
        <f t="shared" si="13"/>
        <v>6.3</v>
      </c>
      <c r="Y7" s="70">
        <f t="shared" si="14"/>
        <v>7.1999999999999993</v>
      </c>
      <c r="Z7" s="70">
        <f t="shared" si="15"/>
        <v>0.89999999999999991</v>
      </c>
      <c r="AA7" s="70">
        <f t="shared" si="16"/>
        <v>6.3</v>
      </c>
      <c r="AB7" s="70">
        <f t="shared" si="17"/>
        <v>0.15</v>
      </c>
      <c r="AC7" s="70">
        <f t="shared" si="18"/>
        <v>0.69</v>
      </c>
      <c r="AD7" s="70">
        <f t="shared" ref="AD7:AD8" si="21"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E7" s="70">
        <v>0</v>
      </c>
      <c r="AF7" s="70">
        <f t="shared" si="19"/>
        <v>91.5</v>
      </c>
    </row>
    <row r="8" spans="2:32" s="4" customFormat="1" ht="50.25" customHeight="1" x14ac:dyDescent="0.25">
      <c r="B8" s="23" t="s">
        <v>2860</v>
      </c>
      <c r="C8" s="24">
        <v>50</v>
      </c>
      <c r="D8" s="24">
        <v>70</v>
      </c>
      <c r="E8" s="23" t="s">
        <v>6204</v>
      </c>
      <c r="F8" s="65" t="s">
        <v>3913</v>
      </c>
      <c r="G8" s="60" t="str">
        <f t="shared" si="0"/>
        <v/>
      </c>
      <c r="H8" s="23" t="str">
        <f t="shared" si="1"/>
        <v>Bidfood</v>
      </c>
      <c r="I8" s="24" t="str">
        <f t="shared" si="2"/>
        <v>30396</v>
      </c>
      <c r="J8" s="24" t="str">
        <f t="shared" si="3"/>
        <v>Everyday Favourites Reduced Sugar &amp; Salt Baked Beans</v>
      </c>
      <c r="L8" s="70">
        <f t="shared" si="4"/>
        <v>2.42</v>
      </c>
      <c r="M8" s="70">
        <f t="shared" si="5"/>
        <v>6.415</v>
      </c>
      <c r="N8" s="70">
        <f t="shared" si="6"/>
        <v>0.185</v>
      </c>
      <c r="O8" s="70">
        <f t="shared" si="7"/>
        <v>0.14499999999999999</v>
      </c>
      <c r="P8" s="70">
        <f t="shared" si="8"/>
        <v>0.04</v>
      </c>
      <c r="Q8" s="70">
        <f t="shared" si="9"/>
        <v>2.0649999999999999</v>
      </c>
      <c r="R8" s="70">
        <f t="shared" si="10"/>
        <v>0.27500000000000002</v>
      </c>
      <c r="S8" s="70">
        <f t="shared" si="20"/>
        <v>1.8149999999999999</v>
      </c>
      <c r="T8" s="70">
        <v>0</v>
      </c>
      <c r="U8" s="70">
        <f t="shared" si="11"/>
        <v>41</v>
      </c>
      <c r="V8" s="80"/>
      <c r="W8" s="70">
        <f t="shared" si="12"/>
        <v>3.3879999999999999</v>
      </c>
      <c r="X8" s="70">
        <f t="shared" si="13"/>
        <v>8.9809999999999999</v>
      </c>
      <c r="Y8" s="70">
        <f t="shared" si="14"/>
        <v>0.25900000000000001</v>
      </c>
      <c r="Z8" s="70">
        <f t="shared" si="15"/>
        <v>0.20299999999999999</v>
      </c>
      <c r="AA8" s="70">
        <f t="shared" si="16"/>
        <v>5.6000000000000001E-2</v>
      </c>
      <c r="AB8" s="70">
        <f t="shared" si="17"/>
        <v>2.8909999999999996</v>
      </c>
      <c r="AC8" s="70">
        <f t="shared" si="18"/>
        <v>0.38500000000000006</v>
      </c>
      <c r="AD8" s="70">
        <f t="shared" si="21"/>
        <v>2.5409999999999999</v>
      </c>
      <c r="AE8" s="70">
        <v>0</v>
      </c>
      <c r="AF8" s="70">
        <f t="shared" si="19"/>
        <v>57.4</v>
      </c>
    </row>
    <row r="9" spans="2:32" ht="15.75" x14ac:dyDescent="0.25">
      <c r="B9" s="89" t="s">
        <v>6270</v>
      </c>
      <c r="C9" s="90"/>
      <c r="D9" s="90"/>
      <c r="E9" s="90"/>
      <c r="F9" s="90"/>
      <c r="G9" s="90"/>
      <c r="H9" s="90"/>
      <c r="I9" s="90"/>
      <c r="J9" s="91"/>
      <c r="K9" s="4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2:32" s="4" customFormat="1" ht="30" customHeight="1" x14ac:dyDescent="0.25">
      <c r="B10" s="38" t="s">
        <v>6079</v>
      </c>
      <c r="C10" s="39">
        <v>0.1</v>
      </c>
      <c r="D10" s="39">
        <v>0.1</v>
      </c>
      <c r="E10" s="38" t="s">
        <v>1216</v>
      </c>
      <c r="F10" s="65" t="s">
        <v>3258</v>
      </c>
      <c r="G10" s="60">
        <f>IFERROR(IF(E10="Individual Unit",IF(VLOOKUP($F10,Products,26,FALSE)="","X",VLOOKUP($F10,Products,26,FALSE)),""),"")</f>
        <v>3000</v>
      </c>
      <c r="H10" s="23" t="str">
        <f>_xlfn.IFNA(VLOOKUP($F10,Products,2,FALSE),"Not Found")</f>
        <v>Tamar Fresh</v>
      </c>
      <c r="I10" s="24" t="str">
        <f>_xlfn.IFNA(VLOOKUP($F10,Products,4,FALSE),"Not Found")</f>
        <v>23078</v>
      </c>
      <c r="J10" s="24" t="str">
        <f>_xlfn.IFNA(VLOOKUP($F10,Products,5,FALSE),"Not Found")</f>
        <v>Watermelon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0.9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12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0.60000000000000009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0.60000000000000009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0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0.30000000000000004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12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54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0.9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12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0.60000000000000009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0.60000000000000009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0.30000000000000004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12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54</v>
      </c>
    </row>
    <row r="11" spans="2:32" x14ac:dyDescent="0.25">
      <c r="L11" s="71">
        <f t="shared" ref="L11:U11" si="22">SUM(L6:L10)</f>
        <v>9.0500000000000007</v>
      </c>
      <c r="M11" s="71">
        <f t="shared" si="22"/>
        <v>83.515000000000015</v>
      </c>
      <c r="N11" s="71">
        <f t="shared" si="22"/>
        <v>8.2849999999999984</v>
      </c>
      <c r="O11" s="71">
        <f t="shared" si="22"/>
        <v>1.855</v>
      </c>
      <c r="P11" s="71">
        <f t="shared" si="22"/>
        <v>6.43</v>
      </c>
      <c r="Q11" s="71">
        <f t="shared" si="22"/>
        <v>10.315000000000001</v>
      </c>
      <c r="R11" s="71">
        <f t="shared" si="22"/>
        <v>0.96499999999999997</v>
      </c>
      <c r="S11" s="71">
        <f t="shared" si="22"/>
        <v>1.8149999999999999</v>
      </c>
      <c r="T11" s="71">
        <f>SUM(T6:T10)</f>
        <v>14.7</v>
      </c>
      <c r="U11" s="71">
        <f t="shared" si="22"/>
        <v>432.5</v>
      </c>
      <c r="V11" s="73" t="s">
        <v>6151</v>
      </c>
      <c r="W11" s="71">
        <f t="shared" ref="W11:AF11" si="23">SUM(W6:W10)</f>
        <v>10.018000000000001</v>
      </c>
      <c r="X11" s="71">
        <f t="shared" si="23"/>
        <v>86.081000000000003</v>
      </c>
      <c r="Y11" s="71">
        <f t="shared" si="23"/>
        <v>8.359</v>
      </c>
      <c r="Z11" s="71">
        <f t="shared" si="23"/>
        <v>1.913</v>
      </c>
      <c r="AA11" s="71">
        <f t="shared" si="23"/>
        <v>6.4459999999999997</v>
      </c>
      <c r="AB11" s="71">
        <f t="shared" si="23"/>
        <v>11.141000000000002</v>
      </c>
      <c r="AC11" s="71">
        <f t="shared" si="23"/>
        <v>1.075</v>
      </c>
      <c r="AD11" s="71">
        <f t="shared" si="23"/>
        <v>2.5409999999999999</v>
      </c>
      <c r="AE11" s="71">
        <f>SUM(AE6:AE10)</f>
        <v>14.7</v>
      </c>
      <c r="AF11" s="71">
        <f t="shared" si="23"/>
        <v>448.9</v>
      </c>
    </row>
    <row r="12" spans="2:32" ht="15" customHeight="1" x14ac:dyDescent="0.25">
      <c r="L12" s="59"/>
      <c r="M12" s="84" t="b">
        <v>1</v>
      </c>
      <c r="N12" s="59"/>
      <c r="O12" s="59"/>
      <c r="P12" s="59"/>
      <c r="Q12" s="84" t="b">
        <v>1</v>
      </c>
      <c r="R12" s="59"/>
      <c r="S12" s="59"/>
      <c r="T12" s="59"/>
      <c r="U12" s="59"/>
      <c r="V12" s="63" t="s">
        <v>6154</v>
      </c>
      <c r="W12" s="59"/>
      <c r="X12" s="84" t="b">
        <v>1</v>
      </c>
      <c r="Y12" s="59"/>
      <c r="Z12" s="59"/>
      <c r="AA12" s="59"/>
      <c r="AB12" s="84" t="b">
        <v>1</v>
      </c>
      <c r="AC12" s="59"/>
      <c r="AD12" s="59"/>
      <c r="AE12" s="59"/>
      <c r="AF12" s="59"/>
    </row>
    <row r="13" spans="2:32" ht="14.25" customHeight="1" x14ac:dyDescent="0.25">
      <c r="L13" s="84" t="b">
        <v>1</v>
      </c>
      <c r="M13" s="84" t="b">
        <v>1</v>
      </c>
      <c r="N13" s="59"/>
      <c r="O13" s="59"/>
      <c r="P13" s="59"/>
      <c r="Q13" s="84" t="b">
        <v>1</v>
      </c>
      <c r="R13" s="59"/>
      <c r="S13" s="59"/>
      <c r="T13" s="59"/>
      <c r="U13" s="59"/>
      <c r="V13" s="63" t="s">
        <v>6155</v>
      </c>
      <c r="W13" s="84" t="b">
        <v>1</v>
      </c>
      <c r="X13" s="84" t="b">
        <v>1</v>
      </c>
      <c r="Y13" s="59"/>
      <c r="Z13" s="59"/>
      <c r="AA13" s="59"/>
      <c r="AB13" s="84" t="b">
        <v>1</v>
      </c>
      <c r="AC13" s="59"/>
      <c r="AD13" s="59"/>
      <c r="AE13" s="59"/>
      <c r="AF13" s="59"/>
    </row>
    <row r="14" spans="2:32" ht="15" customHeight="1" x14ac:dyDescent="0.25">
      <c r="L14" s="59"/>
      <c r="M14" s="59"/>
      <c r="N14" s="59"/>
      <c r="O14" s="59"/>
      <c r="P14" s="59"/>
      <c r="Q14" s="84" t="b">
        <v>1</v>
      </c>
      <c r="R14" s="59"/>
      <c r="S14" s="59"/>
      <c r="T14" s="84" t="b">
        <v>1</v>
      </c>
      <c r="U14" s="59"/>
      <c r="V14" s="63" t="s">
        <v>6156</v>
      </c>
      <c r="W14" s="59"/>
      <c r="X14" s="59"/>
      <c r="Y14" s="59"/>
      <c r="Z14" s="59"/>
      <c r="AA14" s="59"/>
      <c r="AB14" s="84" t="b">
        <v>1</v>
      </c>
      <c r="AC14" s="59"/>
      <c r="AD14" s="59"/>
      <c r="AE14" s="84" t="b">
        <v>1</v>
      </c>
      <c r="AF14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9:J9"/>
    <mergeCell ref="I4:I5"/>
    <mergeCell ref="J4:J5"/>
    <mergeCell ref="L4:U4"/>
    <mergeCell ref="W4:AF4"/>
  </mergeCells>
  <hyperlinks>
    <hyperlink ref="L1" location="'HOME WEEK 1'!A1" display="'HOME WEEK 1'!A1" xr:uid="{36376F78-D26E-4207-AD7A-65AAD4B64B6E}"/>
    <hyperlink ref="M1" location="'HOME WEEK 2'!A1" display="&lt; Week 2 Home" xr:uid="{CE4AD4BE-2F09-4140-9E6B-E4BA980697A4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C73227-D042-4299-84A8-81EFE3179296}">
          <x14:formula1>
            <xm:f>'Master Product List'!$B:$B</xm:f>
          </x14:formula1>
          <xm:sqref>F10 F6:F8</xm:sqref>
        </x14:dataValidation>
      </x14:dataValidations>
    </ext>
  </extLst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610FA-7256-4A3C-AC13-C824B56981D3}">
  <sheetPr>
    <tabColor rgb="FF7030A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6068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5786</v>
      </c>
      <c r="C6" s="24">
        <v>35</v>
      </c>
      <c r="D6" s="24">
        <f>95/2</f>
        <v>47.5</v>
      </c>
      <c r="E6" s="23" t="s">
        <v>6204</v>
      </c>
      <c r="F6" s="65" t="s">
        <v>5785</v>
      </c>
      <c r="G6" s="60" t="str">
        <f t="shared" ref="G6:G12" si="0">IFERROR(IF(E6="Individual Unit",IF(VLOOKUP($F6,Products,26,FALSE)="","X",VLOOKUP($F6,Products,26,FALSE)),""),"")</f>
        <v/>
      </c>
      <c r="H6" s="23" t="str">
        <f t="shared" ref="H6:H12" si="1">_xlfn.IFNA(VLOOKUP($F6,Products,2,FALSE),"Not Found")</f>
        <v>Savona</v>
      </c>
      <c r="I6" s="24" t="str">
        <f t="shared" ref="I6:I12" si="2">_xlfn.IFNA(VLOOKUP($F6,Products,4,FALSE),"Not Found")</f>
        <v>106145</v>
      </c>
      <c r="J6" s="24" t="str">
        <f t="shared" ref="J6:J12" si="3">_xlfn.IFNA(VLOOKUP($F6,Products,5,FALSE),"Not Found")</f>
        <v>Country Range Butter Beans</v>
      </c>
      <c r="L6" s="70">
        <f t="shared" ref="L6:L12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2.2050000000000001</v>
      </c>
      <c r="M6" s="70">
        <f t="shared" ref="M6:M12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4.8650000000000002</v>
      </c>
      <c r="N6" s="70">
        <f t="shared" ref="N6:N12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0.17500000000000002</v>
      </c>
      <c r="O6" s="70">
        <f t="shared" ref="O6:O12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0.17500000000000002</v>
      </c>
      <c r="P6" s="70">
        <f t="shared" ref="P6:P12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2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2.415</v>
      </c>
      <c r="R6" s="70">
        <f t="shared" ref="R6:R12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f t="shared" ref="S6:S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T6" s="70">
        <v>0</v>
      </c>
      <c r="U6" s="70">
        <f t="shared" ref="U6:U12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37.800000000000004</v>
      </c>
      <c r="V6" s="80"/>
      <c r="W6" s="70">
        <f t="shared" ref="W6:W12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2.9925000000000002</v>
      </c>
      <c r="X6" s="70">
        <f t="shared" ref="X6:X12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6.6025000000000009</v>
      </c>
      <c r="Y6" s="70">
        <f t="shared" ref="Y6:Y12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0.23750000000000002</v>
      </c>
      <c r="Z6" s="70">
        <f t="shared" ref="Z6:Z12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0.23750000000000002</v>
      </c>
      <c r="AA6" s="70">
        <f t="shared" ref="AA6:AA12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2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3.2775000000000003</v>
      </c>
      <c r="AC6" s="70">
        <f t="shared" ref="AC6:AC12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2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51.300000000000004</v>
      </c>
    </row>
    <row r="7" spans="2:32" s="4" customFormat="1" ht="30" customHeight="1" x14ac:dyDescent="0.25">
      <c r="B7" s="23" t="s">
        <v>3106</v>
      </c>
      <c r="C7" s="24">
        <v>35</v>
      </c>
      <c r="D7" s="24">
        <v>47.5</v>
      </c>
      <c r="E7" s="23" t="s">
        <v>6204</v>
      </c>
      <c r="F7" s="65" t="s">
        <v>5680</v>
      </c>
      <c r="G7" s="60" t="str">
        <f t="shared" ref="G7" si="22">IFERROR(IF(E7="Individual Unit",IF(VLOOKUP($F7,Products,26,FALSE)="","X",VLOOKUP($F7,Products,26,FALSE)),""),"")</f>
        <v/>
      </c>
      <c r="H7" s="23" t="str">
        <f t="shared" si="1"/>
        <v>Savona</v>
      </c>
      <c r="I7" s="24" t="str">
        <f t="shared" si="2"/>
        <v>106291</v>
      </c>
      <c r="J7" s="24" t="str">
        <f t="shared" si="3"/>
        <v>Country Range Red Kidney Beans in Water</v>
      </c>
      <c r="L7" s="70">
        <f t="shared" si="4"/>
        <v>2.5900000000000003</v>
      </c>
      <c r="M7" s="70">
        <f t="shared" si="5"/>
        <v>4.7600000000000007</v>
      </c>
      <c r="N7" s="70">
        <f t="shared" si="6"/>
        <v>0.17500000000000002</v>
      </c>
      <c r="O7" s="70">
        <f t="shared" si="7"/>
        <v>0.17500000000000002</v>
      </c>
      <c r="P7" s="70">
        <f t="shared" si="8"/>
        <v>0</v>
      </c>
      <c r="Q7" s="70">
        <f t="shared" si="9"/>
        <v>2.9050000000000002</v>
      </c>
      <c r="R7" s="70">
        <f t="shared" si="10"/>
        <v>1.0499999999999999E-2</v>
      </c>
      <c r="S7" s="70">
        <f t="shared" si="11"/>
        <v>0</v>
      </c>
      <c r="T7" s="70">
        <v>0</v>
      </c>
      <c r="U7" s="70">
        <f t="shared" si="12"/>
        <v>36.75</v>
      </c>
      <c r="V7" s="80"/>
      <c r="W7" s="70">
        <f t="shared" si="13"/>
        <v>3.5150000000000006</v>
      </c>
      <c r="X7" s="70">
        <f t="shared" si="14"/>
        <v>6.4600000000000009</v>
      </c>
      <c r="Y7" s="70">
        <f t="shared" si="15"/>
        <v>0.23750000000000002</v>
      </c>
      <c r="Z7" s="70">
        <f t="shared" si="16"/>
        <v>0.23750000000000002</v>
      </c>
      <c r="AA7" s="70">
        <f t="shared" si="17"/>
        <v>0</v>
      </c>
      <c r="AB7" s="70">
        <f t="shared" si="18"/>
        <v>3.9425000000000003</v>
      </c>
      <c r="AC7" s="70">
        <f t="shared" si="19"/>
        <v>1.4249999999999999E-2</v>
      </c>
      <c r="AD7" s="70">
        <f t="shared" si="20"/>
        <v>0</v>
      </c>
      <c r="AE7" s="70">
        <v>0</v>
      </c>
      <c r="AF7" s="70">
        <f t="shared" si="21"/>
        <v>49.875</v>
      </c>
    </row>
    <row r="8" spans="2:32" s="4" customFormat="1" ht="30" customHeight="1" x14ac:dyDescent="0.25">
      <c r="B8" s="23" t="s">
        <v>3934</v>
      </c>
      <c r="C8" s="24">
        <v>20</v>
      </c>
      <c r="D8" s="24">
        <v>30</v>
      </c>
      <c r="E8" s="23" t="s">
        <v>6204</v>
      </c>
      <c r="F8" s="65" t="s">
        <v>5902</v>
      </c>
      <c r="G8" s="60" t="str">
        <f t="shared" si="0"/>
        <v/>
      </c>
      <c r="H8" s="23" t="str">
        <f t="shared" si="1"/>
        <v>ESW</v>
      </c>
      <c r="I8" s="24" t="str">
        <f t="shared" si="2"/>
        <v>Onion_Gravy_VGN</v>
      </c>
      <c r="J8" s="24" t="str">
        <f t="shared" si="3"/>
        <v>VGN Homemade Onion Gravy</v>
      </c>
      <c r="L8" s="70">
        <f t="shared" si="4"/>
        <v>0.71599999999999997</v>
      </c>
      <c r="M8" s="70">
        <f t="shared" si="5"/>
        <v>2.194</v>
      </c>
      <c r="N8" s="70">
        <f t="shared" si="6"/>
        <v>2.08</v>
      </c>
      <c r="O8" s="70">
        <f t="shared" si="7"/>
        <v>1.7400000000000002</v>
      </c>
      <c r="P8" s="70">
        <f t="shared" si="8"/>
        <v>0.34</v>
      </c>
      <c r="Q8" s="70">
        <f t="shared" si="9"/>
        <v>0.82400000000000007</v>
      </c>
      <c r="R8" s="70">
        <f t="shared" si="10"/>
        <v>0.26600000000000001</v>
      </c>
      <c r="S8" s="70">
        <f t="shared" si="11"/>
        <v>0.48399999999999999</v>
      </c>
      <c r="T8" s="70">
        <v>0</v>
      </c>
      <c r="U8" s="70">
        <f t="shared" si="12"/>
        <v>30.375999999999998</v>
      </c>
      <c r="V8" s="80"/>
      <c r="W8" s="70">
        <f t="shared" si="13"/>
        <v>1.0739999999999998</v>
      </c>
      <c r="X8" s="70">
        <f t="shared" si="14"/>
        <v>3.2910000000000004</v>
      </c>
      <c r="Y8" s="70">
        <f t="shared" si="15"/>
        <v>3.12</v>
      </c>
      <c r="Z8" s="70">
        <f t="shared" si="16"/>
        <v>2.6100000000000003</v>
      </c>
      <c r="AA8" s="70">
        <f t="shared" si="17"/>
        <v>0.51</v>
      </c>
      <c r="AB8" s="70">
        <f t="shared" si="18"/>
        <v>1.236</v>
      </c>
      <c r="AC8" s="70">
        <f t="shared" si="19"/>
        <v>0.39900000000000002</v>
      </c>
      <c r="AD8" s="70">
        <f t="shared" si="20"/>
        <v>0.72599999999999998</v>
      </c>
      <c r="AE8" s="70">
        <v>0</v>
      </c>
      <c r="AF8" s="70">
        <f t="shared" si="21"/>
        <v>45.564</v>
      </c>
    </row>
    <row r="9" spans="2:32" s="4" customFormat="1" ht="30" customHeight="1" x14ac:dyDescent="0.25">
      <c r="B9" s="23" t="s">
        <v>3997</v>
      </c>
      <c r="C9" s="24">
        <v>10</v>
      </c>
      <c r="D9" s="24">
        <v>15</v>
      </c>
      <c r="E9" s="23" t="s">
        <v>6204</v>
      </c>
      <c r="F9" s="65" t="s">
        <v>2651</v>
      </c>
      <c r="G9" s="60" t="str">
        <f t="shared" si="0"/>
        <v/>
      </c>
      <c r="H9" s="23" t="str">
        <f t="shared" si="1"/>
        <v>RD Johns</v>
      </c>
      <c r="I9" s="24" t="str">
        <f t="shared" si="2"/>
        <v>4702</v>
      </c>
      <c r="J9" s="24" t="str">
        <f t="shared" si="3"/>
        <v>Onions (diced) Large Bag</v>
      </c>
      <c r="L9" s="70">
        <f t="shared" si="4"/>
        <v>0.15</v>
      </c>
      <c r="M9" s="70">
        <f t="shared" si="5"/>
        <v>0.15</v>
      </c>
      <c r="N9" s="70">
        <f t="shared" si="6"/>
        <v>0</v>
      </c>
      <c r="O9" s="70">
        <f t="shared" si="7"/>
        <v>0</v>
      </c>
      <c r="P9" s="70">
        <f t="shared" si="8"/>
        <v>0</v>
      </c>
      <c r="Q9" s="70">
        <f t="shared" si="9"/>
        <v>0.3</v>
      </c>
      <c r="R9" s="70">
        <f t="shared" si="10"/>
        <v>1E-3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0.13</v>
      </c>
      <c r="U9" s="70">
        <f t="shared" si="12"/>
        <v>1.7929999999999999</v>
      </c>
      <c r="V9" s="80"/>
      <c r="W9" s="70">
        <f t="shared" si="13"/>
        <v>0.22499999999999998</v>
      </c>
      <c r="X9" s="70">
        <f t="shared" si="14"/>
        <v>0.22499999999999998</v>
      </c>
      <c r="Y9" s="70">
        <f t="shared" si="15"/>
        <v>0</v>
      </c>
      <c r="Z9" s="70">
        <f t="shared" si="16"/>
        <v>0</v>
      </c>
      <c r="AA9" s="70">
        <f t="shared" si="17"/>
        <v>0</v>
      </c>
      <c r="AB9" s="70">
        <f t="shared" si="18"/>
        <v>0.44999999999999996</v>
      </c>
      <c r="AC9" s="70">
        <f t="shared" si="19"/>
        <v>1.5E-3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0.19500000000000001</v>
      </c>
      <c r="AF9" s="70">
        <f t="shared" si="21"/>
        <v>2.6894999999999998</v>
      </c>
    </row>
    <row r="10" spans="2:32" s="4" customFormat="1" ht="30" customHeight="1" x14ac:dyDescent="0.25">
      <c r="B10" s="23" t="s">
        <v>5575</v>
      </c>
      <c r="C10" s="24">
        <v>20</v>
      </c>
      <c r="D10" s="24">
        <v>30</v>
      </c>
      <c r="E10" s="23" t="s">
        <v>6204</v>
      </c>
      <c r="F10" s="65" t="s">
        <v>5574</v>
      </c>
      <c r="G10" s="60" t="str">
        <f t="shared" si="0"/>
        <v/>
      </c>
      <c r="H10" s="23" t="str">
        <f t="shared" si="1"/>
        <v>RD Johns</v>
      </c>
      <c r="I10" s="24" t="str">
        <f t="shared" si="2"/>
        <v>8681</v>
      </c>
      <c r="J10" s="24" t="str">
        <f t="shared" si="3"/>
        <v>Greens Diced Carrots</v>
      </c>
      <c r="L10" s="70">
        <f t="shared" si="4"/>
        <v>0.08</v>
      </c>
      <c r="M10" s="70">
        <f t="shared" si="5"/>
        <v>1.34</v>
      </c>
      <c r="N10" s="70">
        <f t="shared" si="6"/>
        <v>0</v>
      </c>
      <c r="O10" s="70">
        <f t="shared" si="7"/>
        <v>0</v>
      </c>
      <c r="P10" s="70">
        <f t="shared" si="8"/>
        <v>0</v>
      </c>
      <c r="Q10" s="70">
        <f t="shared" si="9"/>
        <v>0.64</v>
      </c>
      <c r="R10" s="70">
        <f t="shared" si="10"/>
        <v>0.02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1.3</v>
      </c>
      <c r="U10" s="70">
        <f t="shared" si="12"/>
        <v>6.9779999999999998</v>
      </c>
      <c r="V10" s="80"/>
      <c r="W10" s="70">
        <f t="shared" si="13"/>
        <v>0.12</v>
      </c>
      <c r="X10" s="70">
        <f t="shared" si="14"/>
        <v>2.0100000000000002</v>
      </c>
      <c r="Y10" s="70">
        <f t="shared" si="15"/>
        <v>0</v>
      </c>
      <c r="Z10" s="70">
        <f t="shared" si="16"/>
        <v>0</v>
      </c>
      <c r="AA10" s="70">
        <f t="shared" si="17"/>
        <v>0</v>
      </c>
      <c r="AB10" s="70">
        <f t="shared" si="18"/>
        <v>0.96</v>
      </c>
      <c r="AC10" s="70">
        <f t="shared" si="19"/>
        <v>0.03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1.9500000000000002</v>
      </c>
      <c r="AF10" s="70">
        <f t="shared" si="21"/>
        <v>10.466999999999999</v>
      </c>
    </row>
    <row r="11" spans="2:32" s="4" customFormat="1" ht="30" customHeight="1" x14ac:dyDescent="0.25">
      <c r="B11" s="23" t="s">
        <v>4953</v>
      </c>
      <c r="C11" s="24">
        <v>75</v>
      </c>
      <c r="D11" s="24">
        <v>100</v>
      </c>
      <c r="E11" s="23" t="s">
        <v>6204</v>
      </c>
      <c r="F11" s="65" t="s">
        <v>5580</v>
      </c>
      <c r="G11" s="60" t="str">
        <f t="shared" si="0"/>
        <v/>
      </c>
      <c r="H11" s="23" t="str">
        <f t="shared" si="1"/>
        <v>Bidfood</v>
      </c>
      <c r="I11" s="24" t="str">
        <f t="shared" si="2"/>
        <v>1485</v>
      </c>
      <c r="J11" s="24" t="str">
        <f t="shared" si="3"/>
        <v>Everyday Favourites Mashed Potato</v>
      </c>
      <c r="L11" s="70">
        <f t="shared" si="4"/>
        <v>1.2750000000000001</v>
      </c>
      <c r="M11" s="70">
        <f t="shared" si="5"/>
        <v>12.600000000000001</v>
      </c>
      <c r="N11" s="70">
        <f t="shared" si="6"/>
        <v>1.6500000000000001</v>
      </c>
      <c r="O11" s="70">
        <f t="shared" si="7"/>
        <v>0.75000000000000011</v>
      </c>
      <c r="P11" s="70">
        <f t="shared" si="8"/>
        <v>0.9</v>
      </c>
      <c r="Q11" s="70">
        <f t="shared" si="9"/>
        <v>1.875</v>
      </c>
      <c r="R11" s="70">
        <f t="shared" si="10"/>
        <v>0.32250000000000001</v>
      </c>
      <c r="S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0.375</v>
      </c>
      <c r="T11" s="70">
        <v>0</v>
      </c>
      <c r="U11" s="70">
        <f t="shared" si="12"/>
        <v>74.25</v>
      </c>
      <c r="V11" s="80"/>
      <c r="W11" s="70">
        <f t="shared" si="13"/>
        <v>1.7000000000000002</v>
      </c>
      <c r="X11" s="70">
        <f t="shared" si="14"/>
        <v>16.8</v>
      </c>
      <c r="Y11" s="70">
        <f t="shared" si="15"/>
        <v>2.2000000000000002</v>
      </c>
      <c r="Z11" s="70">
        <f t="shared" si="16"/>
        <v>1.0000000000000002</v>
      </c>
      <c r="AA11" s="70">
        <f t="shared" si="17"/>
        <v>1.2</v>
      </c>
      <c r="AB11" s="70">
        <f t="shared" si="18"/>
        <v>2.5</v>
      </c>
      <c r="AC11" s="70">
        <f t="shared" si="19"/>
        <v>0.43</v>
      </c>
      <c r="AD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0.5</v>
      </c>
      <c r="AE11" s="70">
        <v>0</v>
      </c>
      <c r="AF11" s="70">
        <f t="shared" si="21"/>
        <v>99</v>
      </c>
    </row>
    <row r="12" spans="2:32" s="4" customFormat="1" ht="30" customHeight="1" x14ac:dyDescent="0.25">
      <c r="B12" s="23" t="s">
        <v>2745</v>
      </c>
      <c r="C12" s="24">
        <v>20</v>
      </c>
      <c r="D12" s="24">
        <v>30</v>
      </c>
      <c r="E12" s="23" t="s">
        <v>6204</v>
      </c>
      <c r="F12" s="65" t="s">
        <v>2744</v>
      </c>
      <c r="G12" s="60" t="str">
        <f t="shared" si="0"/>
        <v/>
      </c>
      <c r="H12" s="23" t="str">
        <f t="shared" si="1"/>
        <v>Rd Johns</v>
      </c>
      <c r="I12" s="24" t="str">
        <f t="shared" si="2"/>
        <v>55838</v>
      </c>
      <c r="J12" s="24" t="str">
        <f t="shared" si="3"/>
        <v xml:space="preserve">Peas </v>
      </c>
      <c r="L12" s="70">
        <f t="shared" si="4"/>
        <v>1.04</v>
      </c>
      <c r="M12" s="70">
        <f t="shared" si="5"/>
        <v>1.7999999999999998</v>
      </c>
      <c r="N12" s="70">
        <f t="shared" si="6"/>
        <v>0.06</v>
      </c>
      <c r="O12" s="70">
        <f t="shared" si="7"/>
        <v>0.04</v>
      </c>
      <c r="P12" s="70">
        <f t="shared" si="8"/>
        <v>0.02</v>
      </c>
      <c r="Q12" s="70">
        <f t="shared" si="9"/>
        <v>0.91999999999999993</v>
      </c>
      <c r="R12" s="70">
        <f t="shared" si="10"/>
        <v>1.6E-2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0.62</v>
      </c>
      <c r="U12" s="70">
        <f t="shared" si="12"/>
        <v>13.814</v>
      </c>
      <c r="V12" s="80"/>
      <c r="W12" s="70">
        <f t="shared" si="13"/>
        <v>1.56</v>
      </c>
      <c r="X12" s="70">
        <f t="shared" si="14"/>
        <v>2.6999999999999997</v>
      </c>
      <c r="Y12" s="70">
        <f t="shared" si="15"/>
        <v>0.09</v>
      </c>
      <c r="Z12" s="70">
        <f t="shared" si="16"/>
        <v>0.06</v>
      </c>
      <c r="AA12" s="70">
        <f t="shared" si="17"/>
        <v>0.03</v>
      </c>
      <c r="AB12" s="70">
        <f t="shared" si="18"/>
        <v>1.38</v>
      </c>
      <c r="AC12" s="70">
        <f t="shared" si="19"/>
        <v>2.4E-2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0.92999999999999994</v>
      </c>
      <c r="AF12" s="70">
        <f t="shared" si="21"/>
        <v>20.721</v>
      </c>
    </row>
    <row r="13" spans="2:32" ht="15.75" x14ac:dyDescent="0.25">
      <c r="B13" s="89" t="s">
        <v>6295</v>
      </c>
      <c r="C13" s="90"/>
      <c r="D13" s="90"/>
      <c r="E13" s="90"/>
      <c r="F13" s="90"/>
      <c r="G13" s="90"/>
      <c r="H13" s="90"/>
      <c r="I13" s="90"/>
      <c r="J13" s="91"/>
      <c r="K13" s="4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</row>
    <row r="14" spans="2:32" s="4" customFormat="1" ht="30" customHeight="1" x14ac:dyDescent="0.25">
      <c r="B14" s="38" t="s">
        <v>24</v>
      </c>
      <c r="C14" s="39">
        <v>1</v>
      </c>
      <c r="D14" s="39">
        <v>1</v>
      </c>
      <c r="E14" s="38" t="s">
        <v>1216</v>
      </c>
      <c r="F14" s="65" t="s">
        <v>5770</v>
      </c>
      <c r="G14" s="60">
        <f>IFERROR(IF(E14="Individual Unit",IF(VLOOKUP($F14,Products,26,FALSE)="","X",VLOOKUP($F14,Products,26,FALSE)),""),"")</f>
        <v>50</v>
      </c>
      <c r="H14" s="23" t="str">
        <f>_xlfn.IFNA(VLOOKUP($F14,Products,2,FALSE),"Not Found")</f>
        <v>Amazon</v>
      </c>
      <c r="I14" s="24" t="str">
        <f>_xlfn.IFNA(VLOOKUP($F14,Products,4,FALSE),"Not Found")</f>
        <v>B0CK8LJRJP</v>
      </c>
      <c r="J14" s="24" t="str">
        <f>_xlfn.IFNA(VLOOKUP($F14,Products,5,FALSE),"Not Found")</f>
        <v>Graze Lively Lemon Flapjacks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3.1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22.5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10.5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8.65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1.8500000000000003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8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0.1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6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213.49999999999997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3.1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22.5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10.5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8.65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1.8500000000000003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8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0.1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6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213.49999999999997</v>
      </c>
    </row>
    <row r="15" spans="2:32" x14ac:dyDescent="0.25">
      <c r="L15" s="71">
        <f t="shared" ref="L15:U15" si="23">SUM(L6:L14)</f>
        <v>11.156000000000001</v>
      </c>
      <c r="M15" s="71">
        <f t="shared" si="23"/>
        <v>50.209000000000003</v>
      </c>
      <c r="N15" s="71">
        <f t="shared" si="23"/>
        <v>14.64</v>
      </c>
      <c r="O15" s="71">
        <f t="shared" si="23"/>
        <v>11.530000000000001</v>
      </c>
      <c r="P15" s="71">
        <f t="shared" si="23"/>
        <v>3.1100000000000003</v>
      </c>
      <c r="Q15" s="71">
        <f t="shared" si="23"/>
        <v>17.878999999999998</v>
      </c>
      <c r="R15" s="71">
        <f t="shared" si="23"/>
        <v>0.7360000000000001</v>
      </c>
      <c r="S15" s="71">
        <f t="shared" si="23"/>
        <v>6.859</v>
      </c>
      <c r="T15" s="71">
        <f>SUM(T6:T14)</f>
        <v>2.0500000000000003</v>
      </c>
      <c r="U15" s="71">
        <f t="shared" si="23"/>
        <v>415.26099999999997</v>
      </c>
      <c r="V15" s="73" t="s">
        <v>6151</v>
      </c>
      <c r="W15" s="71">
        <f t="shared" ref="W15:AF15" si="24">SUM(W6:W14)</f>
        <v>14.2865</v>
      </c>
      <c r="X15" s="71">
        <f t="shared" si="24"/>
        <v>60.58850000000001</v>
      </c>
      <c r="Y15" s="71">
        <f t="shared" si="24"/>
        <v>16.384999999999998</v>
      </c>
      <c r="Z15" s="71">
        <f t="shared" si="24"/>
        <v>12.795000000000002</v>
      </c>
      <c r="AA15" s="71">
        <f t="shared" si="24"/>
        <v>3.5900000000000003</v>
      </c>
      <c r="AB15" s="71">
        <f t="shared" si="24"/>
        <v>21.745999999999999</v>
      </c>
      <c r="AC15" s="71">
        <f t="shared" si="24"/>
        <v>0.99874999999999992</v>
      </c>
      <c r="AD15" s="71">
        <f>SUM(AD6:AD14)</f>
        <v>7.226</v>
      </c>
      <c r="AE15" s="71">
        <f>SUM(AE6:AE14)</f>
        <v>3.0750000000000002</v>
      </c>
      <c r="AF15" s="71">
        <f t="shared" si="24"/>
        <v>493.11649999999997</v>
      </c>
    </row>
    <row r="16" spans="2:32" ht="15" customHeight="1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4.2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3:J13"/>
    <mergeCell ref="I4:I5"/>
    <mergeCell ref="J4:J5"/>
    <mergeCell ref="L4:U4"/>
    <mergeCell ref="W4:AF4"/>
  </mergeCells>
  <hyperlinks>
    <hyperlink ref="L1" location="'HOME WEEK 1'!A1" display="'HOME WEEK 1'!A1" xr:uid="{2C670F8D-D38B-4A3D-8C8A-C16A67AF302E}"/>
    <hyperlink ref="M1" location="'HOME WEEK 2'!A1" display="&lt; Week 2 Home" xr:uid="{8D056FC5-0243-49AC-9AA1-51C57BB06D5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7E22317-4587-4BDF-ADD4-80689CE8D81E}">
          <x14:formula1>
            <xm:f>'Master Product List'!$B:$B</xm:f>
          </x14:formula1>
          <xm:sqref>F14 F6:F12</xm:sqref>
        </x14:dataValidation>
      </x14:dataValidations>
    </ext>
  </extLst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9805-5508-4E9A-9110-9671FEBED860}">
  <sheetPr>
    <tabColor rgb="FF7030A0"/>
  </sheetPr>
  <dimension ref="A1:AF18"/>
  <sheetViews>
    <sheetView showGridLines="0" zoomScaleNormal="100" workbookViewId="0">
      <pane xSplit="2" ySplit="5" topLeftCell="G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1:32" s="2" customFormat="1" ht="29.25" customHeight="1" x14ac:dyDescent="0.25">
      <c r="A1" s="2" t="s">
        <v>6296</v>
      </c>
      <c r="B1" s="95" t="s">
        <v>6178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1:32" ht="5.25" customHeight="1" x14ac:dyDescent="0.25"/>
    <row r="3" spans="1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1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1:32" ht="69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1:32" s="4" customFormat="1" ht="30" customHeight="1" x14ac:dyDescent="0.25">
      <c r="B6" s="23" t="s">
        <v>2274</v>
      </c>
      <c r="C6" s="24">
        <v>1</v>
      </c>
      <c r="D6" s="24">
        <v>1.5</v>
      </c>
      <c r="E6" s="23" t="s">
        <v>1216</v>
      </c>
      <c r="F6" s="65" t="s">
        <v>5816</v>
      </c>
      <c r="G6" s="60">
        <f t="shared" ref="G6:G12" si="0">IFERROR(IF(E6="Individual Unit",IF(VLOOKUP($F6,Products,26,FALSE)="","X",VLOOKUP($F6,Products,26,FALSE)),""),"")</f>
        <v>60</v>
      </c>
      <c r="H6" s="23" t="str">
        <f t="shared" ref="H6:H12" si="1">_xlfn.IFNA(VLOOKUP($F6,Products,2,FALSE),"Not Found")</f>
        <v>Bidfood</v>
      </c>
      <c r="I6" s="24" t="str">
        <f t="shared" ref="I6:I12" si="2">_xlfn.IFNA(VLOOKUP($F6,Products,4,FALSE),"Not Found")</f>
        <v>25690</v>
      </c>
      <c r="J6" s="24" t="str">
        <f t="shared" ref="J6:J12" si="3">_xlfn.IFNA(VLOOKUP($F6,Products,5,FALSE),"Not Found")</f>
        <v>Mission Wholemeal Pitta</v>
      </c>
      <c r="L6" s="70">
        <f t="shared" ref="L6:L12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5.76</v>
      </c>
      <c r="M6" s="70">
        <f t="shared" ref="M6:M12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27.779999999999998</v>
      </c>
      <c r="N6" s="70">
        <f t="shared" ref="N6:N12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1.08</v>
      </c>
      <c r="O6" s="70">
        <f t="shared" ref="O6:O12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0.89999999999999991</v>
      </c>
      <c r="P6" s="70">
        <f t="shared" ref="P6:P12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0.18</v>
      </c>
      <c r="Q6" s="70">
        <f t="shared" ref="Q6:Q12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4.32</v>
      </c>
      <c r="R6" s="70">
        <f t="shared" ref="R6:R12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0.44999999999999996</v>
      </c>
      <c r="S6" s="70">
        <f t="shared" ref="S6:T12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1.6799999999999997</v>
      </c>
      <c r="T6" s="70">
        <v>0</v>
      </c>
      <c r="U6" s="70">
        <f t="shared" ref="U6:U12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152.4</v>
      </c>
      <c r="V6" s="80"/>
      <c r="W6" s="70">
        <f t="shared" ref="W6:W12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8.64</v>
      </c>
      <c r="X6" s="70">
        <f t="shared" ref="X6:X12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41.669999999999995</v>
      </c>
      <c r="Y6" s="70">
        <f t="shared" ref="Y6:Y12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1.62</v>
      </c>
      <c r="Z6" s="70">
        <f t="shared" ref="Z6:Z12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1.3499999999999999</v>
      </c>
      <c r="AA6" s="70">
        <f t="shared" ref="AA6:AA12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0.27</v>
      </c>
      <c r="AB6" s="70">
        <f t="shared" ref="AB6:AB12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6.48</v>
      </c>
      <c r="AC6" s="70">
        <f t="shared" ref="AC6:AC12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0.67499999999999993</v>
      </c>
      <c r="AD6" s="70">
        <f t="shared" ref="AD6:AE12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2.5199999999999996</v>
      </c>
      <c r="AE6" s="70">
        <v>0</v>
      </c>
      <c r="AF6" s="70">
        <f t="shared" ref="AF6:AF12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228.60000000000002</v>
      </c>
    </row>
    <row r="7" spans="1:32" s="4" customFormat="1" ht="30" customHeight="1" x14ac:dyDescent="0.25">
      <c r="B7" s="23" t="s">
        <v>2033</v>
      </c>
      <c r="C7" s="24">
        <v>75</v>
      </c>
      <c r="D7" s="24">
        <v>95</v>
      </c>
      <c r="E7" s="23" t="s">
        <v>6204</v>
      </c>
      <c r="F7" s="65" t="s">
        <v>4779</v>
      </c>
      <c r="G7" s="60" t="str">
        <f t="shared" si="0"/>
        <v/>
      </c>
      <c r="H7" s="23" t="str">
        <f t="shared" si="1"/>
        <v>Savona</v>
      </c>
      <c r="I7" s="24" t="str">
        <f t="shared" si="2"/>
        <v>106376</v>
      </c>
      <c r="J7" s="24" t="str">
        <f t="shared" si="3"/>
        <v>CHICK PEAS IN WATER C/R</v>
      </c>
      <c r="L7" s="70">
        <f t="shared" si="4"/>
        <v>5.1750000000000007</v>
      </c>
      <c r="M7" s="70">
        <f t="shared" si="5"/>
        <v>10.500000000000002</v>
      </c>
      <c r="N7" s="70">
        <f t="shared" si="6"/>
        <v>1.8</v>
      </c>
      <c r="O7" s="70">
        <f t="shared" si="7"/>
        <v>1.5750000000000002</v>
      </c>
      <c r="P7" s="70">
        <f t="shared" si="8"/>
        <v>0.22500000000000001</v>
      </c>
      <c r="Q7" s="70">
        <f t="shared" si="9"/>
        <v>5.1750000000000007</v>
      </c>
      <c r="R7" s="70">
        <f t="shared" si="10"/>
        <v>3.7499999999999999E-2</v>
      </c>
      <c r="S7" s="70">
        <f t="shared" si="11"/>
        <v>0</v>
      </c>
      <c r="T7" s="70">
        <v>0</v>
      </c>
      <c r="U7" s="70">
        <f t="shared" si="12"/>
        <v>88.5</v>
      </c>
      <c r="V7" s="80"/>
      <c r="W7" s="70">
        <f t="shared" si="13"/>
        <v>6.5550000000000006</v>
      </c>
      <c r="X7" s="70">
        <f t="shared" si="14"/>
        <v>13.3</v>
      </c>
      <c r="Y7" s="70">
        <f t="shared" si="15"/>
        <v>2.2800000000000002</v>
      </c>
      <c r="Z7" s="70">
        <f t="shared" si="16"/>
        <v>1.9950000000000001</v>
      </c>
      <c r="AA7" s="70">
        <f t="shared" si="17"/>
        <v>0.28500000000000003</v>
      </c>
      <c r="AB7" s="70">
        <f t="shared" si="18"/>
        <v>6.5550000000000006</v>
      </c>
      <c r="AC7" s="70">
        <f t="shared" si="19"/>
        <v>4.7500000000000001E-2</v>
      </c>
      <c r="AD7" s="70">
        <f t="shared" si="20"/>
        <v>0</v>
      </c>
      <c r="AE7" s="70">
        <v>0</v>
      </c>
      <c r="AF7" s="70">
        <f t="shared" si="21"/>
        <v>112.1</v>
      </c>
    </row>
    <row r="8" spans="1:32" s="4" customFormat="1" ht="30" customHeight="1" x14ac:dyDescent="0.25">
      <c r="B8" s="23" t="s">
        <v>6230</v>
      </c>
      <c r="C8" s="24">
        <v>20</v>
      </c>
      <c r="D8" s="24">
        <v>30</v>
      </c>
      <c r="E8" s="23" t="s">
        <v>6204</v>
      </c>
      <c r="F8" s="65" t="s">
        <v>5618</v>
      </c>
      <c r="G8" s="60" t="str">
        <f t="shared" si="0"/>
        <v/>
      </c>
      <c r="H8" s="23" t="str">
        <f t="shared" si="1"/>
        <v>RD Johns</v>
      </c>
      <c r="I8" s="24" t="str">
        <f t="shared" si="2"/>
        <v>9712</v>
      </c>
      <c r="J8" s="24" t="str">
        <f t="shared" si="3"/>
        <v>Green's Red &amp; Green Sliced Peppers</v>
      </c>
      <c r="L8" s="70">
        <f t="shared" si="4"/>
        <v>0.2</v>
      </c>
      <c r="M8" s="70">
        <f t="shared" si="5"/>
        <v>0.89999999999999991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</v>
      </c>
      <c r="R8" s="70">
        <f t="shared" si="10"/>
        <v>2E-3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0.70000000000000007</v>
      </c>
      <c r="U8" s="70">
        <f t="shared" si="12"/>
        <v>5.2579999999999991</v>
      </c>
      <c r="V8" s="80"/>
      <c r="W8" s="70">
        <f t="shared" si="13"/>
        <v>0.3</v>
      </c>
      <c r="X8" s="70">
        <f t="shared" si="14"/>
        <v>1.3499999999999999</v>
      </c>
      <c r="Y8" s="70">
        <f t="shared" si="15"/>
        <v>0</v>
      </c>
      <c r="Z8" s="70">
        <f t="shared" si="16"/>
        <v>0</v>
      </c>
      <c r="AA8" s="70">
        <f t="shared" si="17"/>
        <v>0</v>
      </c>
      <c r="AB8" s="70">
        <f t="shared" si="18"/>
        <v>0</v>
      </c>
      <c r="AC8" s="70">
        <f t="shared" si="19"/>
        <v>3.0000000000000001E-3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1.05</v>
      </c>
      <c r="AF8" s="70">
        <f t="shared" si="21"/>
        <v>7.8869999999999987</v>
      </c>
    </row>
    <row r="9" spans="1:32" s="4" customFormat="1" ht="30" customHeight="1" x14ac:dyDescent="0.25">
      <c r="B9" s="23" t="s">
        <v>5795</v>
      </c>
      <c r="C9" s="24">
        <v>10</v>
      </c>
      <c r="D9" s="24">
        <v>20</v>
      </c>
      <c r="E9" s="23" t="s">
        <v>6204</v>
      </c>
      <c r="F9" s="65" t="s">
        <v>5794</v>
      </c>
      <c r="G9" s="60" t="str">
        <f>IFERROR(IF(E9="Individual Unit",IF(VLOOKUP($F9,Products,26,FALSE)="","X",VLOOKUP($F9,Products,26,FALSE)),""),"")</f>
        <v/>
      </c>
      <c r="H9" s="23" t="str">
        <f>_xlfn.IFNA(VLOOKUP($F9,Products,2,FALSE),"Not Found")</f>
        <v>Savona</v>
      </c>
      <c r="I9" s="24" t="str">
        <f>_xlfn.IFNA(VLOOKUP($F9,Products,4,FALSE),"Not Found")</f>
        <v>466370</v>
      </c>
      <c r="J9" s="24" t="str">
        <f>_xlfn.IFNA(VLOOKUP($F9,Products,5,FALSE),"Not Found")</f>
        <v>Courgettes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0.13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0.22999999999999998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0.02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1.5000000000000003E-2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5.0000000000000001E-3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0.05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0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0.22000000000000003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1.6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0.26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0.45999999999999996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0.04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3.0000000000000006E-2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0.01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0.1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0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0.44000000000000006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3.2</v>
      </c>
    </row>
    <row r="10" spans="1:32" s="4" customFormat="1" ht="30" customHeight="1" x14ac:dyDescent="0.25">
      <c r="B10" s="23" t="s">
        <v>5627</v>
      </c>
      <c r="C10" s="24">
        <v>10</v>
      </c>
      <c r="D10" s="24">
        <v>20</v>
      </c>
      <c r="E10" s="23" t="s">
        <v>6204</v>
      </c>
      <c r="F10" s="65" t="s">
        <v>5626</v>
      </c>
      <c r="G10" s="60" t="str">
        <f t="shared" si="0"/>
        <v/>
      </c>
      <c r="H10" s="23" t="str">
        <f t="shared" si="1"/>
        <v>RD Johns</v>
      </c>
      <c r="I10" s="24" t="str">
        <f t="shared" si="2"/>
        <v>4315</v>
      </c>
      <c r="J10" s="24" t="str">
        <f t="shared" si="3"/>
        <v>Greens Sliced Onions</v>
      </c>
      <c r="L10" s="70">
        <f t="shared" si="4"/>
        <v>0.15</v>
      </c>
      <c r="M10" s="70">
        <f t="shared" si="5"/>
        <v>0.15</v>
      </c>
      <c r="N10" s="70">
        <f t="shared" si="6"/>
        <v>0</v>
      </c>
      <c r="O10" s="70">
        <f t="shared" si="7"/>
        <v>0</v>
      </c>
      <c r="P10" s="70">
        <f t="shared" si="8"/>
        <v>0</v>
      </c>
      <c r="Q10" s="70">
        <f t="shared" si="9"/>
        <v>0.3</v>
      </c>
      <c r="R10" s="70">
        <f t="shared" si="10"/>
        <v>1E-3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0.13</v>
      </c>
      <c r="U10" s="70">
        <f t="shared" si="12"/>
        <v>1.7929999999999999</v>
      </c>
      <c r="V10" s="80"/>
      <c r="W10" s="70">
        <f t="shared" si="13"/>
        <v>0.3</v>
      </c>
      <c r="X10" s="70">
        <f t="shared" si="14"/>
        <v>0.3</v>
      </c>
      <c r="Y10" s="70">
        <f t="shared" si="15"/>
        <v>0</v>
      </c>
      <c r="Z10" s="70">
        <f t="shared" si="16"/>
        <v>0</v>
      </c>
      <c r="AA10" s="70">
        <f t="shared" si="17"/>
        <v>0</v>
      </c>
      <c r="AB10" s="70">
        <f t="shared" si="18"/>
        <v>0.6</v>
      </c>
      <c r="AC10" s="70">
        <f t="shared" si="19"/>
        <v>2E-3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0.26</v>
      </c>
      <c r="AF10" s="70">
        <f t="shared" si="21"/>
        <v>3.5859999999999999</v>
      </c>
    </row>
    <row r="11" spans="1:32" s="4" customFormat="1" ht="30" customHeight="1" x14ac:dyDescent="0.25">
      <c r="B11" s="23" t="s">
        <v>5859</v>
      </c>
      <c r="C11" s="24">
        <v>1.1299999999999999</v>
      </c>
      <c r="D11" s="24">
        <v>1.5</v>
      </c>
      <c r="E11" s="23" t="s">
        <v>6205</v>
      </c>
      <c r="F11" s="65" t="s">
        <v>5858</v>
      </c>
      <c r="G11" s="60" t="str">
        <f t="shared" ref="G11" si="22">IFERROR(IF(E11="Individual Unit",IF(VLOOKUP($F11,Products,26,FALSE)="","X",VLOOKUP($F11,Products,26,FALSE)),""),"")</f>
        <v/>
      </c>
      <c r="H11" s="23" t="str">
        <f t="shared" si="1"/>
        <v>Bidfood</v>
      </c>
      <c r="I11" s="24" t="str">
        <f t="shared" si="2"/>
        <v>00097</v>
      </c>
      <c r="J11" s="24" t="str">
        <f t="shared" si="3"/>
        <v>La Pedriza Olive Oil</v>
      </c>
      <c r="L11" s="70">
        <f t="shared" si="4"/>
        <v>0</v>
      </c>
      <c r="M11" s="70">
        <f t="shared" si="5"/>
        <v>0</v>
      </c>
      <c r="N11" s="70">
        <f t="shared" si="6"/>
        <v>1.1299999999999999</v>
      </c>
      <c r="O11" s="70">
        <f t="shared" si="7"/>
        <v>0.97179999999999989</v>
      </c>
      <c r="P11" s="70">
        <f t="shared" si="8"/>
        <v>0.15820000000000001</v>
      </c>
      <c r="Q11" s="70">
        <f t="shared" si="9"/>
        <v>0</v>
      </c>
      <c r="R11" s="70">
        <f t="shared" si="10"/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</v>
      </c>
      <c r="U11" s="70">
        <f t="shared" si="12"/>
        <v>10.169999999999998</v>
      </c>
      <c r="V11" s="80"/>
      <c r="W11" s="70">
        <f t="shared" si="13"/>
        <v>0</v>
      </c>
      <c r="X11" s="70">
        <f t="shared" si="14"/>
        <v>0</v>
      </c>
      <c r="Y11" s="70">
        <f t="shared" si="15"/>
        <v>1.5</v>
      </c>
      <c r="Z11" s="70">
        <f t="shared" si="16"/>
        <v>1.29</v>
      </c>
      <c r="AA11" s="70">
        <f t="shared" si="17"/>
        <v>0.21000000000000002</v>
      </c>
      <c r="AB11" s="70">
        <f t="shared" si="18"/>
        <v>0</v>
      </c>
      <c r="AC11" s="70">
        <f t="shared" si="19"/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0</v>
      </c>
      <c r="AF11" s="70">
        <f t="shared" si="21"/>
        <v>13.5</v>
      </c>
    </row>
    <row r="12" spans="1:32" s="4" customFormat="1" ht="45" customHeight="1" x14ac:dyDescent="0.25">
      <c r="B12" s="23" t="s">
        <v>6231</v>
      </c>
      <c r="C12" s="24">
        <v>75</v>
      </c>
      <c r="D12" s="24">
        <v>100</v>
      </c>
      <c r="E12" s="23" t="s">
        <v>6204</v>
      </c>
      <c r="F12" s="65" t="s">
        <v>5850</v>
      </c>
      <c r="G12" s="60" t="str">
        <f t="shared" si="0"/>
        <v/>
      </c>
      <c r="H12" s="23" t="str">
        <f t="shared" si="1"/>
        <v>Brakes</v>
      </c>
      <c r="I12" s="24" t="str">
        <f t="shared" si="2"/>
        <v>450651</v>
      </c>
      <c r="J12" s="24" t="str">
        <f t="shared" si="3"/>
        <v>Prepared Skin On Potato Wedges</v>
      </c>
      <c r="L12" s="70">
        <f t="shared" si="4"/>
        <v>1.5</v>
      </c>
      <c r="M12" s="70">
        <f t="shared" si="5"/>
        <v>12.975000000000001</v>
      </c>
      <c r="N12" s="70">
        <f t="shared" si="6"/>
        <v>0.15</v>
      </c>
      <c r="O12" s="70">
        <f t="shared" si="7"/>
        <v>0.14249999999999999</v>
      </c>
      <c r="P12" s="70">
        <f t="shared" si="8"/>
        <v>7.5000000000000006E-3</v>
      </c>
      <c r="Q12" s="70">
        <f t="shared" si="9"/>
        <v>0.97500000000000009</v>
      </c>
      <c r="R12" s="70">
        <f t="shared" si="10"/>
        <v>1.5000000000000001E-2</v>
      </c>
      <c r="S12" s="70">
        <v>0</v>
      </c>
      <c r="T12" s="70">
        <f t="shared" si="11"/>
        <v>0.45</v>
      </c>
      <c r="U12" s="70">
        <f t="shared" si="12"/>
        <v>61.499999999999993</v>
      </c>
      <c r="V12" s="80"/>
      <c r="W12" s="70">
        <f t="shared" si="13"/>
        <v>2</v>
      </c>
      <c r="X12" s="70">
        <f t="shared" si="14"/>
        <v>17.3</v>
      </c>
      <c r="Y12" s="70">
        <f t="shared" si="15"/>
        <v>0.2</v>
      </c>
      <c r="Z12" s="70">
        <f t="shared" si="16"/>
        <v>0.19</v>
      </c>
      <c r="AA12" s="70">
        <f t="shared" si="17"/>
        <v>0.01</v>
      </c>
      <c r="AB12" s="70">
        <f t="shared" si="18"/>
        <v>1.3</v>
      </c>
      <c r="AC12" s="70">
        <f t="shared" si="19"/>
        <v>0.02</v>
      </c>
      <c r="AD12" s="70">
        <v>0</v>
      </c>
      <c r="AE12" s="70">
        <f t="shared" si="20"/>
        <v>0.6</v>
      </c>
      <c r="AF12" s="70">
        <f t="shared" si="21"/>
        <v>82</v>
      </c>
    </row>
    <row r="13" spans="1:32" ht="15.75" x14ac:dyDescent="0.25">
      <c r="B13" s="89" t="s">
        <v>6270</v>
      </c>
      <c r="C13" s="90"/>
      <c r="D13" s="90"/>
      <c r="E13" s="90"/>
      <c r="F13" s="90"/>
      <c r="G13" s="90"/>
      <c r="H13" s="90"/>
      <c r="I13" s="90"/>
      <c r="J13" s="91"/>
      <c r="K13" s="4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</row>
    <row r="14" spans="1:32" s="4" customFormat="1" ht="30" customHeight="1" x14ac:dyDescent="0.25">
      <c r="B14" s="38" t="s">
        <v>6079</v>
      </c>
      <c r="C14" s="39">
        <v>0.1</v>
      </c>
      <c r="D14" s="39">
        <v>0.1</v>
      </c>
      <c r="E14" s="38" t="s">
        <v>1216</v>
      </c>
      <c r="F14" s="65" t="s">
        <v>3258</v>
      </c>
      <c r="G14" s="60">
        <f>IFERROR(IF(E14="Individual Unit",IF(VLOOKUP($F14,Products,26,FALSE)="","X",VLOOKUP($F14,Products,26,FALSE)),""),"")</f>
        <v>3000</v>
      </c>
      <c r="H14" s="23" t="str">
        <f>_xlfn.IFNA(VLOOKUP($F14,Products,2,FALSE),"Not Found")</f>
        <v>Tamar Fresh</v>
      </c>
      <c r="I14" s="24" t="str">
        <f>_xlfn.IFNA(VLOOKUP($F14,Products,4,FALSE),"Not Found")</f>
        <v>23078</v>
      </c>
      <c r="J14" s="24" t="str">
        <f>_xlfn.IFNA(VLOOKUP($F14,Products,5,FALSE),"Not Found")</f>
        <v>Watermelon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0.9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12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0.60000000000000009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0.60000000000000009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0.30000000000000004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12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54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0.9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12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0.60000000000000009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0.60000000000000009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0.30000000000000004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54</v>
      </c>
    </row>
    <row r="15" spans="1:32" x14ac:dyDescent="0.25">
      <c r="L15" s="71">
        <f t="shared" ref="L15:U15" si="23">SUM(L6:L14)</f>
        <v>13.815000000000001</v>
      </c>
      <c r="M15" s="71">
        <f t="shared" si="23"/>
        <v>64.534999999999997</v>
      </c>
      <c r="N15" s="71">
        <f t="shared" si="23"/>
        <v>4.7799999999999994</v>
      </c>
      <c r="O15" s="71">
        <f t="shared" si="23"/>
        <v>4.2042999999999999</v>
      </c>
      <c r="P15" s="71">
        <f t="shared" si="23"/>
        <v>0.57569999999999999</v>
      </c>
      <c r="Q15" s="71">
        <f t="shared" si="23"/>
        <v>11.120000000000003</v>
      </c>
      <c r="R15" s="71">
        <f t="shared" si="23"/>
        <v>0.50549999999999995</v>
      </c>
      <c r="S15" s="71">
        <f t="shared" si="23"/>
        <v>1.6799999999999997</v>
      </c>
      <c r="T15" s="71">
        <f>SUM(T6:T14)</f>
        <v>13.5</v>
      </c>
      <c r="U15" s="71">
        <f t="shared" si="23"/>
        <v>375.221</v>
      </c>
      <c r="V15" s="73" t="s">
        <v>6151</v>
      </c>
      <c r="W15" s="71">
        <f t="shared" ref="W15:AF15" si="24">SUM(W6:W14)</f>
        <v>18.954999999999998</v>
      </c>
      <c r="X15" s="71">
        <f t="shared" si="24"/>
        <v>86.38</v>
      </c>
      <c r="Y15" s="71">
        <f t="shared" si="24"/>
        <v>6.24</v>
      </c>
      <c r="Z15" s="71">
        <f t="shared" si="24"/>
        <v>5.4550000000000001</v>
      </c>
      <c r="AA15" s="71">
        <f t="shared" si="24"/>
        <v>0.78500000000000014</v>
      </c>
      <c r="AB15" s="71">
        <f t="shared" si="24"/>
        <v>15.335000000000001</v>
      </c>
      <c r="AC15" s="71">
        <f t="shared" si="24"/>
        <v>0.74749999999999994</v>
      </c>
      <c r="AD15" s="71">
        <f t="shared" si="24"/>
        <v>2.5199999999999996</v>
      </c>
      <c r="AE15" s="71">
        <f>SUM(AE6:AE14)</f>
        <v>14.35</v>
      </c>
      <c r="AF15" s="71">
        <f t="shared" si="24"/>
        <v>504.87300000000005</v>
      </c>
    </row>
    <row r="16" spans="1:32" ht="15" customHeight="1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4.2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3:J13"/>
    <mergeCell ref="I4:I5"/>
    <mergeCell ref="J4:J5"/>
    <mergeCell ref="L4:U4"/>
    <mergeCell ref="W4:AF4"/>
  </mergeCells>
  <hyperlinks>
    <hyperlink ref="L1" location="'HOME WEEK 1'!A1" display="'HOME WEEK 1'!A1" xr:uid="{D23B18AE-0B9A-4354-996E-7445ED8D0FA4}"/>
    <hyperlink ref="M1" location="'HOME WEEK 2'!A1" display="&lt; Week 2 Home" xr:uid="{55D7EBD1-11E0-4750-9045-EDAA3218E94A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151B84-09F2-4B66-AE17-51DBA5621B14}">
          <x14:formula1>
            <xm:f>'Master Product List'!$B:$B</xm:f>
          </x14:formula1>
          <xm:sqref>F14 F6:F12</xm:sqref>
        </x14:dataValidation>
      </x14:dataValidations>
    </ext>
  </extLst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C11E-2B7E-491B-84C7-ADCC3AD17C10}">
  <sheetPr>
    <tabColor rgb="FF7030A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6069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5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1301</v>
      </c>
      <c r="C6" s="24">
        <v>20</v>
      </c>
      <c r="D6" s="24">
        <v>30</v>
      </c>
      <c r="E6" s="23" t="s">
        <v>6204</v>
      </c>
      <c r="F6" s="65" t="s">
        <v>1300</v>
      </c>
      <c r="G6" s="60" t="str">
        <f t="shared" ref="G6:G9" si="0">IFERROR(IF(E6="Individual Unit",IF(VLOOKUP($F6,Products,26,FALSE)="","X",VLOOKUP($F6,Products,26,FALSE)),""),"")</f>
        <v/>
      </c>
      <c r="H6" s="23" t="str">
        <f t="shared" ref="H6:H9" si="1">_xlfn.IFNA(VLOOKUP($F6,Products,2,FALSE),"Not Found")</f>
        <v>Bidfood</v>
      </c>
      <c r="I6" s="24" t="str">
        <f t="shared" ref="I6:I9" si="2">_xlfn.IFNA(VLOOKUP($F6,Products,4,FALSE),"Not Found")</f>
        <v>75603</v>
      </c>
      <c r="J6" s="24" t="str">
        <f t="shared" ref="J6:J9" si="3">_xlfn.IFNA(VLOOKUP($F6,Products,5,FALSE),"Not Found")</f>
        <v>Tomato</v>
      </c>
      <c r="L6" s="70">
        <f t="shared" ref="L6:L9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0.13999999999999999</v>
      </c>
      <c r="M6" s="70">
        <f t="shared" ref="M6:M9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0.62</v>
      </c>
      <c r="N6" s="70">
        <f t="shared" ref="N6:N9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0.06</v>
      </c>
      <c r="O6" s="70">
        <f t="shared" ref="O6:O9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0.04</v>
      </c>
      <c r="P6" s="70">
        <f t="shared" ref="P6:P9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0.02</v>
      </c>
      <c r="Q6" s="70">
        <f t="shared" ref="Q6:Q9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0.2</v>
      </c>
      <c r="R6" s="70">
        <f t="shared" ref="R6:R9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4.0000000000000001E-3</v>
      </c>
      <c r="S6" s="70">
        <v>0</v>
      </c>
      <c r="T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U6" s="70">
        <f t="shared" ref="U6:U9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3.2</v>
      </c>
      <c r="V6" s="80"/>
      <c r="W6" s="70">
        <f t="shared" ref="W6:W9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0.20999999999999996</v>
      </c>
      <c r="X6" s="70">
        <f t="shared" ref="X6:X9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0.92999999999999994</v>
      </c>
      <c r="Y6" s="70">
        <f t="shared" ref="Y6:Y9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0.09</v>
      </c>
      <c r="Z6" s="70">
        <f t="shared" ref="Z6:Z9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0.06</v>
      </c>
      <c r="AA6" s="70">
        <f t="shared" ref="AA6:AA9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0.03</v>
      </c>
      <c r="AB6" s="70">
        <f t="shared" ref="AB6:AB9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0.3</v>
      </c>
      <c r="AC6" s="70">
        <f t="shared" ref="AC6:AC9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6.0000000000000001E-3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F6" s="70">
        <f t="shared" ref="AF6:AF9" si="19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4.8</v>
      </c>
    </row>
    <row r="7" spans="2:32" s="4" customFormat="1" ht="30" customHeight="1" x14ac:dyDescent="0.25">
      <c r="B7" s="23" t="s">
        <v>1281</v>
      </c>
      <c r="C7" s="24">
        <v>20</v>
      </c>
      <c r="D7" s="24">
        <v>30</v>
      </c>
      <c r="E7" s="23" t="s">
        <v>6204</v>
      </c>
      <c r="F7" s="65" t="s">
        <v>1280</v>
      </c>
      <c r="G7" s="60" t="str">
        <f t="shared" si="0"/>
        <v/>
      </c>
      <c r="H7" s="23" t="str">
        <f t="shared" si="1"/>
        <v>Bidfood</v>
      </c>
      <c r="I7" s="24" t="str">
        <f t="shared" si="2"/>
        <v>75508</v>
      </c>
      <c r="J7" s="24" t="str">
        <f t="shared" si="3"/>
        <v>Cucumber 35-40mm</v>
      </c>
      <c r="L7" s="70">
        <f t="shared" si="4"/>
        <v>0.13999999999999999</v>
      </c>
      <c r="M7" s="70">
        <f t="shared" si="5"/>
        <v>0.3</v>
      </c>
      <c r="N7" s="70">
        <f t="shared" si="6"/>
        <v>0.02</v>
      </c>
      <c r="O7" s="70">
        <f t="shared" si="7"/>
        <v>0.02</v>
      </c>
      <c r="P7" s="70">
        <f t="shared" si="8"/>
        <v>0</v>
      </c>
      <c r="Q7" s="70">
        <f t="shared" si="9"/>
        <v>0.12</v>
      </c>
      <c r="R7" s="70">
        <f t="shared" si="10"/>
        <v>2E-3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 t="shared" si="11"/>
        <v>2</v>
      </c>
      <c r="V7" s="80"/>
      <c r="W7" s="70">
        <f t="shared" si="12"/>
        <v>0.20999999999999996</v>
      </c>
      <c r="X7" s="70">
        <f t="shared" si="13"/>
        <v>0.44999999999999996</v>
      </c>
      <c r="Y7" s="70">
        <f t="shared" si="14"/>
        <v>0.03</v>
      </c>
      <c r="Z7" s="70">
        <f t="shared" si="15"/>
        <v>0.03</v>
      </c>
      <c r="AA7" s="70">
        <f t="shared" si="16"/>
        <v>0</v>
      </c>
      <c r="AB7" s="70">
        <f t="shared" si="17"/>
        <v>0.18</v>
      </c>
      <c r="AC7" s="70">
        <f t="shared" si="18"/>
        <v>3.0000000000000001E-3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 t="shared" si="19"/>
        <v>3</v>
      </c>
    </row>
    <row r="8" spans="2:32" s="4" customFormat="1" ht="30" customHeight="1" x14ac:dyDescent="0.25">
      <c r="B8" s="23" t="s">
        <v>1288</v>
      </c>
      <c r="C8" s="24">
        <v>40</v>
      </c>
      <c r="D8" s="24">
        <v>60</v>
      </c>
      <c r="E8" s="23" t="s">
        <v>6204</v>
      </c>
      <c r="F8" s="65" t="s">
        <v>1287</v>
      </c>
      <c r="G8" s="60" t="str">
        <f t="shared" si="0"/>
        <v/>
      </c>
      <c r="H8" s="23" t="str">
        <f t="shared" si="1"/>
        <v>Bidfood</v>
      </c>
      <c r="I8" s="24" t="str">
        <f t="shared" si="2"/>
        <v>75534</v>
      </c>
      <c r="J8" s="24" t="str">
        <f t="shared" si="3"/>
        <v>Iceberg Lettuce</v>
      </c>
      <c r="L8" s="70">
        <f t="shared" si="4"/>
        <v>0.27999999999999997</v>
      </c>
      <c r="M8" s="70">
        <f t="shared" si="5"/>
        <v>0.76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0.24</v>
      </c>
      <c r="R8" s="70">
        <f t="shared" si="10"/>
        <v>4.0000000000000001E-3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0.76</v>
      </c>
      <c r="U8" s="70">
        <f t="shared" si="11"/>
        <v>5.2</v>
      </c>
      <c r="V8" s="80"/>
      <c r="W8" s="70">
        <f t="shared" si="12"/>
        <v>0.41999999999999993</v>
      </c>
      <c r="X8" s="70">
        <f t="shared" si="13"/>
        <v>1.1399999999999999</v>
      </c>
      <c r="Y8" s="70">
        <f t="shared" si="14"/>
        <v>0.18</v>
      </c>
      <c r="Z8" s="70">
        <f t="shared" si="15"/>
        <v>0.18</v>
      </c>
      <c r="AA8" s="70">
        <f t="shared" si="16"/>
        <v>0</v>
      </c>
      <c r="AB8" s="70">
        <f t="shared" si="17"/>
        <v>0.36</v>
      </c>
      <c r="AC8" s="70">
        <f t="shared" si="18"/>
        <v>6.0000000000000001E-3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1.1399999999999999</v>
      </c>
      <c r="AF8" s="70">
        <f t="shared" si="19"/>
        <v>7.8000000000000007</v>
      </c>
    </row>
    <row r="9" spans="2:32" s="4" customFormat="1" ht="30" customHeight="1" x14ac:dyDescent="0.25">
      <c r="B9" s="23" t="s">
        <v>2016</v>
      </c>
      <c r="C9" s="24">
        <v>75</v>
      </c>
      <c r="D9" s="24">
        <v>95</v>
      </c>
      <c r="E9" s="23" t="s">
        <v>6204</v>
      </c>
      <c r="F9" s="65" t="s">
        <v>5702</v>
      </c>
      <c r="G9" s="60" t="str">
        <f t="shared" si="0"/>
        <v/>
      </c>
      <c r="H9" s="23" t="str">
        <f t="shared" si="1"/>
        <v>Bidfood</v>
      </c>
      <c r="I9" s="24" t="str">
        <f t="shared" si="2"/>
        <v>23354</v>
      </c>
      <c r="J9" s="24" t="str">
        <f t="shared" si="3"/>
        <v>Quorn Vegan Fillets</v>
      </c>
      <c r="L9" s="70">
        <f t="shared" si="4"/>
        <v>10.500000000000002</v>
      </c>
      <c r="M9" s="70">
        <f t="shared" si="5"/>
        <v>3.6750000000000003</v>
      </c>
      <c r="N9" s="70">
        <f t="shared" si="6"/>
        <v>0.9</v>
      </c>
      <c r="O9" s="70">
        <f t="shared" si="7"/>
        <v>0.6</v>
      </c>
      <c r="P9" s="70">
        <f t="shared" si="8"/>
        <v>0.3</v>
      </c>
      <c r="Q9" s="70">
        <f t="shared" si="9"/>
        <v>4.7249999999999996</v>
      </c>
      <c r="R9" s="70">
        <f t="shared" si="10"/>
        <v>0.75</v>
      </c>
      <c r="S9" s="70">
        <f t="shared" ref="S9" si="20"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T9" s="70">
        <v>0</v>
      </c>
      <c r="U9" s="70">
        <f t="shared" si="11"/>
        <v>73.5</v>
      </c>
      <c r="V9" s="80"/>
      <c r="W9" s="70">
        <f t="shared" si="12"/>
        <v>13.3</v>
      </c>
      <c r="X9" s="70">
        <f t="shared" si="13"/>
        <v>4.6550000000000002</v>
      </c>
      <c r="Y9" s="70">
        <f t="shared" si="14"/>
        <v>1.1400000000000001</v>
      </c>
      <c r="Z9" s="70">
        <f t="shared" si="15"/>
        <v>0.76</v>
      </c>
      <c r="AA9" s="70">
        <f t="shared" si="16"/>
        <v>0.38</v>
      </c>
      <c r="AB9" s="70">
        <f t="shared" si="17"/>
        <v>5.9850000000000003</v>
      </c>
      <c r="AC9" s="70">
        <f t="shared" si="18"/>
        <v>0.95000000000000007</v>
      </c>
      <c r="AD9" s="70">
        <f t="shared" ref="AD9" si="21"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E9" s="70">
        <v>0</v>
      </c>
      <c r="AF9" s="70">
        <f t="shared" si="19"/>
        <v>93.1</v>
      </c>
    </row>
    <row r="10" spans="2:32" ht="15.75" x14ac:dyDescent="0.25">
      <c r="B10" s="89" t="s">
        <v>6273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23" t="s">
        <v>1220</v>
      </c>
      <c r="C11" s="24">
        <v>50</v>
      </c>
      <c r="D11" s="24">
        <v>50</v>
      </c>
      <c r="E11" s="23" t="s">
        <v>6204</v>
      </c>
      <c r="F11" s="65" t="s">
        <v>5554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3021</v>
      </c>
      <c r="J11" s="24" t="str">
        <f>_xlfn.IFNA(VLOOKUP($F11,Products,5,FALSE),"Not Found")</f>
        <v>Caterers Kitchen Solid Pack Apples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0.2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5.9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0.05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0.05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0.90000000000000013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5.9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23.78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0.2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5.9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0.05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0.05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0.90000000000000013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5.9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23.78</v>
      </c>
    </row>
    <row r="12" spans="2:32" s="4" customFormat="1" ht="30" customHeight="1" x14ac:dyDescent="0.25">
      <c r="B12" s="23" t="s">
        <v>6219</v>
      </c>
      <c r="C12" s="24">
        <v>20</v>
      </c>
      <c r="D12" s="24">
        <v>20</v>
      </c>
      <c r="E12" s="23" t="s">
        <v>6204</v>
      </c>
      <c r="F12" s="65" t="s">
        <v>5352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8986</v>
      </c>
      <c r="J12" s="24" t="str">
        <f>_xlfn.IFNA(VLOOKUP($F12,Products,5,FALSE),"Not Found")</f>
        <v xml:space="preserve"> Crumble Topping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1.24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14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3.5999999999999996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2.3800000000000003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1.22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0.04</v>
      </c>
      <c r="S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4.4000000000000004</v>
      </c>
      <c r="T12" s="70">
        <v>0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92.97399999999999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1.24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14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3.5999999999999996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2.3800000000000003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1.22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0.04</v>
      </c>
      <c r="AD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4.4000000000000004</v>
      </c>
      <c r="AE12" s="70">
        <v>0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92.97399999999999</v>
      </c>
    </row>
    <row r="13" spans="2:32" s="4" customFormat="1" ht="30" customHeight="1" x14ac:dyDescent="0.25">
      <c r="B13" s="38" t="s">
        <v>6220</v>
      </c>
      <c r="C13" s="39">
        <v>50</v>
      </c>
      <c r="D13" s="39">
        <v>50</v>
      </c>
      <c r="E13" s="38" t="s">
        <v>6204</v>
      </c>
      <c r="F13" s="65" t="s">
        <v>5721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Bidfood</v>
      </c>
      <c r="I13" s="24" t="str">
        <f>_xlfn.IFNA(VLOOKUP($F13,Products,4,FALSE),"Not Found")</f>
        <v>96594</v>
      </c>
      <c r="J13" s="24" t="str">
        <f>_xlfn.IFNA(VLOOKUP($F13,Products,5,FALSE),"Not Found")</f>
        <v>Alpro Dairy Free Custard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1.5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6.4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0.85000000000000009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0.7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0.15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6.5000000000000002E-2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5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40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1.5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6.4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0.85000000000000009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0.7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0.15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6.5000000000000002E-2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5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40</v>
      </c>
    </row>
    <row r="14" spans="2:32" x14ac:dyDescent="0.25">
      <c r="L14" s="71">
        <f t="shared" ref="L14:U14" si="22">SUM(L6:L13)</f>
        <v>14.000000000000002</v>
      </c>
      <c r="M14" s="71">
        <f t="shared" si="22"/>
        <v>31.655000000000001</v>
      </c>
      <c r="N14" s="71">
        <f t="shared" si="22"/>
        <v>5.6</v>
      </c>
      <c r="O14" s="71">
        <f t="shared" si="22"/>
        <v>3.91</v>
      </c>
      <c r="P14" s="71">
        <f t="shared" si="22"/>
        <v>1.69</v>
      </c>
      <c r="Q14" s="71">
        <f t="shared" si="22"/>
        <v>7.0750000000000002</v>
      </c>
      <c r="R14" s="71">
        <f t="shared" si="22"/>
        <v>0.86499999999999999</v>
      </c>
      <c r="S14" s="71">
        <f t="shared" si="22"/>
        <v>9.4</v>
      </c>
      <c r="T14" s="71">
        <f>SUM(T6:T13)</f>
        <v>6.66</v>
      </c>
      <c r="U14" s="71">
        <f t="shared" si="22"/>
        <v>240.654</v>
      </c>
      <c r="V14" s="73" t="s">
        <v>6151</v>
      </c>
      <c r="W14" s="71">
        <f t="shared" ref="W14:AF14" si="23">SUM(W6:W13)</f>
        <v>17.079999999999998</v>
      </c>
      <c r="X14" s="71">
        <f t="shared" si="23"/>
        <v>33.475000000000001</v>
      </c>
      <c r="Y14" s="71">
        <f t="shared" si="23"/>
        <v>5.9399999999999995</v>
      </c>
      <c r="Z14" s="71">
        <f t="shared" si="23"/>
        <v>4.16</v>
      </c>
      <c r="AA14" s="71">
        <f t="shared" si="23"/>
        <v>1.7799999999999998</v>
      </c>
      <c r="AB14" s="71">
        <f t="shared" si="23"/>
        <v>8.6150000000000002</v>
      </c>
      <c r="AC14" s="71">
        <f t="shared" si="23"/>
        <v>1.07</v>
      </c>
      <c r="AD14" s="71">
        <f t="shared" si="23"/>
        <v>9.4</v>
      </c>
      <c r="AE14" s="71">
        <f>SUM(AE6:AE13)</f>
        <v>7.04</v>
      </c>
      <c r="AF14" s="71">
        <f t="shared" si="23"/>
        <v>265.45399999999995</v>
      </c>
    </row>
    <row r="15" spans="2:32" ht="15" customHeight="1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4.2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6A54A54C-ABC6-4136-ADC4-F2C48A5BBB27}"/>
    <hyperlink ref="M1" location="'HOME WEEK 2'!A1" display="&lt; Week 2 Home" xr:uid="{66F9969E-1FC3-46B4-8316-0D10FCF0D334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0D29D8-AEDB-4CFD-9949-A2F23A66F6D5}">
          <x14:formula1>
            <xm:f>'Master Product List'!$B:$B</xm:f>
          </x14:formula1>
          <xm:sqref>F6:F9 F11:F13</xm:sqref>
        </x14:dataValidation>
      </x14:dataValidations>
    </ext>
  </extLst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DD296-337F-49AE-B7A1-9D2CE5C26AC5}">
  <sheetPr>
    <tabColor rgb="FF7030A0"/>
  </sheetPr>
  <dimension ref="B1:AH1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4" s="2" customFormat="1" ht="29.25" customHeight="1" x14ac:dyDescent="0.25">
      <c r="B1" s="95" t="s">
        <v>6069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4" ht="5.25" customHeight="1" x14ac:dyDescent="0.25"/>
    <row r="3" spans="2:34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4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4" ht="70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4" s="4" customFormat="1" ht="30" customHeight="1" x14ac:dyDescent="0.25">
      <c r="B6" s="23" t="s">
        <v>1301</v>
      </c>
      <c r="C6" s="24">
        <v>20</v>
      </c>
      <c r="D6" s="24">
        <v>30</v>
      </c>
      <c r="E6" s="23" t="s">
        <v>6204</v>
      </c>
      <c r="F6" s="65" t="s">
        <v>1300</v>
      </c>
      <c r="G6" s="60" t="str">
        <f t="shared" ref="G6:G9" si="0">IFERROR(IF(E6="Individual Unit",IF(VLOOKUP($F6,Products,26,FALSE)="","X",VLOOKUP($F6,Products,26,FALSE)),""),"")</f>
        <v/>
      </c>
      <c r="H6" s="23" t="str">
        <f t="shared" ref="H6:H9" si="1">_xlfn.IFNA(VLOOKUP($F6,Products,2,FALSE),"Not Found")</f>
        <v>Bidfood</v>
      </c>
      <c r="I6" s="24" t="str">
        <f t="shared" ref="I6:I9" si="2">_xlfn.IFNA(VLOOKUP($F6,Products,4,FALSE),"Not Found")</f>
        <v>75603</v>
      </c>
      <c r="J6" s="24" t="str">
        <f t="shared" ref="J6:J9" si="3">_xlfn.IFNA(VLOOKUP($F6,Products,5,FALSE),"Not Found")</f>
        <v>Tomato</v>
      </c>
      <c r="L6" s="70">
        <f t="shared" ref="L6:L9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0.13999999999999999</v>
      </c>
      <c r="M6" s="70">
        <f t="shared" ref="M6:M9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0.62</v>
      </c>
      <c r="N6" s="70">
        <f t="shared" ref="N6:N9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0.06</v>
      </c>
      <c r="O6" s="70">
        <f t="shared" ref="O6:O9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0.04</v>
      </c>
      <c r="P6" s="70">
        <f t="shared" ref="P6:P9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0.02</v>
      </c>
      <c r="Q6" s="70">
        <f t="shared" ref="Q6:Q9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0.2</v>
      </c>
      <c r="R6" s="70">
        <f t="shared" ref="R6:R9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4.0000000000000001E-3</v>
      </c>
      <c r="S6" s="70">
        <v>0</v>
      </c>
      <c r="T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U6" s="70">
        <f t="shared" ref="U6:U9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3.2</v>
      </c>
      <c r="V6" s="80"/>
      <c r="W6" s="70">
        <f t="shared" ref="W6:W9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0.20999999999999996</v>
      </c>
      <c r="X6" s="70">
        <f t="shared" ref="X6:X9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0.92999999999999994</v>
      </c>
      <c r="Y6" s="70">
        <f t="shared" ref="Y6:Y9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0.09</v>
      </c>
      <c r="Z6" s="70">
        <f t="shared" ref="Z6:Z9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0.06</v>
      </c>
      <c r="AA6" s="70">
        <f t="shared" ref="AA6:AA9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0.03</v>
      </c>
      <c r="AB6" s="70">
        <f t="shared" ref="AB6:AB9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0.3</v>
      </c>
      <c r="AC6" s="70">
        <f t="shared" ref="AC6:AC9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6.0000000000000001E-3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F6" s="70">
        <f t="shared" ref="AF6:AF9" si="19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4.8</v>
      </c>
    </row>
    <row r="7" spans="2:34" s="4" customFormat="1" ht="30" customHeight="1" x14ac:dyDescent="0.25">
      <c r="B7" s="23" t="s">
        <v>1281</v>
      </c>
      <c r="C7" s="24">
        <v>20</v>
      </c>
      <c r="D7" s="24">
        <v>30</v>
      </c>
      <c r="E7" s="23" t="s">
        <v>6204</v>
      </c>
      <c r="F7" s="65" t="s">
        <v>1280</v>
      </c>
      <c r="G7" s="60" t="str">
        <f t="shared" si="0"/>
        <v/>
      </c>
      <c r="H7" s="23" t="str">
        <f t="shared" si="1"/>
        <v>Bidfood</v>
      </c>
      <c r="I7" s="24" t="str">
        <f t="shared" si="2"/>
        <v>75508</v>
      </c>
      <c r="J7" s="24" t="str">
        <f t="shared" si="3"/>
        <v>Cucumber 35-40mm</v>
      </c>
      <c r="L7" s="70">
        <f t="shared" si="4"/>
        <v>0.13999999999999999</v>
      </c>
      <c r="M7" s="70">
        <f t="shared" si="5"/>
        <v>0.3</v>
      </c>
      <c r="N7" s="70">
        <f t="shared" si="6"/>
        <v>0.02</v>
      </c>
      <c r="O7" s="70">
        <f t="shared" si="7"/>
        <v>0.02</v>
      </c>
      <c r="P7" s="70">
        <f t="shared" si="8"/>
        <v>0</v>
      </c>
      <c r="Q7" s="70">
        <f t="shared" si="9"/>
        <v>0.12</v>
      </c>
      <c r="R7" s="70">
        <f t="shared" si="10"/>
        <v>2E-3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 t="shared" si="11"/>
        <v>2</v>
      </c>
      <c r="V7" s="80"/>
      <c r="W7" s="70">
        <f t="shared" si="12"/>
        <v>0.20999999999999996</v>
      </c>
      <c r="X7" s="70">
        <f t="shared" si="13"/>
        <v>0.44999999999999996</v>
      </c>
      <c r="Y7" s="70">
        <f t="shared" si="14"/>
        <v>0.03</v>
      </c>
      <c r="Z7" s="70">
        <f t="shared" si="15"/>
        <v>0.03</v>
      </c>
      <c r="AA7" s="70">
        <f t="shared" si="16"/>
        <v>0</v>
      </c>
      <c r="AB7" s="70">
        <f t="shared" si="17"/>
        <v>0.18</v>
      </c>
      <c r="AC7" s="70">
        <f t="shared" si="18"/>
        <v>3.0000000000000001E-3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 t="shared" si="19"/>
        <v>3</v>
      </c>
    </row>
    <row r="8" spans="2:34" s="4" customFormat="1" ht="30" customHeight="1" x14ac:dyDescent="0.25">
      <c r="B8" s="23" t="s">
        <v>1288</v>
      </c>
      <c r="C8" s="24">
        <v>40</v>
      </c>
      <c r="D8" s="24">
        <v>60</v>
      </c>
      <c r="E8" s="23" t="s">
        <v>6204</v>
      </c>
      <c r="F8" s="65" t="s">
        <v>1287</v>
      </c>
      <c r="G8" s="60" t="str">
        <f t="shared" si="0"/>
        <v/>
      </c>
      <c r="H8" s="23" t="str">
        <f t="shared" si="1"/>
        <v>Bidfood</v>
      </c>
      <c r="I8" s="24" t="str">
        <f t="shared" si="2"/>
        <v>75534</v>
      </c>
      <c r="J8" s="24" t="str">
        <f t="shared" si="3"/>
        <v>Iceberg Lettuce</v>
      </c>
      <c r="L8" s="70">
        <f t="shared" si="4"/>
        <v>0.27999999999999997</v>
      </c>
      <c r="M8" s="70">
        <f t="shared" si="5"/>
        <v>0.76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0.24</v>
      </c>
      <c r="R8" s="70">
        <f t="shared" si="10"/>
        <v>4.0000000000000001E-3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0.76</v>
      </c>
      <c r="U8" s="70">
        <f t="shared" si="11"/>
        <v>5.2</v>
      </c>
      <c r="V8" s="80"/>
      <c r="W8" s="70">
        <f t="shared" si="12"/>
        <v>0.41999999999999993</v>
      </c>
      <c r="X8" s="70">
        <f t="shared" si="13"/>
        <v>1.1399999999999999</v>
      </c>
      <c r="Y8" s="70">
        <f t="shared" si="14"/>
        <v>0.18</v>
      </c>
      <c r="Z8" s="70">
        <f t="shared" si="15"/>
        <v>0.18</v>
      </c>
      <c r="AA8" s="70">
        <f t="shared" si="16"/>
        <v>0</v>
      </c>
      <c r="AB8" s="70">
        <f t="shared" si="17"/>
        <v>0.36</v>
      </c>
      <c r="AC8" s="70">
        <f t="shared" si="18"/>
        <v>6.0000000000000001E-3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1.1399999999999999</v>
      </c>
      <c r="AF8" s="70">
        <f t="shared" si="19"/>
        <v>7.8000000000000007</v>
      </c>
    </row>
    <row r="9" spans="2:34" s="4" customFormat="1" ht="30" customHeight="1" x14ac:dyDescent="0.25">
      <c r="B9" s="23" t="s">
        <v>2016</v>
      </c>
      <c r="C9" s="24">
        <v>75</v>
      </c>
      <c r="D9" s="24">
        <v>95</v>
      </c>
      <c r="E9" s="23" t="s">
        <v>6204</v>
      </c>
      <c r="F9" s="65" t="s">
        <v>5702</v>
      </c>
      <c r="G9" s="60" t="str">
        <f t="shared" si="0"/>
        <v/>
      </c>
      <c r="H9" s="23" t="str">
        <f t="shared" si="1"/>
        <v>Bidfood</v>
      </c>
      <c r="I9" s="24" t="str">
        <f t="shared" si="2"/>
        <v>23354</v>
      </c>
      <c r="J9" s="24" t="str">
        <f t="shared" si="3"/>
        <v>Quorn Vegan Fillets</v>
      </c>
      <c r="L9" s="70">
        <f t="shared" si="4"/>
        <v>10.500000000000002</v>
      </c>
      <c r="M9" s="70">
        <f t="shared" si="5"/>
        <v>3.6750000000000003</v>
      </c>
      <c r="N9" s="70">
        <f t="shared" si="6"/>
        <v>0.9</v>
      </c>
      <c r="O9" s="70">
        <f t="shared" si="7"/>
        <v>0.6</v>
      </c>
      <c r="P9" s="70">
        <f t="shared" si="8"/>
        <v>0.3</v>
      </c>
      <c r="Q9" s="70">
        <f t="shared" si="9"/>
        <v>4.7249999999999996</v>
      </c>
      <c r="R9" s="70">
        <f t="shared" si="10"/>
        <v>0.75</v>
      </c>
      <c r="S9" s="70">
        <f t="shared" ref="S9" si="20"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T9" s="70">
        <v>0</v>
      </c>
      <c r="U9" s="70">
        <f t="shared" si="11"/>
        <v>73.5</v>
      </c>
      <c r="V9" s="80"/>
      <c r="W9" s="70">
        <f t="shared" si="12"/>
        <v>13.3</v>
      </c>
      <c r="X9" s="70">
        <f t="shared" si="13"/>
        <v>4.6550000000000002</v>
      </c>
      <c r="Y9" s="70">
        <f t="shared" si="14"/>
        <v>1.1400000000000001</v>
      </c>
      <c r="Z9" s="70">
        <f t="shared" si="15"/>
        <v>0.76</v>
      </c>
      <c r="AA9" s="70">
        <f t="shared" si="16"/>
        <v>0.38</v>
      </c>
      <c r="AB9" s="70">
        <f t="shared" si="17"/>
        <v>5.9850000000000003</v>
      </c>
      <c r="AC9" s="70">
        <f t="shared" si="18"/>
        <v>0.95000000000000007</v>
      </c>
      <c r="AD9" s="70">
        <f t="shared" ref="AD9" si="21"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E9" s="70">
        <v>0</v>
      </c>
      <c r="AF9" s="70">
        <f t="shared" si="19"/>
        <v>93.1</v>
      </c>
    </row>
    <row r="10" spans="2:34" ht="15.75" x14ac:dyDescent="0.25">
      <c r="B10" s="89" t="s">
        <v>6217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4" s="4" customFormat="1" ht="30" customHeight="1" x14ac:dyDescent="0.25">
      <c r="B11" s="38" t="s">
        <v>1447</v>
      </c>
      <c r="C11" s="39">
        <v>0.5</v>
      </c>
      <c r="D11" s="39">
        <v>0.5</v>
      </c>
      <c r="E11" s="38" t="s">
        <v>1216</v>
      </c>
      <c r="F11" s="65" t="s">
        <v>5538</v>
      </c>
      <c r="G11" s="60">
        <f>IFERROR(IF(E11="Individual Unit",IF(VLOOKUP($F11,Products,26,FALSE)="","X",VLOOKUP($F11,Products,26,FALSE)),""),"")</f>
        <v>167</v>
      </c>
      <c r="H11" s="23" t="str">
        <f>_xlfn.IFNA(VLOOKUP($F11,Products,2,FALSE),"Not Found")</f>
        <v>Tamar Fresh</v>
      </c>
      <c r="I11" s="24" t="str">
        <f>_xlfn.IFNA(VLOOKUP($F11,Products,4,FALSE),"Not Found")</f>
        <v>1040</v>
      </c>
      <c r="J11" s="24" t="str">
        <f>_xlfn.IFNA(VLOOKUP($F11,Products,5,FALSE),"Not Found")</f>
        <v>Granny Smith Apples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0.41749999999999998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8.35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0.33400000000000002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0.33400000000000002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1.002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8.3499999999999998E-3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8.35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35.905000000000001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0.41749999999999998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8.35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0.33400000000000002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0.33400000000000002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1.002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8.3499999999999998E-3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8.35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35.905000000000001</v>
      </c>
    </row>
    <row r="12" spans="2:34" s="4" customFormat="1" ht="30" customHeight="1" x14ac:dyDescent="0.25">
      <c r="B12" s="38" t="s">
        <v>6213</v>
      </c>
      <c r="C12" s="39">
        <v>25</v>
      </c>
      <c r="D12" s="39">
        <v>25</v>
      </c>
      <c r="E12" s="38" t="s">
        <v>6204</v>
      </c>
      <c r="F12" s="65" t="s">
        <v>5543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44250</v>
      </c>
      <c r="J12" s="24" t="str">
        <f>_xlfn.IFNA(VLOOKUP($F12,Products,5,FALSE),"Not Found")</f>
        <v>Raisin's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0.75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15.65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0.25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0.05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0.67500000000000004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0.01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15.65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65.13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0.75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15.65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0.2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0.05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0.67500000000000004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0.01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15.65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65.13</v>
      </c>
    </row>
    <row r="13" spans="2:34" x14ac:dyDescent="0.25">
      <c r="L13" s="71">
        <f t="shared" ref="L13:U13" si="22">SUM(L6:L12)</f>
        <v>12.227500000000003</v>
      </c>
      <c r="M13" s="71">
        <f t="shared" si="22"/>
        <v>29.355</v>
      </c>
      <c r="N13" s="71">
        <f t="shared" si="22"/>
        <v>1.6840000000000002</v>
      </c>
      <c r="O13" s="71">
        <f t="shared" si="22"/>
        <v>1.3140000000000001</v>
      </c>
      <c r="P13" s="71">
        <f t="shared" si="22"/>
        <v>0.37</v>
      </c>
      <c r="Q13" s="71">
        <f t="shared" si="22"/>
        <v>6.9619999999999997</v>
      </c>
      <c r="R13" s="71">
        <f t="shared" si="22"/>
        <v>0.77834999999999999</v>
      </c>
      <c r="S13" s="71">
        <f t="shared" si="22"/>
        <v>0</v>
      </c>
      <c r="T13" s="71">
        <f>SUM(T6:T12)</f>
        <v>24.759999999999998</v>
      </c>
      <c r="U13" s="71">
        <f t="shared" si="22"/>
        <v>184.935</v>
      </c>
      <c r="V13" s="73" t="s">
        <v>6151</v>
      </c>
      <c r="W13" s="71">
        <f t="shared" ref="W13:AF13" si="23">SUM(W6:W12)</f>
        <v>15.307500000000001</v>
      </c>
      <c r="X13" s="71">
        <f t="shared" si="23"/>
        <v>31.174999999999997</v>
      </c>
      <c r="Y13" s="71">
        <f t="shared" si="23"/>
        <v>2.024</v>
      </c>
      <c r="Z13" s="71">
        <f t="shared" si="23"/>
        <v>1.5640000000000001</v>
      </c>
      <c r="AA13" s="71">
        <f t="shared" si="23"/>
        <v>0.46</v>
      </c>
      <c r="AB13" s="71">
        <f t="shared" si="23"/>
        <v>8.5020000000000007</v>
      </c>
      <c r="AC13" s="71">
        <f t="shared" si="23"/>
        <v>0.98335000000000006</v>
      </c>
      <c r="AD13" s="71">
        <f t="shared" si="23"/>
        <v>0</v>
      </c>
      <c r="AE13" s="71">
        <f>SUM(AE6:AE12)</f>
        <v>25.14</v>
      </c>
      <c r="AF13" s="71">
        <f t="shared" si="23"/>
        <v>209.73499999999999</v>
      </c>
    </row>
    <row r="14" spans="2:34" ht="15" customHeight="1" x14ac:dyDescent="0.25">
      <c r="L14" s="59"/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59"/>
      <c r="W14" s="63" t="s">
        <v>6154</v>
      </c>
      <c r="X14" s="59"/>
      <c r="Y14" s="84" t="b">
        <v>1</v>
      </c>
      <c r="Z14" s="59"/>
      <c r="AA14" s="59"/>
      <c r="AB14" s="59"/>
      <c r="AC14" s="84" t="b">
        <v>1</v>
      </c>
      <c r="AD14" s="59"/>
      <c r="AE14" s="59"/>
      <c r="AF14" s="59"/>
      <c r="AG14" s="59"/>
      <c r="AH14" s="59"/>
    </row>
    <row r="15" spans="2:34" ht="15" customHeight="1" x14ac:dyDescent="0.25">
      <c r="L15" s="84" t="b">
        <v>1</v>
      </c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59"/>
      <c r="W15" s="63" t="s">
        <v>6155</v>
      </c>
      <c r="X15" s="84" t="b">
        <v>1</v>
      </c>
      <c r="Y15" s="84" t="b">
        <v>1</v>
      </c>
      <c r="Z15" s="59"/>
      <c r="AA15" s="59"/>
      <c r="AB15" s="59"/>
      <c r="AC15" s="84" t="b">
        <v>1</v>
      </c>
      <c r="AD15" s="59"/>
      <c r="AE15" s="59"/>
      <c r="AF15" s="59"/>
      <c r="AG15" s="59"/>
      <c r="AH15" s="59"/>
    </row>
    <row r="16" spans="2:34" ht="15" customHeight="1" x14ac:dyDescent="0.25">
      <c r="L16" s="59"/>
      <c r="M16" s="59"/>
      <c r="N16" s="59"/>
      <c r="O16" s="59"/>
      <c r="P16" s="59"/>
      <c r="Q16" s="84" t="b">
        <v>1</v>
      </c>
      <c r="R16" s="59"/>
      <c r="S16" s="59"/>
      <c r="T16" s="59"/>
      <c r="U16" s="84" t="b">
        <v>1</v>
      </c>
      <c r="V16" s="59"/>
      <c r="W16" s="63" t="s">
        <v>6156</v>
      </c>
      <c r="X16" s="59"/>
      <c r="Y16" s="59"/>
      <c r="Z16" s="59"/>
      <c r="AA16" s="59"/>
      <c r="AB16" s="59"/>
      <c r="AC16" s="84" t="b">
        <v>1</v>
      </c>
      <c r="AD16" s="59"/>
      <c r="AE16" s="59"/>
      <c r="AF16" s="59"/>
      <c r="AG16" s="84" t="b">
        <v>1</v>
      </c>
      <c r="AH16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D3F52D26-9001-4899-A62D-BBA68F5F6B79}"/>
    <hyperlink ref="M1" location="'HOME WEEK 2'!A1" display="&lt; Week 2 Home" xr:uid="{2FE6BD34-B3B5-4DF9-BA57-5FFEE84891D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2E58C92-7389-4803-9A68-B332FF91E968}">
          <x14:formula1>
            <xm:f>'Master Product List'!$B:$B</xm:f>
          </x14:formula1>
          <xm:sqref>F6:F9 F11:F12</xm:sqref>
        </x14:dataValidation>
      </x14:dataValidations>
    </ext>
  </extLst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8198-AE82-4A46-AE98-1952267E8DCC}">
  <sheetPr>
    <tabColor rgb="FF7030A0"/>
  </sheetPr>
  <dimension ref="B1:AF1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6069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1301</v>
      </c>
      <c r="C6" s="24">
        <v>20</v>
      </c>
      <c r="D6" s="24">
        <v>30</v>
      </c>
      <c r="E6" s="23" t="s">
        <v>6204</v>
      </c>
      <c r="F6" s="65" t="s">
        <v>1300</v>
      </c>
      <c r="G6" s="60" t="str">
        <f t="shared" ref="G6:G9" si="0">IFERROR(IF(E6="Individual Unit",IF(VLOOKUP($F6,Products,26,FALSE)="","X",VLOOKUP($F6,Products,26,FALSE)),""),"")</f>
        <v/>
      </c>
      <c r="H6" s="23" t="str">
        <f t="shared" ref="H6:H9" si="1">_xlfn.IFNA(VLOOKUP($F6,Products,2,FALSE),"Not Found")</f>
        <v>Bidfood</v>
      </c>
      <c r="I6" s="24" t="str">
        <f t="shared" ref="I6:I9" si="2">_xlfn.IFNA(VLOOKUP($F6,Products,4,FALSE),"Not Found")</f>
        <v>75603</v>
      </c>
      <c r="J6" s="24" t="str">
        <f t="shared" ref="J6:J9" si="3">_xlfn.IFNA(VLOOKUP($F6,Products,5,FALSE),"Not Found")</f>
        <v>Tomato</v>
      </c>
      <c r="L6" s="70">
        <f t="shared" ref="L6:L9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0.13999999999999999</v>
      </c>
      <c r="M6" s="70">
        <f t="shared" ref="M6:M9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0.62</v>
      </c>
      <c r="N6" s="70">
        <f t="shared" ref="N6:N9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0.06</v>
      </c>
      <c r="O6" s="70">
        <f t="shared" ref="O6:O9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0.04</v>
      </c>
      <c r="P6" s="70">
        <f t="shared" ref="P6:P9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0.02</v>
      </c>
      <c r="Q6" s="70">
        <f t="shared" ref="Q6:Q9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0.2</v>
      </c>
      <c r="R6" s="70">
        <f t="shared" ref="R6:R9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4.0000000000000001E-3</v>
      </c>
      <c r="S6" s="70">
        <v>0</v>
      </c>
      <c r="T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U6" s="70">
        <f t="shared" ref="U6:U9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3.2</v>
      </c>
      <c r="V6" s="80"/>
      <c r="W6" s="70">
        <f t="shared" ref="W6:W9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0.20999999999999996</v>
      </c>
      <c r="X6" s="70">
        <f t="shared" ref="X6:X9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0.92999999999999994</v>
      </c>
      <c r="Y6" s="70">
        <f t="shared" ref="Y6:Y9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0.09</v>
      </c>
      <c r="Z6" s="70">
        <f t="shared" ref="Z6:Z9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0.06</v>
      </c>
      <c r="AA6" s="70">
        <f t="shared" ref="AA6:AA9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0.03</v>
      </c>
      <c r="AB6" s="70">
        <f t="shared" ref="AB6:AB9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0.3</v>
      </c>
      <c r="AC6" s="70">
        <f t="shared" ref="AC6:AC9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6.0000000000000001E-3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F6" s="70">
        <f t="shared" ref="AF6:AF9" si="19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4.8</v>
      </c>
    </row>
    <row r="7" spans="2:32" s="4" customFormat="1" ht="30" customHeight="1" x14ac:dyDescent="0.25">
      <c r="B7" s="23" t="s">
        <v>1281</v>
      </c>
      <c r="C7" s="24">
        <v>20</v>
      </c>
      <c r="D7" s="24">
        <v>30</v>
      </c>
      <c r="E7" s="23" t="s">
        <v>6204</v>
      </c>
      <c r="F7" s="65" t="s">
        <v>1280</v>
      </c>
      <c r="G7" s="60" t="str">
        <f t="shared" si="0"/>
        <v/>
      </c>
      <c r="H7" s="23" t="str">
        <f t="shared" si="1"/>
        <v>Bidfood</v>
      </c>
      <c r="I7" s="24" t="str">
        <f t="shared" si="2"/>
        <v>75508</v>
      </c>
      <c r="J7" s="24" t="str">
        <f t="shared" si="3"/>
        <v>Cucumber 35-40mm</v>
      </c>
      <c r="L7" s="70">
        <f t="shared" si="4"/>
        <v>0.13999999999999999</v>
      </c>
      <c r="M7" s="70">
        <f t="shared" si="5"/>
        <v>0.3</v>
      </c>
      <c r="N7" s="70">
        <f t="shared" si="6"/>
        <v>0.02</v>
      </c>
      <c r="O7" s="70">
        <f t="shared" si="7"/>
        <v>0.02</v>
      </c>
      <c r="P7" s="70">
        <f t="shared" si="8"/>
        <v>0</v>
      </c>
      <c r="Q7" s="70">
        <f t="shared" si="9"/>
        <v>0.12</v>
      </c>
      <c r="R7" s="70">
        <f t="shared" si="10"/>
        <v>2E-3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 t="shared" si="11"/>
        <v>2</v>
      </c>
      <c r="V7" s="80"/>
      <c r="W7" s="70">
        <f t="shared" si="12"/>
        <v>0.20999999999999996</v>
      </c>
      <c r="X7" s="70">
        <f t="shared" si="13"/>
        <v>0.44999999999999996</v>
      </c>
      <c r="Y7" s="70">
        <f t="shared" si="14"/>
        <v>0.03</v>
      </c>
      <c r="Z7" s="70">
        <f t="shared" si="15"/>
        <v>0.03</v>
      </c>
      <c r="AA7" s="70">
        <f t="shared" si="16"/>
        <v>0</v>
      </c>
      <c r="AB7" s="70">
        <f t="shared" si="17"/>
        <v>0.18</v>
      </c>
      <c r="AC7" s="70">
        <f t="shared" si="18"/>
        <v>3.0000000000000001E-3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 t="shared" si="19"/>
        <v>3</v>
      </c>
    </row>
    <row r="8" spans="2:32" s="4" customFormat="1" ht="30" customHeight="1" x14ac:dyDescent="0.25">
      <c r="B8" s="23" t="s">
        <v>1288</v>
      </c>
      <c r="C8" s="24">
        <v>40</v>
      </c>
      <c r="D8" s="24">
        <v>60</v>
      </c>
      <c r="E8" s="23" t="s">
        <v>6204</v>
      </c>
      <c r="F8" s="65" t="s">
        <v>1287</v>
      </c>
      <c r="G8" s="60" t="str">
        <f t="shared" si="0"/>
        <v/>
      </c>
      <c r="H8" s="23" t="str">
        <f t="shared" si="1"/>
        <v>Bidfood</v>
      </c>
      <c r="I8" s="24" t="str">
        <f t="shared" si="2"/>
        <v>75534</v>
      </c>
      <c r="J8" s="24" t="str">
        <f t="shared" si="3"/>
        <v>Iceberg Lettuce</v>
      </c>
      <c r="L8" s="70">
        <f t="shared" si="4"/>
        <v>0.27999999999999997</v>
      </c>
      <c r="M8" s="70">
        <f t="shared" si="5"/>
        <v>0.76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0.24</v>
      </c>
      <c r="R8" s="70">
        <f t="shared" si="10"/>
        <v>4.0000000000000001E-3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0.76</v>
      </c>
      <c r="U8" s="70">
        <f t="shared" si="11"/>
        <v>5.2</v>
      </c>
      <c r="V8" s="80"/>
      <c r="W8" s="70">
        <f t="shared" si="12"/>
        <v>0.41999999999999993</v>
      </c>
      <c r="X8" s="70">
        <f t="shared" si="13"/>
        <v>1.1399999999999999</v>
      </c>
      <c r="Y8" s="70">
        <f t="shared" si="14"/>
        <v>0.18</v>
      </c>
      <c r="Z8" s="70">
        <f t="shared" si="15"/>
        <v>0.18</v>
      </c>
      <c r="AA8" s="70">
        <f t="shared" si="16"/>
        <v>0</v>
      </c>
      <c r="AB8" s="70">
        <f t="shared" si="17"/>
        <v>0.36</v>
      </c>
      <c r="AC8" s="70">
        <f t="shared" si="18"/>
        <v>6.0000000000000001E-3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1.1399999999999999</v>
      </c>
      <c r="AF8" s="70">
        <f t="shared" si="19"/>
        <v>7.8000000000000007</v>
      </c>
    </row>
    <row r="9" spans="2:32" s="4" customFormat="1" ht="30" customHeight="1" x14ac:dyDescent="0.25">
      <c r="B9" s="23" t="s">
        <v>2016</v>
      </c>
      <c r="C9" s="24">
        <v>75</v>
      </c>
      <c r="D9" s="24">
        <v>95</v>
      </c>
      <c r="E9" s="23" t="s">
        <v>6204</v>
      </c>
      <c r="F9" s="65" t="s">
        <v>5702</v>
      </c>
      <c r="G9" s="60" t="str">
        <f t="shared" si="0"/>
        <v/>
      </c>
      <c r="H9" s="23" t="str">
        <f t="shared" si="1"/>
        <v>Bidfood</v>
      </c>
      <c r="I9" s="24" t="str">
        <f t="shared" si="2"/>
        <v>23354</v>
      </c>
      <c r="J9" s="24" t="str">
        <f t="shared" si="3"/>
        <v>Quorn Vegan Fillets</v>
      </c>
      <c r="L9" s="70">
        <f t="shared" si="4"/>
        <v>10.500000000000002</v>
      </c>
      <c r="M9" s="70">
        <f t="shared" si="5"/>
        <v>3.6750000000000003</v>
      </c>
      <c r="N9" s="70">
        <f t="shared" si="6"/>
        <v>0.9</v>
      </c>
      <c r="O9" s="70">
        <f t="shared" si="7"/>
        <v>0.6</v>
      </c>
      <c r="P9" s="70">
        <f t="shared" si="8"/>
        <v>0.3</v>
      </c>
      <c r="Q9" s="70">
        <f t="shared" si="9"/>
        <v>4.7249999999999996</v>
      </c>
      <c r="R9" s="70">
        <f t="shared" si="10"/>
        <v>0.75</v>
      </c>
      <c r="S9" s="70">
        <f t="shared" ref="S9" si="20"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T9" s="70">
        <v>0</v>
      </c>
      <c r="U9" s="70">
        <f t="shared" si="11"/>
        <v>73.5</v>
      </c>
      <c r="V9" s="80"/>
      <c r="W9" s="70">
        <f t="shared" si="12"/>
        <v>13.3</v>
      </c>
      <c r="X9" s="70">
        <f t="shared" si="13"/>
        <v>4.6550000000000002</v>
      </c>
      <c r="Y9" s="70">
        <f t="shared" si="14"/>
        <v>1.1400000000000001</v>
      </c>
      <c r="Z9" s="70">
        <f t="shared" si="15"/>
        <v>0.76</v>
      </c>
      <c r="AA9" s="70">
        <f t="shared" si="16"/>
        <v>0.38</v>
      </c>
      <c r="AB9" s="70">
        <f t="shared" si="17"/>
        <v>5.9850000000000003</v>
      </c>
      <c r="AC9" s="70">
        <f t="shared" si="18"/>
        <v>0.95000000000000007</v>
      </c>
      <c r="AD9" s="70">
        <f t="shared" ref="AD9" si="21"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E9" s="70">
        <v>0</v>
      </c>
      <c r="AF9" s="70">
        <f t="shared" si="19"/>
        <v>93.1</v>
      </c>
    </row>
    <row r="10" spans="2:32" ht="15.75" x14ac:dyDescent="0.25">
      <c r="B10" s="89" t="s">
        <v>6295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38" t="s">
        <v>24</v>
      </c>
      <c r="C11" s="39">
        <v>1</v>
      </c>
      <c r="D11" s="39">
        <v>1</v>
      </c>
      <c r="E11" s="38" t="s">
        <v>1216</v>
      </c>
      <c r="F11" s="65" t="s">
        <v>5770</v>
      </c>
      <c r="G11" s="60">
        <f>IFERROR(IF(E11="Individual Unit",IF(VLOOKUP($F11,Products,26,FALSE)="","X",VLOOKUP($F11,Products,26,FALSE)),""),"")</f>
        <v>50</v>
      </c>
      <c r="H11" s="23" t="str">
        <f>_xlfn.IFNA(VLOOKUP($F11,Products,2,FALSE),"Not Found")</f>
        <v>Amazon</v>
      </c>
      <c r="I11" s="24" t="str">
        <f>_xlfn.IFNA(VLOOKUP($F11,Products,4,FALSE),"Not Found")</f>
        <v>B0CK8LJRJP</v>
      </c>
      <c r="J11" s="24" t="str">
        <f>_xlfn.IFNA(VLOOKUP($F11,Products,5,FALSE),"Not Found")</f>
        <v>Graze Lively Lemon Flapjacks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3.1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22.5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10.5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8.65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1.8500000000000003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8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0.1</v>
      </c>
      <c r="S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6</v>
      </c>
      <c r="T11" s="70">
        <v>0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213.49999999999997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3.1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22.5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10.5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8.65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1.8500000000000003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8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0.1</v>
      </c>
      <c r="AD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6</v>
      </c>
      <c r="AE11" s="70">
        <v>0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213.49999999999997</v>
      </c>
    </row>
    <row r="12" spans="2:32" x14ac:dyDescent="0.25">
      <c r="L12" s="71">
        <f t="shared" ref="L12:U12" si="22">SUM(L6:L11)</f>
        <v>14.160000000000002</v>
      </c>
      <c r="M12" s="71">
        <f t="shared" si="22"/>
        <v>27.855</v>
      </c>
      <c r="N12" s="71">
        <f t="shared" si="22"/>
        <v>11.6</v>
      </c>
      <c r="O12" s="71">
        <f t="shared" si="22"/>
        <v>9.43</v>
      </c>
      <c r="P12" s="71">
        <f t="shared" si="22"/>
        <v>2.1700000000000004</v>
      </c>
      <c r="Q12" s="71">
        <f t="shared" si="22"/>
        <v>13.285</v>
      </c>
      <c r="R12" s="71">
        <f t="shared" si="22"/>
        <v>0.86</v>
      </c>
      <c r="S12" s="71">
        <f t="shared" si="22"/>
        <v>6</v>
      </c>
      <c r="T12" s="71">
        <f>SUM(T6:T11)</f>
        <v>0.76</v>
      </c>
      <c r="U12" s="71">
        <f t="shared" si="22"/>
        <v>297.39999999999998</v>
      </c>
      <c r="V12" s="73" t="s">
        <v>6151</v>
      </c>
      <c r="W12" s="71">
        <f t="shared" ref="W12:AF12" si="23">SUM(W6:W11)</f>
        <v>17.240000000000002</v>
      </c>
      <c r="X12" s="71">
        <f t="shared" si="23"/>
        <v>29.675000000000001</v>
      </c>
      <c r="Y12" s="71">
        <f t="shared" si="23"/>
        <v>11.94</v>
      </c>
      <c r="Z12" s="71">
        <f t="shared" si="23"/>
        <v>9.68</v>
      </c>
      <c r="AA12" s="71">
        <f t="shared" si="23"/>
        <v>2.2600000000000002</v>
      </c>
      <c r="AB12" s="71">
        <f t="shared" si="23"/>
        <v>14.824999999999999</v>
      </c>
      <c r="AC12" s="71">
        <f t="shared" si="23"/>
        <v>1.0650000000000002</v>
      </c>
      <c r="AD12" s="71">
        <f t="shared" si="23"/>
        <v>6</v>
      </c>
      <c r="AE12" s="71">
        <f>SUM(AE6:AE11)</f>
        <v>1.1399999999999999</v>
      </c>
      <c r="AF12" s="71">
        <f t="shared" si="23"/>
        <v>322.19999999999993</v>
      </c>
    </row>
    <row r="13" spans="2:32" ht="15" customHeight="1" x14ac:dyDescent="0.25">
      <c r="L13" s="59"/>
      <c r="M13" s="84" t="b">
        <v>1</v>
      </c>
      <c r="N13" s="59"/>
      <c r="O13" s="59"/>
      <c r="P13" s="59"/>
      <c r="Q13" s="84" t="b">
        <v>1</v>
      </c>
      <c r="R13" s="59"/>
      <c r="S13" s="59"/>
      <c r="T13" s="59"/>
      <c r="U13" s="59"/>
      <c r="V13" s="63" t="s">
        <v>6154</v>
      </c>
      <c r="W13" s="59"/>
      <c r="X13" s="84" t="b">
        <v>1</v>
      </c>
      <c r="Y13" s="59"/>
      <c r="Z13" s="59"/>
      <c r="AA13" s="59"/>
      <c r="AB13" s="84" t="b">
        <v>1</v>
      </c>
      <c r="AC13" s="59"/>
      <c r="AD13" s="59"/>
      <c r="AE13" s="59"/>
      <c r="AF13" s="59"/>
    </row>
    <row r="14" spans="2:32" ht="14.25" customHeight="1" x14ac:dyDescent="0.25">
      <c r="L14" s="84" t="b">
        <v>1</v>
      </c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6155</v>
      </c>
      <c r="W14" s="84" t="b">
        <v>1</v>
      </c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5" customHeight="1" x14ac:dyDescent="0.25">
      <c r="L15" s="59"/>
      <c r="M15" s="59"/>
      <c r="N15" s="59"/>
      <c r="O15" s="59"/>
      <c r="P15" s="59"/>
      <c r="Q15" s="84" t="b">
        <v>1</v>
      </c>
      <c r="R15" s="59"/>
      <c r="S15" s="59"/>
      <c r="T15" s="84" t="b">
        <v>1</v>
      </c>
      <c r="U15" s="59"/>
      <c r="V15" s="63" t="s">
        <v>6156</v>
      </c>
      <c r="W15" s="59"/>
      <c r="X15" s="59"/>
      <c r="Y15" s="59"/>
      <c r="Z15" s="59"/>
      <c r="AA15" s="59"/>
      <c r="AB15" s="84" t="b">
        <v>1</v>
      </c>
      <c r="AC15" s="59"/>
      <c r="AD15" s="59"/>
      <c r="AE15" s="84" t="b">
        <v>1</v>
      </c>
      <c r="AF1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BAFA8531-94AA-4899-930C-D81DCD038AB6}"/>
    <hyperlink ref="M1" location="'HOME WEEK 2'!A1" display="&lt; Week 2 Home" xr:uid="{38B31D32-C57D-40E2-979F-E84D4C0DF5F3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F2FF62-9220-4958-87DA-65A5ADE1CD26}">
          <x14:formula1>
            <xm:f>'Master Product List'!$B:$B</xm:f>
          </x14:formula1>
          <xm:sqref>F6:F9 F11</xm:sqref>
        </x14:dataValidation>
      </x14:dataValidations>
    </ext>
  </extLst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DD58C-DC7A-4D7E-A87B-DCCEC68EF86B}">
  <sheetPr>
    <tabColor rgb="FF7030A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6069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8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1301</v>
      </c>
      <c r="C6" s="24">
        <v>20</v>
      </c>
      <c r="D6" s="24">
        <v>30</v>
      </c>
      <c r="E6" s="23" t="s">
        <v>6204</v>
      </c>
      <c r="F6" s="65" t="s">
        <v>1300</v>
      </c>
      <c r="G6" s="60" t="str">
        <f t="shared" ref="G6:G9" si="0">IFERROR(IF(E6="Individual Unit",IF(VLOOKUP($F6,Products,26,FALSE)="","X",VLOOKUP($F6,Products,26,FALSE)),""),"")</f>
        <v/>
      </c>
      <c r="H6" s="23" t="str">
        <f t="shared" ref="H6:H9" si="1">_xlfn.IFNA(VLOOKUP($F6,Products,2,FALSE),"Not Found")</f>
        <v>Bidfood</v>
      </c>
      <c r="I6" s="24" t="str">
        <f t="shared" ref="I6:I9" si="2">_xlfn.IFNA(VLOOKUP($F6,Products,4,FALSE),"Not Found")</f>
        <v>75603</v>
      </c>
      <c r="J6" s="24" t="str">
        <f t="shared" ref="J6:J9" si="3">_xlfn.IFNA(VLOOKUP($F6,Products,5,FALSE),"Not Found")</f>
        <v>Tomato</v>
      </c>
      <c r="L6" s="70">
        <f t="shared" ref="L6:L9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0.13999999999999999</v>
      </c>
      <c r="M6" s="70">
        <f t="shared" ref="M6:M9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0.62</v>
      </c>
      <c r="N6" s="70">
        <f t="shared" ref="N6:N9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0.06</v>
      </c>
      <c r="O6" s="70">
        <f t="shared" ref="O6:O9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0.04</v>
      </c>
      <c r="P6" s="70">
        <f t="shared" ref="P6:P9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0.02</v>
      </c>
      <c r="Q6" s="70">
        <f t="shared" ref="Q6:Q9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0.2</v>
      </c>
      <c r="R6" s="70">
        <f t="shared" ref="R6:R9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4.0000000000000001E-3</v>
      </c>
      <c r="S6" s="70">
        <v>0</v>
      </c>
      <c r="T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U6" s="70">
        <f t="shared" ref="U6:U9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3.2</v>
      </c>
      <c r="V6" s="80"/>
      <c r="W6" s="70">
        <f t="shared" ref="W6:W9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0.20999999999999996</v>
      </c>
      <c r="X6" s="70">
        <f t="shared" ref="X6:X9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0.92999999999999994</v>
      </c>
      <c r="Y6" s="70">
        <f t="shared" ref="Y6:Y9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0.09</v>
      </c>
      <c r="Z6" s="70">
        <f t="shared" ref="Z6:Z9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0.06</v>
      </c>
      <c r="AA6" s="70">
        <f t="shared" ref="AA6:AA9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0.03</v>
      </c>
      <c r="AB6" s="70">
        <f t="shared" ref="AB6:AB9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0.3</v>
      </c>
      <c r="AC6" s="70">
        <f t="shared" ref="AC6:AC9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6.0000000000000001E-3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F6" s="70">
        <f t="shared" ref="AF6:AF9" si="19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4.8</v>
      </c>
    </row>
    <row r="7" spans="2:32" s="4" customFormat="1" ht="30" customHeight="1" x14ac:dyDescent="0.25">
      <c r="B7" s="23" t="s">
        <v>1281</v>
      </c>
      <c r="C7" s="24">
        <v>20</v>
      </c>
      <c r="D7" s="24">
        <v>30</v>
      </c>
      <c r="E7" s="23" t="s">
        <v>6204</v>
      </c>
      <c r="F7" s="65" t="s">
        <v>1280</v>
      </c>
      <c r="G7" s="60" t="str">
        <f t="shared" si="0"/>
        <v/>
      </c>
      <c r="H7" s="23" t="str">
        <f t="shared" si="1"/>
        <v>Bidfood</v>
      </c>
      <c r="I7" s="24" t="str">
        <f t="shared" si="2"/>
        <v>75508</v>
      </c>
      <c r="J7" s="24" t="str">
        <f t="shared" si="3"/>
        <v>Cucumber 35-40mm</v>
      </c>
      <c r="L7" s="70">
        <f t="shared" si="4"/>
        <v>0.13999999999999999</v>
      </c>
      <c r="M7" s="70">
        <f t="shared" si="5"/>
        <v>0.3</v>
      </c>
      <c r="N7" s="70">
        <f t="shared" si="6"/>
        <v>0.02</v>
      </c>
      <c r="O7" s="70">
        <f t="shared" si="7"/>
        <v>0.02</v>
      </c>
      <c r="P7" s="70">
        <f t="shared" si="8"/>
        <v>0</v>
      </c>
      <c r="Q7" s="70">
        <f t="shared" si="9"/>
        <v>0.12</v>
      </c>
      <c r="R7" s="70">
        <f t="shared" si="10"/>
        <v>2E-3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 t="shared" si="11"/>
        <v>2</v>
      </c>
      <c r="V7" s="80"/>
      <c r="W7" s="70">
        <f t="shared" si="12"/>
        <v>0.20999999999999996</v>
      </c>
      <c r="X7" s="70">
        <f t="shared" si="13"/>
        <v>0.44999999999999996</v>
      </c>
      <c r="Y7" s="70">
        <f t="shared" si="14"/>
        <v>0.03</v>
      </c>
      <c r="Z7" s="70">
        <f t="shared" si="15"/>
        <v>0.03</v>
      </c>
      <c r="AA7" s="70">
        <f t="shared" si="16"/>
        <v>0</v>
      </c>
      <c r="AB7" s="70">
        <f t="shared" si="17"/>
        <v>0.18</v>
      </c>
      <c r="AC7" s="70">
        <f t="shared" si="18"/>
        <v>3.0000000000000001E-3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 t="shared" si="19"/>
        <v>3</v>
      </c>
    </row>
    <row r="8" spans="2:32" s="4" customFormat="1" ht="30" customHeight="1" x14ac:dyDescent="0.25">
      <c r="B8" s="23" t="s">
        <v>1288</v>
      </c>
      <c r="C8" s="24">
        <v>40</v>
      </c>
      <c r="D8" s="24">
        <v>60</v>
      </c>
      <c r="E8" s="23" t="s">
        <v>6204</v>
      </c>
      <c r="F8" s="65" t="s">
        <v>1287</v>
      </c>
      <c r="G8" s="60" t="str">
        <f t="shared" si="0"/>
        <v/>
      </c>
      <c r="H8" s="23" t="str">
        <f t="shared" si="1"/>
        <v>Bidfood</v>
      </c>
      <c r="I8" s="24" t="str">
        <f t="shared" si="2"/>
        <v>75534</v>
      </c>
      <c r="J8" s="24" t="str">
        <f t="shared" si="3"/>
        <v>Iceberg Lettuce</v>
      </c>
      <c r="L8" s="70">
        <f t="shared" si="4"/>
        <v>0.27999999999999997</v>
      </c>
      <c r="M8" s="70">
        <f t="shared" si="5"/>
        <v>0.76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0.24</v>
      </c>
      <c r="R8" s="70">
        <f t="shared" si="10"/>
        <v>4.0000000000000001E-3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0.76</v>
      </c>
      <c r="U8" s="70">
        <f t="shared" si="11"/>
        <v>5.2</v>
      </c>
      <c r="V8" s="80"/>
      <c r="W8" s="70">
        <f t="shared" si="12"/>
        <v>0.41999999999999993</v>
      </c>
      <c r="X8" s="70">
        <f t="shared" si="13"/>
        <v>1.1399999999999999</v>
      </c>
      <c r="Y8" s="70">
        <f t="shared" si="14"/>
        <v>0.18</v>
      </c>
      <c r="Z8" s="70">
        <f t="shared" si="15"/>
        <v>0.18</v>
      </c>
      <c r="AA8" s="70">
        <f t="shared" si="16"/>
        <v>0</v>
      </c>
      <c r="AB8" s="70">
        <f t="shared" si="17"/>
        <v>0.36</v>
      </c>
      <c r="AC8" s="70">
        <f t="shared" si="18"/>
        <v>6.0000000000000001E-3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1.1399999999999999</v>
      </c>
      <c r="AF8" s="70">
        <f t="shared" si="19"/>
        <v>7.8000000000000007</v>
      </c>
    </row>
    <row r="9" spans="2:32" s="4" customFormat="1" ht="30" customHeight="1" x14ac:dyDescent="0.25">
      <c r="B9" s="23" t="s">
        <v>2016</v>
      </c>
      <c r="C9" s="24">
        <v>75</v>
      </c>
      <c r="D9" s="24">
        <v>95</v>
      </c>
      <c r="E9" s="23" t="s">
        <v>6204</v>
      </c>
      <c r="F9" s="65" t="s">
        <v>5702</v>
      </c>
      <c r="G9" s="60" t="str">
        <f t="shared" si="0"/>
        <v/>
      </c>
      <c r="H9" s="23" t="str">
        <f t="shared" si="1"/>
        <v>Bidfood</v>
      </c>
      <c r="I9" s="24" t="str">
        <f t="shared" si="2"/>
        <v>23354</v>
      </c>
      <c r="J9" s="24" t="str">
        <f t="shared" si="3"/>
        <v>Quorn Vegan Fillets</v>
      </c>
      <c r="L9" s="70">
        <f t="shared" si="4"/>
        <v>10.500000000000002</v>
      </c>
      <c r="M9" s="70">
        <f t="shared" si="5"/>
        <v>3.6750000000000003</v>
      </c>
      <c r="N9" s="70">
        <f t="shared" si="6"/>
        <v>0.9</v>
      </c>
      <c r="O9" s="70">
        <f t="shared" si="7"/>
        <v>0.6</v>
      </c>
      <c r="P9" s="70">
        <f t="shared" si="8"/>
        <v>0.3</v>
      </c>
      <c r="Q9" s="70">
        <f t="shared" si="9"/>
        <v>4.7249999999999996</v>
      </c>
      <c r="R9" s="70">
        <f t="shared" si="10"/>
        <v>0.75</v>
      </c>
      <c r="S9" s="70">
        <f t="shared" ref="S9" si="20"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T9" s="70">
        <v>0</v>
      </c>
      <c r="U9" s="70">
        <f t="shared" si="11"/>
        <v>73.5</v>
      </c>
      <c r="V9" s="80"/>
      <c r="W9" s="70">
        <f t="shared" si="12"/>
        <v>13.3</v>
      </c>
      <c r="X9" s="70">
        <f t="shared" si="13"/>
        <v>4.6550000000000002</v>
      </c>
      <c r="Y9" s="70">
        <f t="shared" si="14"/>
        <v>1.1400000000000001</v>
      </c>
      <c r="Z9" s="70">
        <f t="shared" si="15"/>
        <v>0.76</v>
      </c>
      <c r="AA9" s="70">
        <f t="shared" si="16"/>
        <v>0.38</v>
      </c>
      <c r="AB9" s="70">
        <f t="shared" si="17"/>
        <v>5.9850000000000003</v>
      </c>
      <c r="AC9" s="70">
        <f t="shared" si="18"/>
        <v>0.95000000000000007</v>
      </c>
      <c r="AD9" s="70">
        <f t="shared" ref="AD9" si="21"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E9" s="70">
        <v>0</v>
      </c>
      <c r="AF9" s="70">
        <f t="shared" si="19"/>
        <v>93.1</v>
      </c>
    </row>
    <row r="10" spans="2:32" ht="15.75" x14ac:dyDescent="0.25">
      <c r="B10" s="89" t="s">
        <v>6216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38" t="s">
        <v>2975</v>
      </c>
      <c r="C11" s="39">
        <v>15</v>
      </c>
      <c r="D11" s="39">
        <v>15</v>
      </c>
      <c r="E11" s="38" t="s">
        <v>6204</v>
      </c>
      <c r="F11" s="65" t="s">
        <v>3270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Tamar Fresh</v>
      </c>
      <c r="I11" s="24" t="str">
        <f>_xlfn.IFNA(VLOOKUP($F11,Products,4,FALSE),"Not Found")</f>
        <v>33094</v>
      </c>
      <c r="J11" s="24" t="str">
        <f>_xlfn.IFNA(VLOOKUP($F11,Products,5,FALSE),"Not Found")</f>
        <v>Strawberries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0.09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0.91500000000000004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7.4999999999999997E-2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6.9000000000000006E-2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6.0000000000000001E-3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0.15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0.91500000000000004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4.5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0.09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0.91500000000000004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7.4999999999999997E-2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6.9000000000000006E-2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6.0000000000000001E-3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0.15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0.91500000000000004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4.5</v>
      </c>
    </row>
    <row r="12" spans="2:32" s="4" customFormat="1" ht="30" customHeight="1" x14ac:dyDescent="0.25">
      <c r="B12" s="38" t="s">
        <v>2668</v>
      </c>
      <c r="C12" s="39">
        <v>20</v>
      </c>
      <c r="D12" s="39">
        <v>20</v>
      </c>
      <c r="E12" s="38" t="s">
        <v>6204</v>
      </c>
      <c r="F12" s="65" t="s">
        <v>3267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17229</v>
      </c>
      <c r="J12" s="24" t="str">
        <f>_xlfn.IFNA(VLOOKUP($F12,Products,5,FALSE),"Not Found")</f>
        <v>Red Grapes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0.13999999999999999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3.22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0.04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0.04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0.12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3.22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13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0.13999999999999999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3.22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0.04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0.04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0.12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3.22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13</v>
      </c>
    </row>
    <row r="13" spans="2:32" s="4" customFormat="1" ht="30" customHeight="1" x14ac:dyDescent="0.25">
      <c r="B13" s="38" t="s">
        <v>1447</v>
      </c>
      <c r="C13" s="39">
        <v>0.1</v>
      </c>
      <c r="D13" s="39">
        <v>0.1</v>
      </c>
      <c r="E13" s="38" t="s">
        <v>1216</v>
      </c>
      <c r="F13" s="65" t="s">
        <v>3333</v>
      </c>
      <c r="G13" s="60">
        <f>IFERROR(IF(E13="Individual Unit",IF(VLOOKUP($F13,Products,26,FALSE)="","X",VLOOKUP($F13,Products,26,FALSE)),""),"")</f>
        <v>167</v>
      </c>
      <c r="H13" s="23" t="str">
        <f>_xlfn.IFNA(VLOOKUP($F13,Products,2,FALSE),"Not Found")</f>
        <v>Tamar Fresh</v>
      </c>
      <c r="I13" s="24" t="str">
        <f>_xlfn.IFNA(VLOOKUP($F13,Products,4,FALSE),"Not Found")</f>
        <v>1006</v>
      </c>
      <c r="J13" s="24" t="str">
        <f>_xlfn.IFNA(VLOOKUP($F13,Products,5,FALSE),"Not Found")</f>
        <v>Gala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2.1710000000000003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0.20040000000000002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1.8370000000000002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8.35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2.1710000000000003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0.20040000000000002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1.8370000000000002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8.35</v>
      </c>
    </row>
    <row r="14" spans="2:32" x14ac:dyDescent="0.25">
      <c r="L14" s="71">
        <f t="shared" ref="L14:U14" si="22">SUM(L6:L13)</f>
        <v>11.290000000000003</v>
      </c>
      <c r="M14" s="71">
        <f t="shared" si="22"/>
        <v>11.661000000000001</v>
      </c>
      <c r="N14" s="71">
        <f t="shared" si="22"/>
        <v>1.2150000000000001</v>
      </c>
      <c r="O14" s="71">
        <f t="shared" si="22"/>
        <v>0.88900000000000001</v>
      </c>
      <c r="P14" s="71">
        <f t="shared" si="22"/>
        <v>0.32600000000000001</v>
      </c>
      <c r="Q14" s="71">
        <f t="shared" si="22"/>
        <v>5.7554000000000007</v>
      </c>
      <c r="R14" s="71">
        <f t="shared" si="22"/>
        <v>0.76</v>
      </c>
      <c r="S14" s="71">
        <f t="shared" si="22"/>
        <v>0</v>
      </c>
      <c r="T14" s="71">
        <f>SUM(T6:T13)</f>
        <v>6.7320000000000011</v>
      </c>
      <c r="U14" s="71">
        <f t="shared" si="22"/>
        <v>109.75</v>
      </c>
      <c r="V14" s="73" t="s">
        <v>6151</v>
      </c>
      <c r="W14" s="71">
        <f t="shared" ref="W14:AF14" si="23">SUM(W6:W13)</f>
        <v>14.370000000000001</v>
      </c>
      <c r="X14" s="71">
        <f t="shared" si="23"/>
        <v>13.481000000000002</v>
      </c>
      <c r="Y14" s="71">
        <f t="shared" si="23"/>
        <v>1.5550000000000002</v>
      </c>
      <c r="Z14" s="71">
        <f t="shared" si="23"/>
        <v>1.139</v>
      </c>
      <c r="AA14" s="71">
        <f t="shared" si="23"/>
        <v>0.41600000000000004</v>
      </c>
      <c r="AB14" s="71">
        <f t="shared" si="23"/>
        <v>7.2954000000000008</v>
      </c>
      <c r="AC14" s="71">
        <f t="shared" si="23"/>
        <v>0.96500000000000008</v>
      </c>
      <c r="AD14" s="71">
        <f t="shared" si="23"/>
        <v>0</v>
      </c>
      <c r="AE14" s="71">
        <f>SUM(AE6:AE13)</f>
        <v>7.1120000000000001</v>
      </c>
      <c r="AF14" s="71">
        <f t="shared" si="23"/>
        <v>134.54999999999998</v>
      </c>
    </row>
    <row r="15" spans="2:32" ht="15" customHeight="1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4.2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BBFEB6CA-3C12-49A8-AADE-7AD18F8DBAA9}"/>
    <hyperlink ref="M1" location="'HOME WEEK 2'!A1" display="&lt; Week 2 Home" xr:uid="{41742379-ECE1-46C9-83FD-0A40C54D6093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F23906-A441-443E-AFBC-FCD9C836AC56}">
          <x14:formula1>
            <xm:f>'Master Product List'!$B:$B</xm:f>
          </x14:formula1>
          <xm:sqref>F6:F9 F11:F13</xm:sqref>
        </x14:dataValidation>
      </x14:dataValidations>
    </ext>
  </extLst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82FC9-5BAB-4F2F-A934-4A2A5AAEE8C8}">
  <sheetPr>
    <tabColor rgb="FF7030A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6069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7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1301</v>
      </c>
      <c r="C6" s="24">
        <v>20</v>
      </c>
      <c r="D6" s="24">
        <v>30</v>
      </c>
      <c r="E6" s="23" t="s">
        <v>6204</v>
      </c>
      <c r="F6" s="65" t="s">
        <v>1300</v>
      </c>
      <c r="G6" s="60" t="str">
        <f t="shared" ref="G6:G9" si="0">IFERROR(IF(E6="Individual Unit",IF(VLOOKUP($F6,Products,26,FALSE)="","X",VLOOKUP($F6,Products,26,FALSE)),""),"")</f>
        <v/>
      </c>
      <c r="H6" s="23" t="str">
        <f t="shared" ref="H6:H9" si="1">_xlfn.IFNA(VLOOKUP($F6,Products,2,FALSE),"Not Found")</f>
        <v>Bidfood</v>
      </c>
      <c r="I6" s="24" t="str">
        <f t="shared" ref="I6:I9" si="2">_xlfn.IFNA(VLOOKUP($F6,Products,4,FALSE),"Not Found")</f>
        <v>75603</v>
      </c>
      <c r="J6" s="24" t="str">
        <f t="shared" ref="J6:J9" si="3">_xlfn.IFNA(VLOOKUP($F6,Products,5,FALSE),"Not Found")</f>
        <v>Tomato</v>
      </c>
      <c r="L6" s="70">
        <f t="shared" ref="L6:L9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0.13999999999999999</v>
      </c>
      <c r="M6" s="70">
        <f t="shared" ref="M6:M9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0.62</v>
      </c>
      <c r="N6" s="70">
        <f t="shared" ref="N6:N9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0.06</v>
      </c>
      <c r="O6" s="70">
        <f t="shared" ref="O6:O9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0.04</v>
      </c>
      <c r="P6" s="70">
        <f t="shared" ref="P6:P9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0.02</v>
      </c>
      <c r="Q6" s="70">
        <f t="shared" ref="Q6:Q9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0.2</v>
      </c>
      <c r="R6" s="70">
        <f t="shared" ref="R6:R9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4.0000000000000001E-3</v>
      </c>
      <c r="S6" s="70">
        <v>0</v>
      </c>
      <c r="T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U6" s="70">
        <f t="shared" ref="U6:U9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3.2</v>
      </c>
      <c r="V6" s="80"/>
      <c r="W6" s="70">
        <f t="shared" ref="W6:W9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0.20999999999999996</v>
      </c>
      <c r="X6" s="70">
        <f t="shared" ref="X6:X9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0.92999999999999994</v>
      </c>
      <c r="Y6" s="70">
        <f t="shared" ref="Y6:Y9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0.09</v>
      </c>
      <c r="Z6" s="70">
        <f t="shared" ref="Z6:Z9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0.06</v>
      </c>
      <c r="AA6" s="70">
        <f t="shared" ref="AA6:AA9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0.03</v>
      </c>
      <c r="AB6" s="70">
        <f t="shared" ref="AB6:AB9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0.3</v>
      </c>
      <c r="AC6" s="70">
        <f t="shared" ref="AC6:AC9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6.0000000000000001E-3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F6" s="70">
        <f t="shared" ref="AF6:AF9" si="19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4.8</v>
      </c>
    </row>
    <row r="7" spans="2:32" s="4" customFormat="1" ht="30" customHeight="1" x14ac:dyDescent="0.25">
      <c r="B7" s="23" t="s">
        <v>1281</v>
      </c>
      <c r="C7" s="24">
        <v>20</v>
      </c>
      <c r="D7" s="24">
        <v>30</v>
      </c>
      <c r="E7" s="23" t="s">
        <v>6204</v>
      </c>
      <c r="F7" s="65" t="s">
        <v>1280</v>
      </c>
      <c r="G7" s="60" t="str">
        <f t="shared" si="0"/>
        <v/>
      </c>
      <c r="H7" s="23" t="str">
        <f t="shared" si="1"/>
        <v>Bidfood</v>
      </c>
      <c r="I7" s="24" t="str">
        <f t="shared" si="2"/>
        <v>75508</v>
      </c>
      <c r="J7" s="24" t="str">
        <f t="shared" si="3"/>
        <v>Cucumber 35-40mm</v>
      </c>
      <c r="L7" s="70">
        <f t="shared" si="4"/>
        <v>0.13999999999999999</v>
      </c>
      <c r="M7" s="70">
        <f t="shared" si="5"/>
        <v>0.3</v>
      </c>
      <c r="N7" s="70">
        <f t="shared" si="6"/>
        <v>0.02</v>
      </c>
      <c r="O7" s="70">
        <f t="shared" si="7"/>
        <v>0.02</v>
      </c>
      <c r="P7" s="70">
        <f t="shared" si="8"/>
        <v>0</v>
      </c>
      <c r="Q7" s="70">
        <f t="shared" si="9"/>
        <v>0.12</v>
      </c>
      <c r="R7" s="70">
        <f t="shared" si="10"/>
        <v>2E-3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 t="shared" si="11"/>
        <v>2</v>
      </c>
      <c r="V7" s="80"/>
      <c r="W7" s="70">
        <f t="shared" si="12"/>
        <v>0.20999999999999996</v>
      </c>
      <c r="X7" s="70">
        <f t="shared" si="13"/>
        <v>0.44999999999999996</v>
      </c>
      <c r="Y7" s="70">
        <f t="shared" si="14"/>
        <v>0.03</v>
      </c>
      <c r="Z7" s="70">
        <f t="shared" si="15"/>
        <v>0.03</v>
      </c>
      <c r="AA7" s="70">
        <f t="shared" si="16"/>
        <v>0</v>
      </c>
      <c r="AB7" s="70">
        <f t="shared" si="17"/>
        <v>0.18</v>
      </c>
      <c r="AC7" s="70">
        <f t="shared" si="18"/>
        <v>3.0000000000000001E-3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 t="shared" si="19"/>
        <v>3</v>
      </c>
    </row>
    <row r="8" spans="2:32" s="4" customFormat="1" ht="30" customHeight="1" x14ac:dyDescent="0.25">
      <c r="B8" s="23" t="s">
        <v>1288</v>
      </c>
      <c r="C8" s="24">
        <v>40</v>
      </c>
      <c r="D8" s="24">
        <v>60</v>
      </c>
      <c r="E8" s="23" t="s">
        <v>6204</v>
      </c>
      <c r="F8" s="65" t="s">
        <v>1287</v>
      </c>
      <c r="G8" s="60" t="str">
        <f t="shared" si="0"/>
        <v/>
      </c>
      <c r="H8" s="23" t="str">
        <f t="shared" si="1"/>
        <v>Bidfood</v>
      </c>
      <c r="I8" s="24" t="str">
        <f t="shared" si="2"/>
        <v>75534</v>
      </c>
      <c r="J8" s="24" t="str">
        <f t="shared" si="3"/>
        <v>Iceberg Lettuce</v>
      </c>
      <c r="L8" s="70">
        <f t="shared" si="4"/>
        <v>0.27999999999999997</v>
      </c>
      <c r="M8" s="70">
        <f t="shared" si="5"/>
        <v>0.76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0.24</v>
      </c>
      <c r="R8" s="70">
        <f t="shared" si="10"/>
        <v>4.0000000000000001E-3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0.76</v>
      </c>
      <c r="U8" s="70">
        <f t="shared" si="11"/>
        <v>5.2</v>
      </c>
      <c r="V8" s="80"/>
      <c r="W8" s="70">
        <f t="shared" si="12"/>
        <v>0.41999999999999993</v>
      </c>
      <c r="X8" s="70">
        <f t="shared" si="13"/>
        <v>1.1399999999999999</v>
      </c>
      <c r="Y8" s="70">
        <f t="shared" si="14"/>
        <v>0.18</v>
      </c>
      <c r="Z8" s="70">
        <f t="shared" si="15"/>
        <v>0.18</v>
      </c>
      <c r="AA8" s="70">
        <f t="shared" si="16"/>
        <v>0</v>
      </c>
      <c r="AB8" s="70">
        <f t="shared" si="17"/>
        <v>0.36</v>
      </c>
      <c r="AC8" s="70">
        <f t="shared" si="18"/>
        <v>6.0000000000000001E-3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1.1399999999999999</v>
      </c>
      <c r="AF8" s="70">
        <f t="shared" si="19"/>
        <v>7.8000000000000007</v>
      </c>
    </row>
    <row r="9" spans="2:32" s="4" customFormat="1" ht="30" customHeight="1" x14ac:dyDescent="0.25">
      <c r="B9" s="23" t="s">
        <v>2016</v>
      </c>
      <c r="C9" s="24">
        <v>75</v>
      </c>
      <c r="D9" s="24">
        <v>90</v>
      </c>
      <c r="E9" s="23" t="s">
        <v>6204</v>
      </c>
      <c r="F9" s="65" t="s">
        <v>5702</v>
      </c>
      <c r="G9" s="60" t="str">
        <f t="shared" si="0"/>
        <v/>
      </c>
      <c r="H9" s="23" t="str">
        <f t="shared" si="1"/>
        <v>Bidfood</v>
      </c>
      <c r="I9" s="24" t="str">
        <f t="shared" si="2"/>
        <v>23354</v>
      </c>
      <c r="J9" s="24" t="str">
        <f t="shared" si="3"/>
        <v>Quorn Vegan Fillets</v>
      </c>
      <c r="L9" s="70">
        <f t="shared" si="4"/>
        <v>10.500000000000002</v>
      </c>
      <c r="M9" s="70">
        <f t="shared" si="5"/>
        <v>3.6750000000000003</v>
      </c>
      <c r="N9" s="70">
        <f t="shared" si="6"/>
        <v>0.9</v>
      </c>
      <c r="O9" s="70">
        <f t="shared" si="7"/>
        <v>0.6</v>
      </c>
      <c r="P9" s="70">
        <f t="shared" si="8"/>
        <v>0.3</v>
      </c>
      <c r="Q9" s="70">
        <f t="shared" si="9"/>
        <v>4.7249999999999996</v>
      </c>
      <c r="R9" s="70">
        <f t="shared" si="10"/>
        <v>0.75</v>
      </c>
      <c r="S9" s="70">
        <f t="shared" ref="S9" si="20"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T9" s="70">
        <v>0</v>
      </c>
      <c r="U9" s="70">
        <f t="shared" si="11"/>
        <v>73.5</v>
      </c>
      <c r="V9" s="80"/>
      <c r="W9" s="70">
        <f t="shared" si="12"/>
        <v>12.600000000000001</v>
      </c>
      <c r="X9" s="70">
        <f t="shared" si="13"/>
        <v>4.41</v>
      </c>
      <c r="Y9" s="70">
        <f t="shared" si="14"/>
        <v>1.08</v>
      </c>
      <c r="Z9" s="70">
        <f t="shared" si="15"/>
        <v>0.72</v>
      </c>
      <c r="AA9" s="70">
        <f t="shared" si="16"/>
        <v>0.36</v>
      </c>
      <c r="AB9" s="70">
        <f t="shared" si="17"/>
        <v>5.67</v>
      </c>
      <c r="AC9" s="70">
        <f t="shared" si="18"/>
        <v>0.9</v>
      </c>
      <c r="AD9" s="70">
        <f t="shared" ref="AD9" si="21"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E9" s="70">
        <v>0</v>
      </c>
      <c r="AF9" s="70">
        <f t="shared" si="19"/>
        <v>88.2</v>
      </c>
    </row>
    <row r="10" spans="2:32" ht="15.75" x14ac:dyDescent="0.25">
      <c r="B10" s="89" t="s">
        <v>6297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38" t="s">
        <v>1220</v>
      </c>
      <c r="C11" s="39">
        <v>25</v>
      </c>
      <c r="D11" s="39">
        <v>25</v>
      </c>
      <c r="E11" s="38" t="s">
        <v>6204</v>
      </c>
      <c r="F11" s="65" t="s">
        <v>5554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3021</v>
      </c>
      <c r="J11" s="24" t="str">
        <f>_xlfn.IFNA(VLOOKUP($F11,Products,5,FALSE),"Not Found")</f>
        <v>Caterers Kitchen Solid Pack Apples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0.1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2.95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2.5000000000000001E-2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2.5000000000000001E-2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0.45000000000000007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2.95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11.89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0.1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2.95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2.5000000000000001E-2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2.5000000000000001E-2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0.45000000000000007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2.95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11.89</v>
      </c>
    </row>
    <row r="12" spans="2:32" s="4" customFormat="1" ht="30" customHeight="1" x14ac:dyDescent="0.25">
      <c r="B12" s="38" t="s">
        <v>6208</v>
      </c>
      <c r="C12" s="39">
        <v>25</v>
      </c>
      <c r="D12" s="39">
        <v>25</v>
      </c>
      <c r="E12" s="38" t="s">
        <v>6204</v>
      </c>
      <c r="F12" s="65" t="s">
        <v>5410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1674</v>
      </c>
      <c r="J12" s="24" t="str">
        <f>_xlfn.IFNA(VLOOKUP($F12,Products,5,FALSE),"Not Found")</f>
        <v>Greens Summer 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0.27500000000000002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1.4750000000000001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2.5000000000000001E-2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2.5000000000000001E-2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1.625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1.325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10.397500000000001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0.27500000000000002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1.4750000000000001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2.5000000000000001E-2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2.5000000000000001E-2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1.625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1.325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10.397500000000001</v>
      </c>
    </row>
    <row r="13" spans="2:32" s="4" customFormat="1" ht="30" customHeight="1" x14ac:dyDescent="0.25">
      <c r="B13" s="38" t="s">
        <v>6219</v>
      </c>
      <c r="C13" s="39">
        <v>20</v>
      </c>
      <c r="D13" s="39">
        <v>20</v>
      </c>
      <c r="E13" s="38" t="s">
        <v>6204</v>
      </c>
      <c r="F13" s="65" t="s">
        <v>5352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8986</v>
      </c>
      <c r="J13" s="24" t="str">
        <f>_xlfn.IFNA(VLOOKUP($F13,Products,5,FALSE),"Not Found")</f>
        <v xml:space="preserve"> Crumble Topping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1.24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14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3.5999999999999996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2.3800000000000003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1.22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0.64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0.04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4.4000000000000004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92.97399999999999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1.24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14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3.5999999999999996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2.3800000000000003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1.22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0.64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0.04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4.4000000000000004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92.97399999999999</v>
      </c>
    </row>
    <row r="14" spans="2:32" s="4" customFormat="1" ht="30" customHeight="1" x14ac:dyDescent="0.25">
      <c r="B14" s="38" t="s">
        <v>6220</v>
      </c>
      <c r="C14" s="39">
        <v>50</v>
      </c>
      <c r="D14" s="39">
        <v>50</v>
      </c>
      <c r="E14" s="38" t="s">
        <v>6204</v>
      </c>
      <c r="F14" s="65" t="s">
        <v>5721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Bidfood</v>
      </c>
      <c r="I14" s="24" t="str">
        <f>_xlfn.IFNA(VLOOKUP($F14,Products,4,FALSE),"Not Found")</f>
        <v>96594</v>
      </c>
      <c r="J14" s="24" t="str">
        <f>_xlfn.IFNA(VLOOKUP($F14,Products,5,FALSE),"Not Found")</f>
        <v>Alpro Dairy Free Custard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1.5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6.4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0.85000000000000009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0.7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0.15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6.5000000000000002E-2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5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40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1.5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6.4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0.85000000000000009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0.7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0.15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6.5000000000000002E-2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5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40</v>
      </c>
    </row>
    <row r="15" spans="2:32" x14ac:dyDescent="0.25">
      <c r="L15" s="71">
        <f t="shared" ref="L15:U15" si="22">SUM(L6:L14)</f>
        <v>14.175000000000002</v>
      </c>
      <c r="M15" s="71">
        <f t="shared" si="22"/>
        <v>30.18</v>
      </c>
      <c r="N15" s="71">
        <f t="shared" si="22"/>
        <v>5.6</v>
      </c>
      <c r="O15" s="71">
        <f t="shared" si="22"/>
        <v>3.91</v>
      </c>
      <c r="P15" s="71">
        <f t="shared" si="22"/>
        <v>1.69</v>
      </c>
      <c r="Q15" s="71">
        <f t="shared" si="22"/>
        <v>8.25</v>
      </c>
      <c r="R15" s="71">
        <f t="shared" si="22"/>
        <v>0.86499999999999999</v>
      </c>
      <c r="S15" s="71">
        <f t="shared" si="22"/>
        <v>9.4</v>
      </c>
      <c r="T15" s="71">
        <f>SUM(T6:T14)</f>
        <v>5.0350000000000001</v>
      </c>
      <c r="U15" s="71">
        <f t="shared" si="22"/>
        <v>239.16149999999999</v>
      </c>
      <c r="V15" s="73" t="s">
        <v>6151</v>
      </c>
      <c r="W15" s="71">
        <f t="shared" ref="W15:AF15" si="23">SUM(W6:W14)</f>
        <v>16.555</v>
      </c>
      <c r="X15" s="71">
        <f t="shared" si="23"/>
        <v>31.754999999999995</v>
      </c>
      <c r="Y15" s="71">
        <f t="shared" si="23"/>
        <v>5.879999999999999</v>
      </c>
      <c r="Z15" s="71">
        <f t="shared" si="23"/>
        <v>4.12</v>
      </c>
      <c r="AA15" s="71">
        <f t="shared" si="23"/>
        <v>1.7599999999999998</v>
      </c>
      <c r="AB15" s="71">
        <f t="shared" si="23"/>
        <v>9.4750000000000014</v>
      </c>
      <c r="AC15" s="71">
        <f t="shared" si="23"/>
        <v>1.02</v>
      </c>
      <c r="AD15" s="71">
        <f>SUM(AD6:AD14)</f>
        <v>9.4</v>
      </c>
      <c r="AE15" s="71">
        <f>SUM(AE6:AE14)</f>
        <v>5.415</v>
      </c>
      <c r="AF15" s="71">
        <f t="shared" si="23"/>
        <v>259.06150000000002</v>
      </c>
    </row>
    <row r="16" spans="2:32" ht="15" customHeight="1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4.2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92AA1015-0704-4C1C-BCE9-2571C9E7FABB}"/>
    <hyperlink ref="M1" location="'HOME WEEK 2'!A1" display="&lt; Week 2 Home" xr:uid="{03A5B3C3-4A11-424A-B6A1-AD41646131D6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F0F0E1-15E9-4CE2-A77B-1B94E22F8371}">
          <x14:formula1>
            <xm:f>'Master Product List'!$B:$B</xm:f>
          </x14:formula1>
          <xm:sqref>F6:F9 F11:F14</xm:sqref>
        </x14:dataValidation>
      </x14:dataValidations>
    </ext>
  </extLst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B219-0372-4E3C-846C-47E5B009477A}">
  <sheetPr>
    <tabColor rgb="FF7030A0"/>
  </sheetPr>
  <dimension ref="B1:AF19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6070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2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3934</v>
      </c>
      <c r="C6" s="24">
        <v>20</v>
      </c>
      <c r="D6" s="24">
        <v>30</v>
      </c>
      <c r="E6" s="23" t="s">
        <v>6204</v>
      </c>
      <c r="F6" s="65" t="s">
        <v>5902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ESW</v>
      </c>
      <c r="I6" s="24" t="str">
        <f t="shared" ref="I6:I11" si="2">_xlfn.IFNA(VLOOKUP($F6,Products,4,FALSE),"Not Found")</f>
        <v>Onion_Gravy_VGN</v>
      </c>
      <c r="J6" s="24" t="str">
        <f t="shared" ref="J6:J11" si="3">_xlfn.IFNA(VLOOKUP($F6,Products,5,FALSE),"Not Found")</f>
        <v>VGN Homemade Onion Gravy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0.71599999999999997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2.194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2.08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1.7400000000000002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0.34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0.82400000000000007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0.26600000000000001</v>
      </c>
      <c r="S6" s="70">
        <f t="shared" ref="S6:S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0.48399999999999999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30.375999999999998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1.0739999999999998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3.2910000000000004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3.12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2.6100000000000003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0.51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1.236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0.39900000000000002</v>
      </c>
      <c r="AD6" s="70">
        <f t="shared" ref="AD6:AD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0.72599999999999998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45.564</v>
      </c>
    </row>
    <row r="7" spans="2:32" s="4" customFormat="1" ht="30" customHeight="1" x14ac:dyDescent="0.25">
      <c r="B7" s="23" t="s">
        <v>2382</v>
      </c>
      <c r="C7" s="24">
        <v>20</v>
      </c>
      <c r="D7" s="24">
        <v>30</v>
      </c>
      <c r="E7" s="23" t="s">
        <v>6204</v>
      </c>
      <c r="F7" s="65" t="s">
        <v>1360</v>
      </c>
      <c r="G7" s="60" t="str">
        <f t="shared" si="0"/>
        <v/>
      </c>
      <c r="H7" s="23" t="str">
        <f t="shared" si="1"/>
        <v>Bidfood</v>
      </c>
      <c r="I7" s="24" t="str">
        <f t="shared" si="2"/>
        <v>83372</v>
      </c>
      <c r="J7" s="24" t="str">
        <f t="shared" si="3"/>
        <v>EF Cauliflower 1 x 2.5kg</v>
      </c>
      <c r="L7" s="70">
        <f t="shared" si="4"/>
        <v>0.5</v>
      </c>
      <c r="M7" s="70">
        <f t="shared" si="5"/>
        <v>0.88000000000000012</v>
      </c>
      <c r="N7" s="70">
        <f t="shared" si="6"/>
        <v>0.08</v>
      </c>
      <c r="O7" s="70">
        <f t="shared" si="7"/>
        <v>6.2000000000000006E-2</v>
      </c>
      <c r="P7" s="70">
        <f t="shared" si="8"/>
        <v>1.7999999999999999E-2</v>
      </c>
      <c r="Q7" s="70">
        <f t="shared" si="9"/>
        <v>0.36000000000000004</v>
      </c>
      <c r="R7" s="70">
        <f t="shared" si="10"/>
        <v>4.0000000000000001E-3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0.57999999999999996</v>
      </c>
      <c r="U7" s="70">
        <f t="shared" si="12"/>
        <v>7</v>
      </c>
      <c r="V7" s="80"/>
      <c r="W7" s="70">
        <f t="shared" si="13"/>
        <v>0.75</v>
      </c>
      <c r="X7" s="70">
        <f t="shared" si="14"/>
        <v>1.32</v>
      </c>
      <c r="Y7" s="70">
        <f t="shared" si="15"/>
        <v>0.12</v>
      </c>
      <c r="Z7" s="70">
        <f t="shared" si="16"/>
        <v>9.3000000000000013E-2</v>
      </c>
      <c r="AA7" s="70">
        <f t="shared" si="17"/>
        <v>2.7E-2</v>
      </c>
      <c r="AB7" s="70">
        <f t="shared" si="18"/>
        <v>0.54</v>
      </c>
      <c r="AC7" s="70">
        <f t="shared" si="19"/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0.86999999999999988</v>
      </c>
      <c r="AF7" s="70">
        <f t="shared" si="21"/>
        <v>10.5</v>
      </c>
    </row>
    <row r="8" spans="2:32" s="4" customFormat="1" ht="30" customHeight="1" x14ac:dyDescent="0.25">
      <c r="B8" s="23" t="s">
        <v>2382</v>
      </c>
      <c r="C8" s="24">
        <v>20</v>
      </c>
      <c r="D8" s="24">
        <v>30</v>
      </c>
      <c r="E8" s="23" t="s">
        <v>6204</v>
      </c>
      <c r="F8" s="65" t="s">
        <v>2744</v>
      </c>
      <c r="G8" s="60" t="str">
        <f t="shared" si="0"/>
        <v/>
      </c>
      <c r="H8" s="23" t="str">
        <f t="shared" si="1"/>
        <v>Rd Johns</v>
      </c>
      <c r="I8" s="24" t="str">
        <f t="shared" si="2"/>
        <v>55838</v>
      </c>
      <c r="J8" s="24" t="str">
        <f t="shared" si="3"/>
        <v xml:space="preserve">Peas </v>
      </c>
      <c r="L8" s="70">
        <f t="shared" si="4"/>
        <v>1.04</v>
      </c>
      <c r="M8" s="70">
        <f t="shared" si="5"/>
        <v>1.7999999999999998</v>
      </c>
      <c r="N8" s="70">
        <f t="shared" si="6"/>
        <v>0.06</v>
      </c>
      <c r="O8" s="70">
        <f t="shared" si="7"/>
        <v>0.04</v>
      </c>
      <c r="P8" s="70">
        <f t="shared" si="8"/>
        <v>0.02</v>
      </c>
      <c r="Q8" s="70">
        <f t="shared" si="9"/>
        <v>0.91999999999999993</v>
      </c>
      <c r="R8" s="70">
        <f t="shared" si="10"/>
        <v>1.6E-2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0.62</v>
      </c>
      <c r="U8" s="70">
        <f t="shared" si="12"/>
        <v>13.814</v>
      </c>
      <c r="V8" s="80"/>
      <c r="W8" s="70">
        <f t="shared" si="13"/>
        <v>1.56</v>
      </c>
      <c r="X8" s="70">
        <f t="shared" si="14"/>
        <v>2.6999999999999997</v>
      </c>
      <c r="Y8" s="70">
        <f t="shared" si="15"/>
        <v>0.09</v>
      </c>
      <c r="Z8" s="70">
        <f t="shared" si="16"/>
        <v>0.06</v>
      </c>
      <c r="AA8" s="70">
        <f t="shared" si="17"/>
        <v>0.03</v>
      </c>
      <c r="AB8" s="70">
        <f t="shared" si="18"/>
        <v>1.38</v>
      </c>
      <c r="AC8" s="70">
        <f t="shared" si="19"/>
        <v>2.4E-2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0.92999999999999994</v>
      </c>
      <c r="AF8" s="70">
        <f t="shared" si="21"/>
        <v>20.721</v>
      </c>
    </row>
    <row r="9" spans="2:32" s="4" customFormat="1" ht="30" customHeight="1" x14ac:dyDescent="0.25">
      <c r="B9" s="23" t="s">
        <v>2840</v>
      </c>
      <c r="C9" s="24">
        <v>3</v>
      </c>
      <c r="D9" s="24">
        <v>4</v>
      </c>
      <c r="E9" s="23" t="s">
        <v>1216</v>
      </c>
      <c r="F9" s="65" t="s">
        <v>5843</v>
      </c>
      <c r="G9" s="60">
        <f t="shared" si="0"/>
        <v>60</v>
      </c>
      <c r="H9" s="23" t="str">
        <f t="shared" si="1"/>
        <v>Savona</v>
      </c>
      <c r="I9" s="24" t="str">
        <f t="shared" si="2"/>
        <v>452688</v>
      </c>
      <c r="J9" s="24" t="str">
        <f t="shared" si="3"/>
        <v>Pre Cut Peeled Roasting Potatoes</v>
      </c>
      <c r="L9" s="70">
        <f t="shared" si="4"/>
        <v>3.42</v>
      </c>
      <c r="M9" s="70">
        <f t="shared" si="5"/>
        <v>35.28</v>
      </c>
      <c r="N9" s="70">
        <f t="shared" si="6"/>
        <v>0.18</v>
      </c>
      <c r="O9" s="70">
        <f t="shared" si="7"/>
        <v>0.12600000000000003</v>
      </c>
      <c r="P9" s="70">
        <f t="shared" si="8"/>
        <v>5.3999999999999992E-2</v>
      </c>
      <c r="Q9" s="70">
        <f t="shared" si="9"/>
        <v>3.5999999999999996</v>
      </c>
      <c r="R9" s="70">
        <f t="shared" si="10"/>
        <v>3.6000000000000004E-2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1.62</v>
      </c>
      <c r="U9" s="70">
        <f t="shared" si="12"/>
        <v>147.6</v>
      </c>
      <c r="V9" s="80"/>
      <c r="W9" s="70">
        <f t="shared" si="13"/>
        <v>4.5599999999999996</v>
      </c>
      <c r="X9" s="70">
        <f t="shared" si="14"/>
        <v>47.04</v>
      </c>
      <c r="Y9" s="70">
        <f t="shared" si="15"/>
        <v>0.24</v>
      </c>
      <c r="Z9" s="70">
        <f t="shared" si="16"/>
        <v>0.16800000000000004</v>
      </c>
      <c r="AA9" s="70">
        <f t="shared" si="17"/>
        <v>7.1999999999999995E-2</v>
      </c>
      <c r="AB9" s="70">
        <f t="shared" si="18"/>
        <v>4.8</v>
      </c>
      <c r="AC9" s="70">
        <f t="shared" si="19"/>
        <v>4.8000000000000001E-2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2.16</v>
      </c>
      <c r="AF9" s="70">
        <f t="shared" si="21"/>
        <v>196.79999999999998</v>
      </c>
    </row>
    <row r="10" spans="2:32" s="4" customFormat="1" ht="30" customHeight="1" x14ac:dyDescent="0.25">
      <c r="B10" s="23" t="s">
        <v>5868</v>
      </c>
      <c r="C10" s="24">
        <v>2.7</v>
      </c>
      <c r="D10" s="24">
        <v>3.6</v>
      </c>
      <c r="E10" s="23" t="s">
        <v>6205</v>
      </c>
      <c r="F10" s="65" t="s">
        <v>5867</v>
      </c>
      <c r="G10" s="60" t="str">
        <f t="shared" ref="G10" si="22">IFERROR(IF(E10="Individual Unit",IF(VLOOKUP($F10,Products,26,FALSE)="","X",VLOOKUP($F10,Products,26,FALSE)),""),"")</f>
        <v/>
      </c>
      <c r="H10" s="23" t="str">
        <f t="shared" si="1"/>
        <v>TBC</v>
      </c>
      <c r="I10" s="24" t="str">
        <f t="shared" si="2"/>
        <v>Spray_Oil</v>
      </c>
      <c r="J10" s="24" t="str">
        <f t="shared" si="3"/>
        <v>Olive Oil Cooking Spray</v>
      </c>
      <c r="L10" s="70">
        <f t="shared" si="4"/>
        <v>0</v>
      </c>
      <c r="M10" s="70">
        <f t="shared" si="5"/>
        <v>0</v>
      </c>
      <c r="N10" s="70">
        <f t="shared" si="6"/>
        <v>1.3365</v>
      </c>
      <c r="O10" s="70">
        <f t="shared" si="7"/>
        <v>1.1448</v>
      </c>
      <c r="P10" s="70">
        <f t="shared" si="8"/>
        <v>0.19170000000000001</v>
      </c>
      <c r="Q10" s="70">
        <f t="shared" si="9"/>
        <v>0</v>
      </c>
      <c r="R10" s="70">
        <f t="shared" si="10"/>
        <v>0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U10" s="70">
        <f t="shared" si="12"/>
        <v>12.987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1.782</v>
      </c>
      <c r="Z10" s="70">
        <f t="shared" si="16"/>
        <v>1.5264</v>
      </c>
      <c r="AA10" s="70">
        <f t="shared" si="17"/>
        <v>0.25559999999999999</v>
      </c>
      <c r="AB10" s="70">
        <f t="shared" si="18"/>
        <v>0</v>
      </c>
      <c r="AC10" s="70">
        <f t="shared" si="19"/>
        <v>0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F10" s="70">
        <f t="shared" si="21"/>
        <v>17.315999999999999</v>
      </c>
    </row>
    <row r="11" spans="2:32" s="4" customFormat="1" ht="30" customHeight="1" x14ac:dyDescent="0.25">
      <c r="B11" s="23" t="s">
        <v>2016</v>
      </c>
      <c r="C11" s="24">
        <v>75</v>
      </c>
      <c r="D11" s="24">
        <v>95</v>
      </c>
      <c r="E11" s="23" t="s">
        <v>6204</v>
      </c>
      <c r="F11" s="65" t="s">
        <v>5702</v>
      </c>
      <c r="G11" s="60" t="str">
        <f t="shared" si="0"/>
        <v/>
      </c>
      <c r="H11" s="23" t="str">
        <f t="shared" si="1"/>
        <v>Bidfood</v>
      </c>
      <c r="I11" s="24" t="str">
        <f t="shared" si="2"/>
        <v>23354</v>
      </c>
      <c r="J11" s="24" t="str">
        <f t="shared" si="3"/>
        <v>Quorn Vegan Fillets</v>
      </c>
      <c r="L11" s="70">
        <f t="shared" si="4"/>
        <v>10.500000000000002</v>
      </c>
      <c r="M11" s="70">
        <f t="shared" si="5"/>
        <v>3.6750000000000003</v>
      </c>
      <c r="N11" s="70">
        <f t="shared" si="6"/>
        <v>0.9</v>
      </c>
      <c r="O11" s="70">
        <f t="shared" si="7"/>
        <v>0.6</v>
      </c>
      <c r="P11" s="70">
        <f t="shared" si="8"/>
        <v>0.3</v>
      </c>
      <c r="Q11" s="70">
        <f t="shared" si="9"/>
        <v>4.7249999999999996</v>
      </c>
      <c r="R11" s="70">
        <f t="shared" si="10"/>
        <v>0.75</v>
      </c>
      <c r="S11" s="70">
        <f t="shared" si="11"/>
        <v>0</v>
      </c>
      <c r="T11" s="70">
        <v>0</v>
      </c>
      <c r="U11" s="70">
        <f t="shared" si="12"/>
        <v>73.5</v>
      </c>
      <c r="V11" s="80"/>
      <c r="W11" s="70">
        <f t="shared" si="13"/>
        <v>13.3</v>
      </c>
      <c r="X11" s="70">
        <f t="shared" si="14"/>
        <v>4.6550000000000002</v>
      </c>
      <c r="Y11" s="70">
        <f t="shared" si="15"/>
        <v>1.1400000000000001</v>
      </c>
      <c r="Z11" s="70">
        <f t="shared" si="16"/>
        <v>0.76</v>
      </c>
      <c r="AA11" s="70">
        <f t="shared" si="17"/>
        <v>0.38</v>
      </c>
      <c r="AB11" s="70">
        <f t="shared" si="18"/>
        <v>5.9850000000000003</v>
      </c>
      <c r="AC11" s="70">
        <f t="shared" si="19"/>
        <v>0.95000000000000007</v>
      </c>
      <c r="AD11" s="70">
        <f t="shared" si="20"/>
        <v>0</v>
      </c>
      <c r="AE11" s="70">
        <v>0</v>
      </c>
      <c r="AF11" s="70">
        <f t="shared" si="21"/>
        <v>93.1</v>
      </c>
    </row>
    <row r="12" spans="2:32" ht="15.75" x14ac:dyDescent="0.25">
      <c r="B12" s="89" t="s">
        <v>6273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23" t="s">
        <v>1220</v>
      </c>
      <c r="C13" s="24">
        <v>50</v>
      </c>
      <c r="D13" s="24">
        <v>50</v>
      </c>
      <c r="E13" s="23" t="s">
        <v>6204</v>
      </c>
      <c r="F13" s="65" t="s">
        <v>5554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3021</v>
      </c>
      <c r="J13" s="24" t="str">
        <f>_xlfn.IFNA(VLOOKUP($F13,Products,5,FALSE),"Not Found")</f>
        <v>Caterers Kitchen Solid Pack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5.9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0.05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0.05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0.90000000000000013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5.9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23.78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0.2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5.9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0.05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0.05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0.90000000000000013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5.9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23.78</v>
      </c>
    </row>
    <row r="14" spans="2:32" s="4" customFormat="1" ht="30" customHeight="1" x14ac:dyDescent="0.25">
      <c r="B14" s="23" t="s">
        <v>6219</v>
      </c>
      <c r="C14" s="24">
        <v>20</v>
      </c>
      <c r="D14" s="24">
        <v>20</v>
      </c>
      <c r="E14" s="23" t="s">
        <v>6204</v>
      </c>
      <c r="F14" s="65" t="s">
        <v>5352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8986</v>
      </c>
      <c r="J14" s="24" t="str">
        <f>_xlfn.IFNA(VLOOKUP($F14,Products,5,FALSE),"Not Found")</f>
        <v xml:space="preserve"> Crumble Topping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1.24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14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3.5999999999999996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2.3800000000000003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1.22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0.64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0.04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4.4000000000000004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92.97399999999999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1.24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14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3.5999999999999996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2.3800000000000003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1.22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0.64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0.04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4.4000000000000004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92.97399999999999</v>
      </c>
    </row>
    <row r="15" spans="2:32" s="4" customFormat="1" ht="30" customHeight="1" x14ac:dyDescent="0.25">
      <c r="B15" s="38" t="s">
        <v>6220</v>
      </c>
      <c r="C15" s="39">
        <v>50</v>
      </c>
      <c r="D15" s="39">
        <v>50</v>
      </c>
      <c r="E15" s="38" t="s">
        <v>6204</v>
      </c>
      <c r="F15" s="65" t="s">
        <v>5721</v>
      </c>
      <c r="G15" s="60" t="str">
        <f>IFERROR(IF(E15="Individual Unit",IF(VLOOKUP($F15,Products,26,FALSE)="","X",VLOOKUP($F15,Products,26,FALSE)),""),"")</f>
        <v/>
      </c>
      <c r="H15" s="23" t="str">
        <f>_xlfn.IFNA(VLOOKUP($F15,Products,2,FALSE),"Not Found")</f>
        <v>Bidfood</v>
      </c>
      <c r="I15" s="24" t="str">
        <f>_xlfn.IFNA(VLOOKUP($F15,Products,4,FALSE),"Not Found")</f>
        <v>96594</v>
      </c>
      <c r="J15" s="24" t="str">
        <f>_xlfn.IFNA(VLOOKUP($F15,Products,5,FALSE),"Not Found")</f>
        <v>Alpro Dairy Free Custard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1.5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6.4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0.85000000000000009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0.7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0.15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0.25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6.5000000000000002E-2</v>
      </c>
      <c r="S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5</v>
      </c>
      <c r="T15" s="70">
        <v>0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40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1.5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6.4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0.85000000000000009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0.7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0.15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0.25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6.5000000000000002E-2</v>
      </c>
      <c r="AD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5</v>
      </c>
      <c r="AE15" s="70">
        <v>0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40</v>
      </c>
    </row>
    <row r="16" spans="2:32" x14ac:dyDescent="0.25">
      <c r="L16" s="71">
        <f t="shared" ref="L16:U16" si="23">SUM(L6:L15)</f>
        <v>19.116</v>
      </c>
      <c r="M16" s="71">
        <f t="shared" si="23"/>
        <v>70.129000000000005</v>
      </c>
      <c r="N16" s="71">
        <f t="shared" si="23"/>
        <v>9.1364999999999998</v>
      </c>
      <c r="O16" s="71">
        <f t="shared" si="23"/>
        <v>6.8428000000000013</v>
      </c>
      <c r="P16" s="71">
        <f t="shared" si="23"/>
        <v>2.2936999999999999</v>
      </c>
      <c r="Q16" s="71">
        <f t="shared" si="23"/>
        <v>12.218999999999999</v>
      </c>
      <c r="R16" s="71">
        <f t="shared" si="23"/>
        <v>1.177</v>
      </c>
      <c r="S16" s="71">
        <f t="shared" si="23"/>
        <v>9.8840000000000003</v>
      </c>
      <c r="T16" s="71">
        <f>SUM(T6:T15)</f>
        <v>8.7200000000000006</v>
      </c>
      <c r="U16" s="71">
        <f t="shared" si="23"/>
        <v>442.03100000000001</v>
      </c>
      <c r="V16" s="73" t="s">
        <v>6151</v>
      </c>
      <c r="W16" s="71">
        <f t="shared" ref="W16:AF16" si="24">SUM(W6:W15)</f>
        <v>24.183999999999997</v>
      </c>
      <c r="X16" s="71">
        <f t="shared" si="24"/>
        <v>85.306000000000012</v>
      </c>
      <c r="Y16" s="71">
        <f t="shared" si="24"/>
        <v>10.991999999999999</v>
      </c>
      <c r="Z16" s="71">
        <f t="shared" si="24"/>
        <v>8.3474000000000004</v>
      </c>
      <c r="AA16" s="71">
        <f t="shared" si="24"/>
        <v>2.6446000000000001</v>
      </c>
      <c r="AB16" s="71">
        <f t="shared" si="24"/>
        <v>15.731</v>
      </c>
      <c r="AC16" s="71">
        <f t="shared" si="24"/>
        <v>1.532</v>
      </c>
      <c r="AD16" s="71">
        <f t="shared" si="24"/>
        <v>10.126000000000001</v>
      </c>
      <c r="AE16" s="71">
        <f>SUM(AE6:AE15)</f>
        <v>9.86</v>
      </c>
      <c r="AF16" s="71">
        <f t="shared" si="24"/>
        <v>540.75499999999988</v>
      </c>
    </row>
    <row r="17" spans="12:32" ht="15" customHeight="1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4.25" customHeight="1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ht="15" customHeight="1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A1A30152-F0FC-468B-B934-2EF1FECD7D94}"/>
    <hyperlink ref="M1" location="'HOME WEEK 2'!A1" display="&lt; Week 2 Home" xr:uid="{D7ED5DFD-650E-4F10-ABC1-B947806D1DD7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385717-13FE-4D09-97F8-74518AF31744}">
          <x14:formula1>
            <xm:f>'Master Product List'!$B:$B</xm:f>
          </x14:formula1>
          <xm:sqref>F6:F11 F13:F15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0839B-66B4-4E25-9DD4-555AD1F441B1}">
  <sheetPr codeName="Sheet205">
    <tabColor rgb="FF0070C0"/>
  </sheetPr>
  <dimension ref="B1:AF20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6.5703125" customWidth="1"/>
    <col min="7" max="7" width="2.57031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  <col min="33" max="33" width="6.28515625" customWidth="1"/>
  </cols>
  <sheetData>
    <row r="1" spans="2:32" s="2" customFormat="1" ht="29.25" customHeight="1" x14ac:dyDescent="0.25">
      <c r="B1" s="95" t="s">
        <v>1738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46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2415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1" si="0">IFERROR(IF(E6="Individual Unit",IF(VLOOKUP($F6,Products,26,FALSE)="","X",VLOOKUP($F6,Products,26,FALSE)),""),"")</f>
        <v>40</v>
      </c>
      <c r="H6" s="23" t="str">
        <f t="shared" ref="H6:H11" si="1">_xlfn.IFNA(VLOOKUP($F6,Products,2,FALSE),"Not Found")</f>
        <v>Bidfood</v>
      </c>
      <c r="I6" s="24" t="str">
        <f t="shared" ref="I6:I11" si="2">_xlfn.IFNA(VLOOKUP($F6,Products,4,FALSE),"Not Found")</f>
        <v>81210</v>
      </c>
      <c r="J6" s="24" t="str">
        <f>_xlfn.IFNA(VLOOKUP($F6,Products,5,FALSE),"Not Found")</f>
        <v>Everyday Favourites Mk4 Sandwich Baps</v>
      </c>
      <c r="L6" s="70">
        <f t="shared" ref="L6:L11" si="3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1" si="4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1" si="5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1" si="6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1" si="7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1" si="8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1" si="9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11" si="10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:W11" si="11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1" si="12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1" si="13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1" si="14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1" si="15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1" si="16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1" si="17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1" si="18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6222</v>
      </c>
      <c r="C7" s="24">
        <v>0</v>
      </c>
      <c r="D7" s="24">
        <v>1</v>
      </c>
      <c r="E7" s="23" t="s">
        <v>1216</v>
      </c>
      <c r="F7" s="65" t="s">
        <v>2694</v>
      </c>
      <c r="G7" s="60">
        <f t="shared" si="0"/>
        <v>65</v>
      </c>
      <c r="H7" s="23" t="str">
        <f t="shared" si="1"/>
        <v>RD Johns</v>
      </c>
      <c r="I7" s="24" t="str">
        <f t="shared" si="2"/>
        <v>5108</v>
      </c>
      <c r="J7" s="24"/>
      <c r="L7" s="70">
        <f t="shared" si="3"/>
        <v>0</v>
      </c>
      <c r="M7" s="70">
        <f t="shared" si="4"/>
        <v>0</v>
      </c>
      <c r="N7" s="70">
        <f t="shared" si="5"/>
        <v>0</v>
      </c>
      <c r="O7" s="70">
        <f t="shared" si="6"/>
        <v>0</v>
      </c>
      <c r="P7" s="70">
        <f t="shared" si="7"/>
        <v>0</v>
      </c>
      <c r="Q7" s="70">
        <f t="shared" si="8"/>
        <v>0</v>
      </c>
      <c r="R7" s="70">
        <f t="shared" si="9"/>
        <v>0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 t="shared" si="10"/>
        <v>0</v>
      </c>
      <c r="V7" s="80"/>
      <c r="W7" s="70">
        <f t="shared" si="11"/>
        <v>5.2</v>
      </c>
      <c r="X7" s="70">
        <f t="shared" si="12"/>
        <v>30.549999999999997</v>
      </c>
      <c r="Y7" s="70">
        <f t="shared" si="13"/>
        <v>0.97499999999999998</v>
      </c>
      <c r="Z7" s="70">
        <f t="shared" si="14"/>
        <v>0.84500000000000008</v>
      </c>
      <c r="AA7" s="70">
        <f t="shared" si="15"/>
        <v>0.13</v>
      </c>
      <c r="AB7" s="70">
        <f t="shared" si="16"/>
        <v>1.95</v>
      </c>
      <c r="AC7" s="70">
        <f t="shared" si="17"/>
        <v>0.58500000000000008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2.6</v>
      </c>
      <c r="AE7" s="70">
        <v>0</v>
      </c>
      <c r="AF7" s="70">
        <f t="shared" si="18"/>
        <v>157.3715</v>
      </c>
    </row>
    <row r="8" spans="2:32" s="4" customFormat="1" ht="30" customHeight="1" x14ac:dyDescent="0.25">
      <c r="B8" s="23" t="s">
        <v>6223</v>
      </c>
      <c r="C8" s="24">
        <v>2</v>
      </c>
      <c r="D8" s="24">
        <v>3</v>
      </c>
      <c r="E8" s="23" t="s">
        <v>1216</v>
      </c>
      <c r="F8" s="65" t="s">
        <v>1052</v>
      </c>
      <c r="G8" s="60">
        <f t="shared" si="0"/>
        <v>25</v>
      </c>
      <c r="H8" s="23" t="str">
        <f t="shared" si="1"/>
        <v>Bidfood</v>
      </c>
      <c r="I8" s="24" t="str">
        <f t="shared" si="2"/>
        <v>50653</v>
      </c>
      <c r="J8" s="24" t="str">
        <f>_xlfn.IFNA(VLOOKUP($F8,Products,5,FALSE),"Not Found")</f>
        <v>EF Mature Cheddar Slices</v>
      </c>
      <c r="L8" s="70">
        <f t="shared" si="3"/>
        <v>12.7</v>
      </c>
      <c r="M8" s="70">
        <f t="shared" si="4"/>
        <v>0</v>
      </c>
      <c r="N8" s="70">
        <f t="shared" si="5"/>
        <v>17.45</v>
      </c>
      <c r="O8" s="70">
        <f t="shared" si="6"/>
        <v>6.6000000000000005</v>
      </c>
      <c r="P8" s="70">
        <f t="shared" si="7"/>
        <v>10.85</v>
      </c>
      <c r="Q8" s="70">
        <f t="shared" si="8"/>
        <v>0</v>
      </c>
      <c r="R8" s="70">
        <f t="shared" si="9"/>
        <v>0.95</v>
      </c>
      <c r="S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</v>
      </c>
      <c r="T8" s="70">
        <v>0</v>
      </c>
      <c r="U8" s="70">
        <f t="shared" si="10"/>
        <v>208</v>
      </c>
      <c r="V8" s="80"/>
      <c r="W8" s="70">
        <f t="shared" si="11"/>
        <v>19.049999999999997</v>
      </c>
      <c r="X8" s="70">
        <f t="shared" si="12"/>
        <v>0</v>
      </c>
      <c r="Y8" s="70">
        <f t="shared" si="13"/>
        <v>26.174999999999997</v>
      </c>
      <c r="Z8" s="70">
        <f t="shared" si="14"/>
        <v>9.9</v>
      </c>
      <c r="AA8" s="70">
        <f t="shared" si="15"/>
        <v>16.274999999999999</v>
      </c>
      <c r="AB8" s="70">
        <f t="shared" si="16"/>
        <v>0</v>
      </c>
      <c r="AC8" s="70">
        <f t="shared" si="17"/>
        <v>1.4249999999999998</v>
      </c>
      <c r="AD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</v>
      </c>
      <c r="AE8" s="70">
        <v>0</v>
      </c>
      <c r="AF8" s="70">
        <f t="shared" si="18"/>
        <v>312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>_xlfn.IFNA(VLOOKUP($F9,Products,5,FALSE),"Not Found")</f>
        <v>Summer County Soft Spread</v>
      </c>
      <c r="L9" s="70">
        <f t="shared" si="3"/>
        <v>0</v>
      </c>
      <c r="M9" s="70">
        <f t="shared" si="4"/>
        <v>0</v>
      </c>
      <c r="N9" s="70">
        <f t="shared" si="5"/>
        <v>2.75</v>
      </c>
      <c r="O9" s="70">
        <f t="shared" si="6"/>
        <v>2</v>
      </c>
      <c r="P9" s="70">
        <f t="shared" si="7"/>
        <v>0.75</v>
      </c>
      <c r="Q9" s="70">
        <f t="shared" si="8"/>
        <v>0</v>
      </c>
      <c r="R9" s="70">
        <f t="shared" si="9"/>
        <v>6.9999999999999993E-2</v>
      </c>
      <c r="S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T9" s="70">
        <v>0</v>
      </c>
      <c r="U9" s="70">
        <f t="shared" si="10"/>
        <v>24.75</v>
      </c>
      <c r="V9" s="80"/>
      <c r="W9" s="70">
        <f t="shared" si="11"/>
        <v>0</v>
      </c>
      <c r="X9" s="70">
        <f t="shared" si="12"/>
        <v>0</v>
      </c>
      <c r="Y9" s="70">
        <f t="shared" si="13"/>
        <v>4.125</v>
      </c>
      <c r="Z9" s="70">
        <f t="shared" si="14"/>
        <v>3</v>
      </c>
      <c r="AA9" s="70">
        <f t="shared" si="15"/>
        <v>1.125</v>
      </c>
      <c r="AB9" s="70">
        <f t="shared" si="16"/>
        <v>0</v>
      </c>
      <c r="AC9" s="70">
        <f t="shared" si="17"/>
        <v>0.10499999999999998</v>
      </c>
      <c r="AD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E9" s="70">
        <v>0</v>
      </c>
      <c r="AF9" s="70">
        <f t="shared" si="18"/>
        <v>37.125</v>
      </c>
    </row>
    <row r="10" spans="2:32" s="4" customFormat="1" ht="30" customHeight="1" x14ac:dyDescent="0.25">
      <c r="B10" s="23" t="s">
        <v>1288</v>
      </c>
      <c r="C10" s="24">
        <v>15</v>
      </c>
      <c r="D10" s="24">
        <v>25</v>
      </c>
      <c r="E10" s="23" t="s">
        <v>6204</v>
      </c>
      <c r="F10" s="65" t="s">
        <v>3274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18010</v>
      </c>
      <c r="J10" s="24" t="str">
        <f>_xlfn.IFNA(VLOOKUP($F10,Products,5,FALSE),"Not Found")</f>
        <v>Iceberg Lettuce</v>
      </c>
      <c r="L10" s="70">
        <f t="shared" si="3"/>
        <v>0.18</v>
      </c>
      <c r="M10" s="70">
        <f t="shared" si="4"/>
        <v>0.20999999999999996</v>
      </c>
      <c r="N10" s="70">
        <f t="shared" si="5"/>
        <v>1.4999999999999999E-2</v>
      </c>
      <c r="O10" s="70">
        <f t="shared" si="6"/>
        <v>1.4999999999999999E-2</v>
      </c>
      <c r="P10" s="70">
        <f t="shared" si="7"/>
        <v>0</v>
      </c>
      <c r="Q10" s="70">
        <f t="shared" si="8"/>
        <v>0.22499999999999998</v>
      </c>
      <c r="R10" s="70">
        <f t="shared" si="9"/>
        <v>3.0000000000000001E-3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U10" s="70">
        <f t="shared" si="10"/>
        <v>1.65</v>
      </c>
      <c r="V10" s="80"/>
      <c r="W10" s="70">
        <f t="shared" si="11"/>
        <v>0.3</v>
      </c>
      <c r="X10" s="70">
        <f t="shared" si="12"/>
        <v>0.35</v>
      </c>
      <c r="Y10" s="70">
        <f t="shared" si="13"/>
        <v>2.5000000000000001E-2</v>
      </c>
      <c r="Z10" s="70">
        <f t="shared" si="14"/>
        <v>2.5000000000000001E-2</v>
      </c>
      <c r="AA10" s="70">
        <f t="shared" si="15"/>
        <v>0</v>
      </c>
      <c r="AB10" s="70">
        <f t="shared" si="16"/>
        <v>0.375</v>
      </c>
      <c r="AC10" s="70">
        <f t="shared" si="17"/>
        <v>5.0000000000000001E-3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F10" s="70">
        <f t="shared" si="18"/>
        <v>2.75</v>
      </c>
    </row>
    <row r="11" spans="2:32" s="4" customFormat="1" ht="30" customHeight="1" x14ac:dyDescent="0.25">
      <c r="B11" s="23" t="s">
        <v>1281</v>
      </c>
      <c r="C11" s="24">
        <v>15</v>
      </c>
      <c r="D11" s="24">
        <v>25</v>
      </c>
      <c r="E11" s="23" t="s">
        <v>6204</v>
      </c>
      <c r="F11" s="65" t="s">
        <v>3280</v>
      </c>
      <c r="G11" s="60" t="str">
        <f t="shared" si="0"/>
        <v/>
      </c>
      <c r="H11" s="23" t="str">
        <f t="shared" si="1"/>
        <v>Tamar Fresh</v>
      </c>
      <c r="I11" s="24" t="str">
        <f t="shared" si="2"/>
        <v>5060</v>
      </c>
      <c r="J11" s="24" t="str">
        <f>_xlfn.IFNA(VLOOKUP($F11,Products,5,FALSE),"Not Found")</f>
        <v>Cucumber 35-40mm</v>
      </c>
      <c r="L11" s="70">
        <f t="shared" si="3"/>
        <v>0.15</v>
      </c>
      <c r="M11" s="70">
        <f t="shared" si="4"/>
        <v>0.18</v>
      </c>
      <c r="N11" s="70">
        <f t="shared" si="5"/>
        <v>0.09</v>
      </c>
      <c r="O11" s="70">
        <f t="shared" si="6"/>
        <v>0.09</v>
      </c>
      <c r="P11" s="70">
        <f t="shared" si="7"/>
        <v>0</v>
      </c>
      <c r="Q11" s="70">
        <f t="shared" si="8"/>
        <v>0.10499999999999998</v>
      </c>
      <c r="R11" s="70">
        <f t="shared" si="9"/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0.18</v>
      </c>
      <c r="U11" s="70">
        <f t="shared" si="10"/>
        <v>2.1</v>
      </c>
      <c r="V11" s="80"/>
      <c r="W11" s="70">
        <f t="shared" si="11"/>
        <v>0.25</v>
      </c>
      <c r="X11" s="70">
        <f t="shared" si="12"/>
        <v>0.3</v>
      </c>
      <c r="Y11" s="70">
        <f t="shared" si="13"/>
        <v>0.15</v>
      </c>
      <c r="Z11" s="70">
        <f t="shared" si="14"/>
        <v>0.15</v>
      </c>
      <c r="AA11" s="70">
        <f t="shared" si="15"/>
        <v>0</v>
      </c>
      <c r="AB11" s="70">
        <f t="shared" si="16"/>
        <v>0.17499999999999999</v>
      </c>
      <c r="AC11" s="70">
        <f t="shared" si="17"/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0.3</v>
      </c>
      <c r="AF11" s="70">
        <f t="shared" si="18"/>
        <v>3.5000000000000004</v>
      </c>
    </row>
    <row r="12" spans="2:32" ht="15.75" x14ac:dyDescent="0.25">
      <c r="B12" s="89" t="s">
        <v>6218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23" t="s">
        <v>1220</v>
      </c>
      <c r="C13" s="24">
        <v>25</v>
      </c>
      <c r="D13" s="24">
        <v>25</v>
      </c>
      <c r="E13" s="23" t="s">
        <v>6204</v>
      </c>
      <c r="F13" s="65" t="s">
        <v>5554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3021</v>
      </c>
      <c r="J13" s="24" t="str">
        <f>_xlfn.IFNA(VLOOKUP($F13,Products,5,FALSE),"Not Found")</f>
        <v>Caterers Kitchen Solid Pack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2.95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2.5000000000000001E-2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2.5000000000000001E-2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0.45000000000000007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2.95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11.89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2.95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2.5000000000000001E-2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2.5000000000000001E-2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0.45000000000000007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2.95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11.89</v>
      </c>
    </row>
    <row r="14" spans="2:32" s="4" customFormat="1" ht="30" customHeight="1" x14ac:dyDescent="0.25">
      <c r="B14" s="23" t="s">
        <v>6208</v>
      </c>
      <c r="C14" s="24">
        <v>25</v>
      </c>
      <c r="D14" s="24">
        <v>25</v>
      </c>
      <c r="E14" s="23" t="s">
        <v>6204</v>
      </c>
      <c r="F14" s="65" t="s">
        <v>5410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1674</v>
      </c>
      <c r="J14" s="24" t="str">
        <f>_xlfn.IFNA(VLOOKUP($F14,Products,5,FALSE),"Not Found")</f>
        <v>Greens Summer Berries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0.27500000000000002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1.4750000000000001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2.5000000000000001E-2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2.5000000000000001E-2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1.625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1.325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10.397500000000001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0.27500000000000002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1.4750000000000001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2.5000000000000001E-2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2.5000000000000001E-2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1.625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1.325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10.397500000000001</v>
      </c>
    </row>
    <row r="15" spans="2:32" s="4" customFormat="1" ht="30" customHeight="1" x14ac:dyDescent="0.25">
      <c r="B15" s="23" t="s">
        <v>6219</v>
      </c>
      <c r="C15" s="24">
        <v>20</v>
      </c>
      <c r="D15" s="24">
        <v>20</v>
      </c>
      <c r="E15" s="23" t="s">
        <v>6204</v>
      </c>
      <c r="F15" s="65" t="s">
        <v>5352</v>
      </c>
      <c r="G15" s="60" t="str">
        <f>IFERROR(IF(E15="Individual Unit",IF(VLOOKUP($F15,Products,26,FALSE)="","X",VLOOKUP($F15,Products,26,FALSE)),""),"")</f>
        <v/>
      </c>
      <c r="H15" s="23" t="str">
        <f>_xlfn.IFNA(VLOOKUP($F15,Products,2,FALSE),"Not Found")</f>
        <v>RD Johns</v>
      </c>
      <c r="I15" s="24" t="str">
        <f>_xlfn.IFNA(VLOOKUP($F15,Products,4,FALSE),"Not Found")</f>
        <v>8986</v>
      </c>
      <c r="J15" s="24" t="str">
        <f>_xlfn.IFNA(VLOOKUP($F15,Products,5,FALSE),"Not Found")</f>
        <v xml:space="preserve"> Crumble Topping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1.24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14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3.5999999999999996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2.3800000000000003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1.22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0.64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0.04</v>
      </c>
      <c r="S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4.4000000000000004</v>
      </c>
      <c r="T15" s="70">
        <v>0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92.97399999999999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1.24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14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3.5999999999999996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2.3800000000000003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1.22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0.64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0.04</v>
      </c>
      <c r="AD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4.4000000000000004</v>
      </c>
      <c r="AE15" s="70">
        <v>0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92.97399999999999</v>
      </c>
    </row>
    <row r="16" spans="2:32" s="4" customFormat="1" ht="30" customHeight="1" x14ac:dyDescent="0.25">
      <c r="B16" s="23" t="s">
        <v>6224</v>
      </c>
      <c r="C16" s="24">
        <v>2.2999999999999998</v>
      </c>
      <c r="D16" s="24">
        <v>2.2999999999999998</v>
      </c>
      <c r="E16" s="23" t="s">
        <v>6204</v>
      </c>
      <c r="F16" s="65" t="s">
        <v>3898</v>
      </c>
      <c r="G16" s="60" t="str">
        <f>IFERROR(IF(E16="Individual Unit",IF(VLOOKUP($F16,Products,26,FALSE)="","X",VLOOKUP($F16,Products,26,FALSE)),""),"")</f>
        <v/>
      </c>
      <c r="H16" s="23" t="str">
        <f>_xlfn.IFNA(VLOOKUP($F16,Products,2,FALSE),"Not Found")</f>
        <v>RD Johns</v>
      </c>
      <c r="I16" s="24" t="str">
        <f>_xlfn.IFNA(VLOOKUP($F16,Products,4,FALSE),"Not Found")</f>
        <v>5928</v>
      </c>
      <c r="J16" s="24" t="str">
        <f>_xlfn.IFNA(VLOOKUP($F16,Products,5,FALSE),"Not Found")</f>
        <v>Birds Instant Custard Mix</v>
      </c>
      <c r="L16" s="70">
        <f>IFERROR(IF($E16="Individual Unit",IF(VLOOKUP($F16,Products,18,FALSE)="","Missing",(SUM(SUM(_xlfn.IFNA(VLOOKUP($F16,Products,18,FALSE),"Not Found")/100)*$G16*$C16))),IF(VLOOKUP($F16,Products,18,FALSE)="","Missing",(SUM(SUM(_xlfn.IFNA(VLOOKUP($F16,Products,18,FALSE),"Not Found")/100)*$C16)))),"Err")</f>
        <v>8.0500000000000002E-2</v>
      </c>
      <c r="M16" s="70">
        <f>IFERROR(IF($E16="Individual Unit",IF(VLOOKUP($F16,Products,19,FALSE)="","Missing",(SUM(SUM(_xlfn.IFNA(VLOOKUP($F16,Products,19,FALSE),"Not Found")/100)*$G16*$C16))),IF(VLOOKUP($F16,Products,19,FALSE)="","Missing",(SUM(SUM(_xlfn.IFNA(VLOOKUP($F16,Products,19,FALSE),"Not Found")/100)*$C16)))),"Err")</f>
        <v>1.8836999999999999</v>
      </c>
      <c r="N16" s="70">
        <f>IFERROR(IF($E16="Individual Unit",IF(VLOOKUP($F16,Products,20,FALSE)="","Missing",(SUM(SUM(_xlfn.IFNA(VLOOKUP($F16,Products,20,FALSE),"Not Found")/100)*$G16*$C16))),IF(VLOOKUP($F16,Products,20,FALSE)="","Missing",(SUM(SUM(_xlfn.IFNA(VLOOKUP($F16,Products,20,FALSE),"Not Found")/100)*$C16)))),"Err")</f>
        <v>0.2369</v>
      </c>
      <c r="O16" s="70">
        <f>IFERROR(IF($E16="Individual Unit",IF(VLOOKUP($F16,Products,27,FALSE)="","Missing",(SUM(SUM(_xlfn.IFNA(VLOOKUP($F16,Products,27,FALSE),"Not Found")/100)*$G16*$C16))),IF(VLOOKUP($F16,Products,27,FALSE)="","Missing",(SUM(SUM(_xlfn.IFNA(VLOOKUP($F16,Products,27,FALSE),"Not Found")/100)*$C16)))),"Err")</f>
        <v>0.10350000000000002</v>
      </c>
      <c r="P16" s="70">
        <f>IFERROR(IF($E16="Individual Unit",IF(VLOOKUP($F16,Products,21,FALSE)="","Missing",(SUM(SUM(_xlfn.IFNA(VLOOKUP($F16,Products,21,FALSE),"Not Found")/100)*$G16*$C16))),IF(VLOOKUP($F16,Products,21,FALSE)="","Missing",(SUM(SUM(_xlfn.IFNA(VLOOKUP($F16,Products,21,FALSE),"Not Found")/100)*$C16)))),"Err")</f>
        <v>0.13339999999999999</v>
      </c>
      <c r="Q16" s="70">
        <f>IFERROR(IF($E16="Individual Unit",IF(VLOOKUP($F16,Products,22,FALSE)="","Missing",(SUM(SUM(_xlfn.IFNA(VLOOKUP($F16,Products,22,FALSE),"Not Found")/100)*$G16*$C16))),IF(VLOOKUP($F16,Products,22,FALSE)="","Missing",(SUM(SUM(_xlfn.IFNA(VLOOKUP($F16,Products,22,FALSE),"Not Found")/100)*$C16)))),"Err")</f>
        <v>1.15E-2</v>
      </c>
      <c r="R16" s="70">
        <f>IFERROR(IF($E16="Individual Unit",IF(VLOOKUP($F16,Products,23,FALSE)="","Missing",(SUM(SUM(_xlfn.IFNA(VLOOKUP($F16,Products,23,FALSE),"Not Found")/100)*$G16*$C16))),IF(VLOOKUP($F16,Products,23,FALSE)="","Missing",(SUM(SUM(_xlfn.IFNA(VLOOKUP($F16,Products,23,FALSE),"Not Found")/100)*$C16)))),"Err")</f>
        <v>1.0579999999999999E-2</v>
      </c>
      <c r="S16" s="70">
        <f>IFERROR(IF($E16="Individual Unit",IF(VLOOKUP($F16,Products,24,FALSE)="","Missing",(SUM(SUM(_xlfn.IFNA(VLOOKUP($F16,Products,24,FALSE),"Not Found")/100)*$G16*$C16))),IF(VLOOKUP($F16,Products,24,FALSE)="","Missing",(SUM(SUM(_xlfn.IFNA(VLOOKUP($F16,Products,24,FALSE),"Not Found")/100)*$C16)))),"Err")</f>
        <v>1.2304999999999999</v>
      </c>
      <c r="T16" s="70">
        <v>0</v>
      </c>
      <c r="U16" s="70">
        <f>IFERROR(IF($E16="Individual Unit",IF(VLOOKUP($F16,Products,25,FALSE)="","Missing",(SUM(SUM(_xlfn.IFNA(VLOOKUP($F16,Products,25,FALSE),"Not Found")/100)*$G16*$C16))),IF(VLOOKUP($F16,Products,25,FALSE)="","Missing",(SUM(SUM(_xlfn.IFNA(VLOOKUP($F16,Products,25,FALSE),"Not Found")/100)*$C16)))),"Err")</f>
        <v>10.0763</v>
      </c>
      <c r="V16" s="80"/>
      <c r="W16" s="70">
        <f>IFERROR(IF($E16="Individual Unit",IF(VLOOKUP($F16,Products,18,FALSE)="","Missing",(SUM(SUM(_xlfn.IFNA(VLOOKUP($F16,Products,18,FALSE),"Not Found")/100)*$G16*$D16))),IF(VLOOKUP($F16,Products,18,FALSE)="","Missing",(SUM(SUM(_xlfn.IFNA(VLOOKUP($F16,Products,18,FALSE),"Not Found")/100)*$D16)))),"Err")</f>
        <v>8.0500000000000002E-2</v>
      </c>
      <c r="X16" s="70">
        <f>IFERROR(IF($E16="Individual Unit",IF(VLOOKUP($F16,Products,19,FALSE)="","Missing",(SUM(SUM(_xlfn.IFNA(VLOOKUP($F16,Products,19,FALSE),"Not Found")/100)*$G16*$D16))),IF(VLOOKUP($F16,Products,19,FALSE)="","Missing",(SUM(SUM(_xlfn.IFNA(VLOOKUP($F16,Products,19,FALSE),"Not Found")/100)*$D16)))),"Err")</f>
        <v>1.8836999999999999</v>
      </c>
      <c r="Y16" s="70">
        <f>IFERROR(IF($E16="Individual Unit",IF(VLOOKUP($F16,Products,20,FALSE)="","Missing",(SUM(SUM(_xlfn.IFNA(VLOOKUP($F16,Products,20,FALSE),"Not Found")/100)*$G16*$D16))),IF(VLOOKUP($F16,Products,20,FALSE)="","Missing",(SUM(SUM(_xlfn.IFNA(VLOOKUP($F16,Products,20,FALSE),"Not Found")/100)*$D16)))),"Err")</f>
        <v>0.2369</v>
      </c>
      <c r="Z16" s="70">
        <f>IFERROR(IF($E16="Individual Unit",IF(VLOOKUP($F16,Products,27,FALSE)="","Missing",(SUM(SUM(_xlfn.IFNA(VLOOKUP($F16,Products,27,FALSE),"Not Found")/100)*$G16*$D16))),IF(VLOOKUP($F16,Products,27,FALSE)="","Missing",(SUM(SUM(_xlfn.IFNA(VLOOKUP($F16,Products,27,FALSE),"Not Found")/100)*$D16)))),"Err")</f>
        <v>0.10350000000000002</v>
      </c>
      <c r="AA16" s="70">
        <f>IFERROR(IF($E16="Individual Unit",IF(VLOOKUP($F16,Products,21,FALSE)="","Missing",(SUM(SUM(_xlfn.IFNA(VLOOKUP($F16,Products,21,FALSE),"Not Found")/100)*$G16*$D16))),IF(VLOOKUP($F16,Products,21,FALSE)="","Missing",(SUM(SUM(_xlfn.IFNA(VLOOKUP($F16,Products,21,FALSE),"Not Found")/100)*$D16)))),"Err")</f>
        <v>0.13339999999999999</v>
      </c>
      <c r="AB16" s="70">
        <f>IFERROR(IF($E16="Individual Unit",IF(VLOOKUP($F16,Products,22,FALSE)="","Missing",(SUM(SUM(_xlfn.IFNA(VLOOKUP($F16,Products,22,FALSE),"Not Found")/100)*$G16*$D16))),IF(VLOOKUP($F16,Products,22,FALSE)="","Missing",(SUM(SUM(_xlfn.IFNA(VLOOKUP($F16,Products,22,FALSE),"Not Found")/100)*$D16)))),"Err")</f>
        <v>1.15E-2</v>
      </c>
      <c r="AC16" s="70">
        <f>IFERROR(IF($E16="Individual Unit",IF(VLOOKUP($F16,Products,23,FALSE)="","Missing",(SUM(SUM(_xlfn.IFNA(VLOOKUP($F16,Products,23,FALSE),"Not Found")/100)*$G16*$D16))),IF(VLOOKUP($F16,Products,23,FALSE)="","Missing",(SUM(SUM(_xlfn.IFNA(VLOOKUP($F16,Products,23,FALSE),"Not Found")/100)*$D16)))),"Err")</f>
        <v>1.0579999999999999E-2</v>
      </c>
      <c r="AD16" s="70">
        <f>IFERROR(IF($E16="Individual Unit",IF(VLOOKUP($F16,Products,24,FALSE)="","Missing",(SUM(SUM(_xlfn.IFNA(VLOOKUP($F16,Products,24,FALSE),"Not Found")/100)*$G16*$D16))),IF(VLOOKUP($F16,Products,24,FALSE)="","Missing",(SUM(SUM(_xlfn.IFNA(VLOOKUP($F16,Products,24,FALSE),"Not Found")/100)*$D16)))),"Err")</f>
        <v>1.2304999999999999</v>
      </c>
      <c r="AE16" s="70">
        <v>0</v>
      </c>
      <c r="AF16" s="70">
        <f>IFERROR(IF($E16="Individual Unit",IF(VLOOKUP($F16,Products,25,FALSE)="","Missing",(SUM(SUM(_xlfn.IFNA(VLOOKUP($F16,Products,25,FALSE),"Not Found")/100)*$G16*$D16))),IF(VLOOKUP($F16,Products,25,FALSE)="","Missing",(SUM(SUM(_xlfn.IFNA(VLOOKUP($F16,Products,25,FALSE),"Not Found")/100)*$D16)))),"Err")</f>
        <v>10.0763</v>
      </c>
    </row>
    <row r="17" spans="12:32" x14ac:dyDescent="0.25">
      <c r="L17" s="71">
        <f>SUM(L6:L16)</f>
        <v>18.565499999999997</v>
      </c>
      <c r="M17" s="71">
        <f t="shared" ref="M17:U17" si="19">SUM(M6:M16)</f>
        <v>39.258699999999997</v>
      </c>
      <c r="N17" s="71">
        <f t="shared" si="19"/>
        <v>24.911899999999996</v>
      </c>
      <c r="O17" s="71">
        <f t="shared" si="19"/>
        <v>11.878500000000003</v>
      </c>
      <c r="P17" s="71">
        <f t="shared" si="19"/>
        <v>13.0334</v>
      </c>
      <c r="Q17" s="71">
        <f t="shared" si="19"/>
        <v>4.2565</v>
      </c>
      <c r="R17" s="71">
        <f t="shared" si="19"/>
        <v>1.4455800000000001</v>
      </c>
      <c r="S17" s="71">
        <f t="shared" si="19"/>
        <v>7.0705000000000009</v>
      </c>
      <c r="T17" s="71">
        <f>SUM(T6:T16)</f>
        <v>4.4550000000000001</v>
      </c>
      <c r="U17" s="71">
        <f t="shared" si="19"/>
        <v>460.23779999999994</v>
      </c>
      <c r="V17" s="73" t="s">
        <v>6151</v>
      </c>
      <c r="W17" s="71">
        <f>SUM(W6:W16)</f>
        <v>26.495499999999996</v>
      </c>
      <c r="X17" s="71">
        <f t="shared" ref="X17:AF17" si="20">SUM(X6:X16)</f>
        <v>51.508699999999997</v>
      </c>
      <c r="Y17" s="71">
        <f t="shared" si="20"/>
        <v>35.336899999999993</v>
      </c>
      <c r="Z17" s="71">
        <f t="shared" si="20"/>
        <v>16.453500000000002</v>
      </c>
      <c r="AA17" s="71">
        <f t="shared" si="20"/>
        <v>18.883399999999998</v>
      </c>
      <c r="AB17" s="71">
        <f t="shared" si="20"/>
        <v>5.2264999999999997</v>
      </c>
      <c r="AC17" s="71">
        <f t="shared" si="20"/>
        <v>2.1705799999999997</v>
      </c>
      <c r="AD17" s="71">
        <f t="shared" si="20"/>
        <v>8.2304999999999993</v>
      </c>
      <c r="AE17" s="71">
        <f t="shared" si="20"/>
        <v>4.5750000000000002</v>
      </c>
      <c r="AF17" s="71">
        <f t="shared" si="20"/>
        <v>638.08429999999998</v>
      </c>
    </row>
    <row r="18" spans="12:32" x14ac:dyDescent="0.25">
      <c r="L18" s="59"/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6154</v>
      </c>
      <c r="W18" s="59"/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ht="15" customHeight="1" x14ac:dyDescent="0.25">
      <c r="L19" s="84" t="b">
        <v>1</v>
      </c>
      <c r="M19" s="84" t="b">
        <v>1</v>
      </c>
      <c r="N19" s="59"/>
      <c r="O19" s="59"/>
      <c r="P19" s="59"/>
      <c r="Q19" s="84" t="b">
        <v>1</v>
      </c>
      <c r="R19" s="59"/>
      <c r="S19" s="59"/>
      <c r="T19" s="59"/>
      <c r="U19" s="59"/>
      <c r="V19" s="63" t="s">
        <v>6155</v>
      </c>
      <c r="W19" s="84" t="b">
        <v>1</v>
      </c>
      <c r="X19" s="84" t="b">
        <v>1</v>
      </c>
      <c r="Y19" s="59"/>
      <c r="Z19" s="59"/>
      <c r="AA19" s="59"/>
      <c r="AB19" s="84" t="b">
        <v>1</v>
      </c>
      <c r="AC19" s="59"/>
      <c r="AD19" s="59"/>
      <c r="AE19" s="59"/>
      <c r="AF19" s="59"/>
    </row>
    <row r="20" spans="12:32" x14ac:dyDescent="0.25">
      <c r="L20" s="59"/>
      <c r="M20" s="59"/>
      <c r="N20" s="59"/>
      <c r="O20" s="59"/>
      <c r="P20" s="59"/>
      <c r="Q20" s="84" t="b">
        <v>1</v>
      </c>
      <c r="R20" s="59"/>
      <c r="S20" s="59"/>
      <c r="T20" s="84" t="b">
        <v>1</v>
      </c>
      <c r="U20" s="59"/>
      <c r="V20" s="63" t="s">
        <v>6156</v>
      </c>
      <c r="W20" s="59"/>
      <c r="X20" s="59"/>
      <c r="Y20" s="59"/>
      <c r="Z20" s="59"/>
      <c r="AA20" s="59"/>
      <c r="AB20" s="84" t="b">
        <v>1</v>
      </c>
      <c r="AC20" s="59"/>
      <c r="AD20" s="59"/>
      <c r="AE20" s="84" t="b">
        <v>1</v>
      </c>
      <c r="AF20" s="59"/>
    </row>
  </sheetData>
  <mergeCells count="12">
    <mergeCell ref="B12:J12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FB9C0629-A407-4CA6-928F-8BD78478BC48}"/>
    <hyperlink ref="M1" location="'HOME WEEK 2'!A1" display="&lt; Week 2 Home" xr:uid="{8364B31A-0461-4AFB-ABB2-8F4F05FCF350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B464906-6646-4259-8470-C4890425B775}">
          <x14:formula1>
            <xm:f>'Master Product List'!$B:$B</xm:f>
          </x14:formula1>
          <xm:sqref>F6:F11 F13:F16</xm:sqref>
        </x14:dataValidation>
      </x14:dataValidations>
    </ext>
  </extLst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D9744-B94F-4B1F-87EC-6565112F8D62}">
  <sheetPr>
    <tabColor rgb="FF7030A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6070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5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3934</v>
      </c>
      <c r="C6" s="24">
        <v>20</v>
      </c>
      <c r="D6" s="24">
        <v>30</v>
      </c>
      <c r="E6" s="23" t="s">
        <v>6204</v>
      </c>
      <c r="F6" s="65" t="s">
        <v>5902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ESW</v>
      </c>
      <c r="I6" s="24" t="str">
        <f t="shared" ref="I6:I11" si="2">_xlfn.IFNA(VLOOKUP($F6,Products,4,FALSE),"Not Found")</f>
        <v>Onion_Gravy_VGN</v>
      </c>
      <c r="J6" s="24" t="str">
        <f t="shared" ref="J6:J11" si="3">_xlfn.IFNA(VLOOKUP($F6,Products,5,FALSE),"Not Found")</f>
        <v>VGN Homemade Onion Gravy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0.71599999999999997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2.194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2.08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1.7400000000000002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0.34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0.82400000000000007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0.26600000000000001</v>
      </c>
      <c r="S6" s="70">
        <f t="shared" ref="S6:S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0.48399999999999999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30.375999999999998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1.0739999999999998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3.2910000000000004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3.12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2.6100000000000003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0.51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1.236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0.39900000000000002</v>
      </c>
      <c r="AD6" s="70">
        <f t="shared" ref="AD6:AD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0.72599999999999998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45.564</v>
      </c>
    </row>
    <row r="7" spans="2:32" s="4" customFormat="1" ht="30" customHeight="1" x14ac:dyDescent="0.25">
      <c r="B7" s="23" t="s">
        <v>2382</v>
      </c>
      <c r="C7" s="24">
        <v>20</v>
      </c>
      <c r="D7" s="24">
        <v>30</v>
      </c>
      <c r="E7" s="23" t="s">
        <v>6204</v>
      </c>
      <c r="F7" s="65" t="s">
        <v>1360</v>
      </c>
      <c r="G7" s="60" t="str">
        <f t="shared" si="0"/>
        <v/>
      </c>
      <c r="H7" s="23" t="str">
        <f t="shared" si="1"/>
        <v>Bidfood</v>
      </c>
      <c r="I7" s="24" t="str">
        <f t="shared" si="2"/>
        <v>83372</v>
      </c>
      <c r="J7" s="24" t="str">
        <f t="shared" si="3"/>
        <v>EF Cauliflower 1 x 2.5kg</v>
      </c>
      <c r="L7" s="70">
        <f t="shared" si="4"/>
        <v>0.5</v>
      </c>
      <c r="M7" s="70">
        <f t="shared" si="5"/>
        <v>0.88000000000000012</v>
      </c>
      <c r="N7" s="70">
        <f t="shared" si="6"/>
        <v>0.08</v>
      </c>
      <c r="O7" s="70">
        <f t="shared" si="7"/>
        <v>6.2000000000000006E-2</v>
      </c>
      <c r="P7" s="70">
        <f t="shared" si="8"/>
        <v>1.7999999999999999E-2</v>
      </c>
      <c r="Q7" s="70">
        <f t="shared" si="9"/>
        <v>0.36000000000000004</v>
      </c>
      <c r="R7" s="70">
        <f t="shared" si="10"/>
        <v>4.0000000000000001E-3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0.57999999999999996</v>
      </c>
      <c r="U7" s="70">
        <f t="shared" si="12"/>
        <v>7</v>
      </c>
      <c r="V7" s="80"/>
      <c r="W7" s="70">
        <f t="shared" si="13"/>
        <v>0.75</v>
      </c>
      <c r="X7" s="70">
        <f t="shared" si="14"/>
        <v>1.32</v>
      </c>
      <c r="Y7" s="70">
        <f t="shared" si="15"/>
        <v>0.12</v>
      </c>
      <c r="Z7" s="70">
        <f t="shared" si="16"/>
        <v>9.3000000000000013E-2</v>
      </c>
      <c r="AA7" s="70">
        <f t="shared" si="17"/>
        <v>2.7E-2</v>
      </c>
      <c r="AB7" s="70">
        <f t="shared" si="18"/>
        <v>0.54</v>
      </c>
      <c r="AC7" s="70">
        <f t="shared" si="19"/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0.86999999999999988</v>
      </c>
      <c r="AF7" s="70">
        <f t="shared" si="21"/>
        <v>10.5</v>
      </c>
    </row>
    <row r="8" spans="2:32" s="4" customFormat="1" ht="30" customHeight="1" x14ac:dyDescent="0.25">
      <c r="B8" s="23" t="s">
        <v>2382</v>
      </c>
      <c r="C8" s="24">
        <v>20</v>
      </c>
      <c r="D8" s="24">
        <v>30</v>
      </c>
      <c r="E8" s="23" t="s">
        <v>6204</v>
      </c>
      <c r="F8" s="65" t="s">
        <v>2744</v>
      </c>
      <c r="G8" s="60" t="str">
        <f t="shared" si="0"/>
        <v/>
      </c>
      <c r="H8" s="23" t="str">
        <f t="shared" si="1"/>
        <v>Rd Johns</v>
      </c>
      <c r="I8" s="24" t="str">
        <f t="shared" si="2"/>
        <v>55838</v>
      </c>
      <c r="J8" s="24" t="str">
        <f t="shared" si="3"/>
        <v xml:space="preserve">Peas </v>
      </c>
      <c r="L8" s="70">
        <f t="shared" si="4"/>
        <v>1.04</v>
      </c>
      <c r="M8" s="70">
        <f t="shared" si="5"/>
        <v>1.7999999999999998</v>
      </c>
      <c r="N8" s="70">
        <f t="shared" si="6"/>
        <v>0.06</v>
      </c>
      <c r="O8" s="70">
        <f t="shared" si="7"/>
        <v>0.04</v>
      </c>
      <c r="P8" s="70">
        <f t="shared" si="8"/>
        <v>0.02</v>
      </c>
      <c r="Q8" s="70">
        <f t="shared" si="9"/>
        <v>0.91999999999999993</v>
      </c>
      <c r="R8" s="70">
        <f t="shared" si="10"/>
        <v>1.6E-2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0.62</v>
      </c>
      <c r="U8" s="70">
        <f t="shared" si="12"/>
        <v>13.814</v>
      </c>
      <c r="V8" s="80"/>
      <c r="W8" s="70">
        <f t="shared" si="13"/>
        <v>1.56</v>
      </c>
      <c r="X8" s="70">
        <f t="shared" si="14"/>
        <v>2.6999999999999997</v>
      </c>
      <c r="Y8" s="70">
        <f t="shared" si="15"/>
        <v>0.09</v>
      </c>
      <c r="Z8" s="70">
        <f t="shared" si="16"/>
        <v>0.06</v>
      </c>
      <c r="AA8" s="70">
        <f t="shared" si="17"/>
        <v>0.03</v>
      </c>
      <c r="AB8" s="70">
        <f t="shared" si="18"/>
        <v>1.38</v>
      </c>
      <c r="AC8" s="70">
        <f t="shared" si="19"/>
        <v>2.4E-2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0.92999999999999994</v>
      </c>
      <c r="AF8" s="70">
        <f t="shared" si="21"/>
        <v>20.721</v>
      </c>
    </row>
    <row r="9" spans="2:32" s="4" customFormat="1" ht="30" customHeight="1" x14ac:dyDescent="0.25">
      <c r="B9" s="23" t="s">
        <v>2840</v>
      </c>
      <c r="C9" s="24">
        <v>3</v>
      </c>
      <c r="D9" s="24">
        <v>4</v>
      </c>
      <c r="E9" s="23" t="s">
        <v>1216</v>
      </c>
      <c r="F9" s="65" t="s">
        <v>5843</v>
      </c>
      <c r="G9" s="60">
        <f t="shared" si="0"/>
        <v>60</v>
      </c>
      <c r="H9" s="23" t="str">
        <f t="shared" si="1"/>
        <v>Savona</v>
      </c>
      <c r="I9" s="24" t="str">
        <f t="shared" si="2"/>
        <v>452688</v>
      </c>
      <c r="J9" s="24" t="str">
        <f t="shared" si="3"/>
        <v>Pre Cut Peeled Roasting Potatoes</v>
      </c>
      <c r="L9" s="70">
        <f t="shared" si="4"/>
        <v>3.42</v>
      </c>
      <c r="M9" s="70">
        <f t="shared" si="5"/>
        <v>35.28</v>
      </c>
      <c r="N9" s="70">
        <f t="shared" si="6"/>
        <v>0.18</v>
      </c>
      <c r="O9" s="70">
        <f t="shared" si="7"/>
        <v>0.12600000000000003</v>
      </c>
      <c r="P9" s="70">
        <f t="shared" si="8"/>
        <v>5.3999999999999992E-2</v>
      </c>
      <c r="Q9" s="70">
        <f t="shared" si="9"/>
        <v>3.5999999999999996</v>
      </c>
      <c r="R9" s="70">
        <f t="shared" si="10"/>
        <v>3.6000000000000004E-2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1.62</v>
      </c>
      <c r="U9" s="70">
        <f t="shared" si="12"/>
        <v>147.6</v>
      </c>
      <c r="V9" s="80"/>
      <c r="W9" s="70">
        <f t="shared" si="13"/>
        <v>4.5599999999999996</v>
      </c>
      <c r="X9" s="70">
        <f t="shared" si="14"/>
        <v>47.04</v>
      </c>
      <c r="Y9" s="70">
        <f t="shared" si="15"/>
        <v>0.24</v>
      </c>
      <c r="Z9" s="70">
        <f t="shared" si="16"/>
        <v>0.16800000000000004</v>
      </c>
      <c r="AA9" s="70">
        <f t="shared" si="17"/>
        <v>7.1999999999999995E-2</v>
      </c>
      <c r="AB9" s="70">
        <f t="shared" si="18"/>
        <v>4.8</v>
      </c>
      <c r="AC9" s="70">
        <f t="shared" si="19"/>
        <v>4.8000000000000001E-2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2.16</v>
      </c>
      <c r="AF9" s="70">
        <f t="shared" si="21"/>
        <v>196.79999999999998</v>
      </c>
    </row>
    <row r="10" spans="2:32" s="4" customFormat="1" ht="30" customHeight="1" x14ac:dyDescent="0.25">
      <c r="B10" s="23" t="s">
        <v>5868</v>
      </c>
      <c r="C10" s="24">
        <v>2.7</v>
      </c>
      <c r="D10" s="24">
        <v>3.6</v>
      </c>
      <c r="E10" s="23" t="s">
        <v>6205</v>
      </c>
      <c r="F10" s="65" t="s">
        <v>5867</v>
      </c>
      <c r="G10" s="60" t="str">
        <f t="shared" ref="G10" si="22">IFERROR(IF(E10="Individual Unit",IF(VLOOKUP($F10,Products,26,FALSE)="","X",VLOOKUP($F10,Products,26,FALSE)),""),"")</f>
        <v/>
      </c>
      <c r="H10" s="23" t="str">
        <f t="shared" si="1"/>
        <v>TBC</v>
      </c>
      <c r="I10" s="24" t="str">
        <f t="shared" si="2"/>
        <v>Spray_Oil</v>
      </c>
      <c r="J10" s="24" t="str">
        <f t="shared" si="3"/>
        <v>Olive Oil Cooking Spray</v>
      </c>
      <c r="L10" s="70">
        <f t="shared" si="4"/>
        <v>0</v>
      </c>
      <c r="M10" s="70">
        <f t="shared" si="5"/>
        <v>0</v>
      </c>
      <c r="N10" s="70">
        <f t="shared" si="6"/>
        <v>1.3365</v>
      </c>
      <c r="O10" s="70">
        <f t="shared" si="7"/>
        <v>1.1448</v>
      </c>
      <c r="P10" s="70">
        <f t="shared" si="8"/>
        <v>0.19170000000000001</v>
      </c>
      <c r="Q10" s="70">
        <f t="shared" si="9"/>
        <v>0</v>
      </c>
      <c r="R10" s="70">
        <f t="shared" si="10"/>
        <v>0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U10" s="70">
        <f t="shared" si="12"/>
        <v>12.987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1.782</v>
      </c>
      <c r="Z10" s="70">
        <f t="shared" si="16"/>
        <v>1.5264</v>
      </c>
      <c r="AA10" s="70">
        <f t="shared" si="17"/>
        <v>0.25559999999999999</v>
      </c>
      <c r="AB10" s="70">
        <f t="shared" si="18"/>
        <v>0</v>
      </c>
      <c r="AC10" s="70">
        <f t="shared" si="19"/>
        <v>0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F10" s="70">
        <f t="shared" si="21"/>
        <v>17.315999999999999</v>
      </c>
    </row>
    <row r="11" spans="2:32" s="4" customFormat="1" ht="30" customHeight="1" x14ac:dyDescent="0.25">
      <c r="B11" s="23" t="s">
        <v>2016</v>
      </c>
      <c r="C11" s="24">
        <v>75</v>
      </c>
      <c r="D11" s="24">
        <v>95</v>
      </c>
      <c r="E11" s="23" t="s">
        <v>6204</v>
      </c>
      <c r="F11" s="65" t="s">
        <v>5702</v>
      </c>
      <c r="G11" s="60" t="str">
        <f t="shared" si="0"/>
        <v/>
      </c>
      <c r="H11" s="23" t="str">
        <f t="shared" si="1"/>
        <v>Bidfood</v>
      </c>
      <c r="I11" s="24" t="str">
        <f t="shared" si="2"/>
        <v>23354</v>
      </c>
      <c r="J11" s="24" t="str">
        <f t="shared" si="3"/>
        <v>Quorn Vegan Fillets</v>
      </c>
      <c r="L11" s="70">
        <f t="shared" si="4"/>
        <v>10.500000000000002</v>
      </c>
      <c r="M11" s="70">
        <f t="shared" si="5"/>
        <v>3.6750000000000003</v>
      </c>
      <c r="N11" s="70">
        <f t="shared" si="6"/>
        <v>0.9</v>
      </c>
      <c r="O11" s="70">
        <f t="shared" si="7"/>
        <v>0.6</v>
      </c>
      <c r="P11" s="70">
        <f t="shared" si="8"/>
        <v>0.3</v>
      </c>
      <c r="Q11" s="70">
        <f t="shared" si="9"/>
        <v>4.7249999999999996</v>
      </c>
      <c r="R11" s="70">
        <f t="shared" si="10"/>
        <v>0.75</v>
      </c>
      <c r="S11" s="70">
        <f t="shared" si="11"/>
        <v>0</v>
      </c>
      <c r="T11" s="70">
        <v>0</v>
      </c>
      <c r="U11" s="70">
        <f t="shared" si="12"/>
        <v>73.5</v>
      </c>
      <c r="V11" s="80"/>
      <c r="W11" s="70">
        <f t="shared" si="13"/>
        <v>13.3</v>
      </c>
      <c r="X11" s="70">
        <f t="shared" si="14"/>
        <v>4.6550000000000002</v>
      </c>
      <c r="Y11" s="70">
        <f t="shared" si="15"/>
        <v>1.1400000000000001</v>
      </c>
      <c r="Z11" s="70">
        <f t="shared" si="16"/>
        <v>0.76</v>
      </c>
      <c r="AA11" s="70">
        <f t="shared" si="17"/>
        <v>0.38</v>
      </c>
      <c r="AB11" s="70">
        <f t="shared" si="18"/>
        <v>5.9850000000000003</v>
      </c>
      <c r="AC11" s="70">
        <f t="shared" si="19"/>
        <v>0.95000000000000007</v>
      </c>
      <c r="AD11" s="70">
        <f t="shared" si="20"/>
        <v>0</v>
      </c>
      <c r="AE11" s="70">
        <v>0</v>
      </c>
      <c r="AF11" s="70">
        <f t="shared" si="21"/>
        <v>93.1</v>
      </c>
    </row>
    <row r="12" spans="2:32" ht="15.75" x14ac:dyDescent="0.25">
      <c r="B12" s="89" t="s">
        <v>6295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24</v>
      </c>
      <c r="C13" s="39">
        <v>1</v>
      </c>
      <c r="D13" s="39">
        <v>1</v>
      </c>
      <c r="E13" s="38" t="s">
        <v>1216</v>
      </c>
      <c r="F13" s="65" t="s">
        <v>5770</v>
      </c>
      <c r="G13" s="60">
        <f>IFERROR(IF(E13="Individual Unit",IF(VLOOKUP($F13,Products,26,FALSE)="","X",VLOOKUP($F13,Products,26,FALSE)),""),"")</f>
        <v>50</v>
      </c>
      <c r="H13" s="23" t="str">
        <f>_xlfn.IFNA(VLOOKUP($F13,Products,2,FALSE),"Not Found")</f>
        <v>Amazon</v>
      </c>
      <c r="I13" s="24" t="str">
        <f>_xlfn.IFNA(VLOOKUP($F13,Products,4,FALSE),"Not Found")</f>
        <v>B0CK8LJRJP</v>
      </c>
      <c r="J13" s="24" t="str">
        <f>_xlfn.IFNA(VLOOKUP($F13,Products,5,FALSE),"Not Found")</f>
        <v>Graze Lively Lemon Flapjacks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3.1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22.5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10.5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8.65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1.8500000000000003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8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0.1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6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213.49999999999997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3.1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22.5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10.5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8.65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1.8500000000000003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8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0.1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6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213.49999999999997</v>
      </c>
    </row>
    <row r="14" spans="2:32" x14ac:dyDescent="0.25">
      <c r="L14" s="71">
        <f t="shared" ref="L14:U14" si="23">SUM(L6:L13)</f>
        <v>19.276000000000003</v>
      </c>
      <c r="M14" s="71">
        <f t="shared" si="23"/>
        <v>66.329000000000008</v>
      </c>
      <c r="N14" s="71">
        <f t="shared" si="23"/>
        <v>15.136500000000002</v>
      </c>
      <c r="O14" s="71">
        <f t="shared" si="23"/>
        <v>12.3628</v>
      </c>
      <c r="P14" s="71">
        <f t="shared" si="23"/>
        <v>2.7737000000000003</v>
      </c>
      <c r="Q14" s="71">
        <f t="shared" si="23"/>
        <v>18.428999999999998</v>
      </c>
      <c r="R14" s="71">
        <f t="shared" si="23"/>
        <v>1.1720000000000002</v>
      </c>
      <c r="S14" s="71">
        <f t="shared" si="23"/>
        <v>6.484</v>
      </c>
      <c r="T14" s="71">
        <f>SUM(T6:T13)</f>
        <v>2.8200000000000003</v>
      </c>
      <c r="U14" s="71">
        <f t="shared" si="23"/>
        <v>498.77699999999993</v>
      </c>
      <c r="V14" s="73" t="s">
        <v>6151</v>
      </c>
      <c r="W14" s="71">
        <f t="shared" ref="W14:AF14" si="24">SUM(W6:W13)</f>
        <v>24.344000000000001</v>
      </c>
      <c r="X14" s="71">
        <f t="shared" si="24"/>
        <v>81.506</v>
      </c>
      <c r="Y14" s="71">
        <f t="shared" si="24"/>
        <v>16.992000000000001</v>
      </c>
      <c r="Z14" s="71">
        <f t="shared" si="24"/>
        <v>13.8674</v>
      </c>
      <c r="AA14" s="71">
        <f t="shared" si="24"/>
        <v>3.1246</v>
      </c>
      <c r="AB14" s="71">
        <f t="shared" si="24"/>
        <v>21.940999999999999</v>
      </c>
      <c r="AC14" s="71">
        <f t="shared" si="24"/>
        <v>1.5270000000000001</v>
      </c>
      <c r="AD14" s="71">
        <f t="shared" si="24"/>
        <v>6.726</v>
      </c>
      <c r="AE14" s="71">
        <f>SUM(AE6:AE13)</f>
        <v>3.96</v>
      </c>
      <c r="AF14" s="71">
        <f t="shared" si="24"/>
        <v>597.50099999999998</v>
      </c>
    </row>
    <row r="15" spans="2:32" ht="15" customHeight="1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4.2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58DA4B1C-7B83-49C7-8D5C-AED5772326D6}"/>
    <hyperlink ref="M1" location="'HOME WEEK 2'!A1" display="&lt; Week 2 Home" xr:uid="{D20DE98A-62CB-4A24-960F-9CD050E06C83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64F8436-A765-47AC-AAB0-1383B0E17B31}">
          <x14:formula1>
            <xm:f>'Master Product List'!$B:$B</xm:f>
          </x14:formula1>
          <xm:sqref>F6:F11 F13</xm:sqref>
        </x14:dataValidation>
      </x14:dataValidations>
    </ext>
  </extLst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8654-52F6-4E4D-BFD1-81A2D3981B08}">
  <sheetPr>
    <tabColor rgb="FF7030A0"/>
  </sheetPr>
  <dimension ref="B1:AF1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6071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0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6267</v>
      </c>
      <c r="C6" s="24">
        <v>50</v>
      </c>
      <c r="D6" s="24">
        <v>75</v>
      </c>
      <c r="E6" s="23" t="s">
        <v>6204</v>
      </c>
      <c r="F6" s="65" t="s">
        <v>5711</v>
      </c>
      <c r="G6" s="60" t="str">
        <f t="shared" ref="G6:G9" si="0">IFERROR(IF(E6="Individual Unit",IF(VLOOKUP($F6,Products,26,FALSE)="","X",VLOOKUP($F6,Products,26,FALSE)),""),"")</f>
        <v/>
      </c>
      <c r="H6" s="23" t="str">
        <f t="shared" ref="H6:H9" si="1">_xlfn.IFNA(VLOOKUP($F6,Products,2,FALSE),"Not Found")</f>
        <v>Savona</v>
      </c>
      <c r="I6" s="24" t="str">
        <f t="shared" ref="I6:I9" si="2">_xlfn.IFNA(VLOOKUP($F6,Products,4,FALSE),"Not Found")</f>
        <v>201208</v>
      </c>
      <c r="J6" s="24" t="str">
        <f t="shared" ref="J6:J9" si="3">_xlfn.IFNA(VLOOKUP($F6,Products,5,FALSE),"Not Found")</f>
        <v>Violife Original Flavour Vegan Grated Cheese Alternative</v>
      </c>
      <c r="L6" s="70">
        <f t="shared" ref="L6:L9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0.05</v>
      </c>
      <c r="M6" s="70">
        <f t="shared" ref="M6:M9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10.5</v>
      </c>
      <c r="N6" s="70">
        <f t="shared" ref="N6:N9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12</v>
      </c>
      <c r="O6" s="70">
        <f t="shared" ref="O6:O9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1.5</v>
      </c>
      <c r="P6" s="70">
        <f t="shared" ref="P6:P9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10.5</v>
      </c>
      <c r="Q6" s="70">
        <f t="shared" ref="Q6:Q9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0.25</v>
      </c>
      <c r="R6" s="70">
        <f t="shared" ref="R6:R9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1.1499999999999999</v>
      </c>
      <c r="S6" s="70">
        <f t="shared" ref="S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T6" s="70">
        <v>0</v>
      </c>
      <c r="U6" s="70">
        <f t="shared" ref="U6:U9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152.5</v>
      </c>
      <c r="V6" s="80"/>
      <c r="W6" s="70">
        <f t="shared" ref="W6:W9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7.4999999999999997E-2</v>
      </c>
      <c r="X6" s="70">
        <f t="shared" ref="X6:X9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15.75</v>
      </c>
      <c r="Y6" s="70">
        <f t="shared" ref="Y6:Y9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18</v>
      </c>
      <c r="Z6" s="70">
        <f t="shared" ref="Z6:Z9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2.25</v>
      </c>
      <c r="AA6" s="70">
        <f t="shared" ref="AA6:AA9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15.75</v>
      </c>
      <c r="AB6" s="70">
        <f t="shared" ref="AB6:AB9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0.375</v>
      </c>
      <c r="AC6" s="70">
        <f t="shared" ref="AC6:AC9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1.7249999999999999</v>
      </c>
      <c r="AD6" s="70">
        <f t="shared" ref="AD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9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228.75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 t="shared" si="0"/>
        <v/>
      </c>
      <c r="H7" s="23" t="str">
        <f t="shared" si="1"/>
        <v>Bidfood</v>
      </c>
      <c r="I7" s="24" t="str">
        <f t="shared" si="2"/>
        <v>75603</v>
      </c>
      <c r="J7" s="24" t="str">
        <f t="shared" si="3"/>
        <v>Tomato</v>
      </c>
      <c r="L7" s="70">
        <f t="shared" si="4"/>
        <v>0.13999999999999999</v>
      </c>
      <c r="M7" s="70">
        <f t="shared" si="5"/>
        <v>0.62</v>
      </c>
      <c r="N7" s="70">
        <f t="shared" si="6"/>
        <v>0.06</v>
      </c>
      <c r="O7" s="70">
        <f t="shared" si="7"/>
        <v>0.04</v>
      </c>
      <c r="P7" s="70">
        <f t="shared" si="8"/>
        <v>0.02</v>
      </c>
      <c r="Q7" s="70">
        <f t="shared" si="9"/>
        <v>0.2</v>
      </c>
      <c r="R7" s="70">
        <f t="shared" si="10"/>
        <v>4.0000000000000001E-3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 t="shared" si="12"/>
        <v>3.2</v>
      </c>
      <c r="V7" s="80"/>
      <c r="W7" s="70">
        <f t="shared" si="13"/>
        <v>0.20999999999999996</v>
      </c>
      <c r="X7" s="70">
        <f t="shared" si="14"/>
        <v>0.92999999999999994</v>
      </c>
      <c r="Y7" s="70">
        <f t="shared" si="15"/>
        <v>0.09</v>
      </c>
      <c r="Z7" s="70">
        <f t="shared" si="16"/>
        <v>0.06</v>
      </c>
      <c r="AA7" s="70">
        <f t="shared" si="17"/>
        <v>0.03</v>
      </c>
      <c r="AB7" s="70">
        <f t="shared" si="18"/>
        <v>0.3</v>
      </c>
      <c r="AC7" s="70">
        <f t="shared" si="19"/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 t="shared" si="21"/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 t="shared" si="0"/>
        <v/>
      </c>
      <c r="H8" s="23" t="str">
        <f t="shared" si="1"/>
        <v>Tamar Fresh</v>
      </c>
      <c r="I8" s="24" t="str">
        <f t="shared" si="2"/>
        <v>5060</v>
      </c>
      <c r="J8" s="24" t="str">
        <f t="shared" si="3"/>
        <v>Cucumber 35-40mm</v>
      </c>
      <c r="L8" s="70">
        <f t="shared" si="4"/>
        <v>0.2</v>
      </c>
      <c r="M8" s="70">
        <f t="shared" si="5"/>
        <v>0.24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0.13999999999999999</v>
      </c>
      <c r="R8" s="70">
        <f t="shared" si="10"/>
        <v>0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0.24</v>
      </c>
      <c r="U8" s="70">
        <f t="shared" si="12"/>
        <v>2.8000000000000003</v>
      </c>
      <c r="V8" s="80"/>
      <c r="W8" s="70">
        <f t="shared" si="13"/>
        <v>0.3</v>
      </c>
      <c r="X8" s="70">
        <f t="shared" si="14"/>
        <v>0.36</v>
      </c>
      <c r="Y8" s="70">
        <f t="shared" si="15"/>
        <v>0.18</v>
      </c>
      <c r="Z8" s="70">
        <f t="shared" si="16"/>
        <v>0.18</v>
      </c>
      <c r="AA8" s="70">
        <f t="shared" si="17"/>
        <v>0</v>
      </c>
      <c r="AB8" s="70">
        <f t="shared" si="18"/>
        <v>0.20999999999999996</v>
      </c>
      <c r="AC8" s="70">
        <f t="shared" si="19"/>
        <v>0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0.36</v>
      </c>
      <c r="AF8" s="70">
        <f t="shared" si="21"/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 t="shared" si="0"/>
        <v/>
      </c>
      <c r="H9" s="23" t="str">
        <f t="shared" si="1"/>
        <v>Tamar Fresh</v>
      </c>
      <c r="I9" s="24" t="str">
        <f t="shared" si="2"/>
        <v>18010</v>
      </c>
      <c r="J9" s="24" t="str">
        <f t="shared" si="3"/>
        <v>Iceberg Lettuce</v>
      </c>
      <c r="L9" s="70">
        <f t="shared" si="4"/>
        <v>0.48</v>
      </c>
      <c r="M9" s="70">
        <f t="shared" si="5"/>
        <v>0.55999999999999994</v>
      </c>
      <c r="N9" s="70">
        <f t="shared" si="6"/>
        <v>0.04</v>
      </c>
      <c r="O9" s="70">
        <f t="shared" si="7"/>
        <v>0.04</v>
      </c>
      <c r="P9" s="70">
        <f t="shared" si="8"/>
        <v>0</v>
      </c>
      <c r="Q9" s="70">
        <f t="shared" si="9"/>
        <v>0.6</v>
      </c>
      <c r="R9" s="70">
        <f t="shared" si="10"/>
        <v>8.0000000000000002E-3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U9" s="70">
        <f t="shared" si="12"/>
        <v>4.4000000000000004</v>
      </c>
      <c r="V9" s="80"/>
      <c r="W9" s="70">
        <f t="shared" si="13"/>
        <v>0.72</v>
      </c>
      <c r="X9" s="70">
        <f t="shared" si="14"/>
        <v>0.83999999999999986</v>
      </c>
      <c r="Y9" s="70">
        <f t="shared" si="15"/>
        <v>0.06</v>
      </c>
      <c r="Z9" s="70">
        <f t="shared" si="16"/>
        <v>0.06</v>
      </c>
      <c r="AA9" s="70">
        <f t="shared" si="17"/>
        <v>0</v>
      </c>
      <c r="AB9" s="70">
        <f t="shared" si="18"/>
        <v>0.89999999999999991</v>
      </c>
      <c r="AC9" s="70">
        <f t="shared" si="19"/>
        <v>1.2E-2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F9" s="70">
        <f t="shared" si="21"/>
        <v>6.6</v>
      </c>
    </row>
    <row r="10" spans="2:32" ht="15.75" x14ac:dyDescent="0.25">
      <c r="B10" s="89" t="s">
        <v>6217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38" t="s">
        <v>1447</v>
      </c>
      <c r="C11" s="39">
        <v>0.5</v>
      </c>
      <c r="D11" s="39">
        <v>0.5</v>
      </c>
      <c r="E11" s="38" t="s">
        <v>1216</v>
      </c>
      <c r="F11" s="65" t="s">
        <v>5538</v>
      </c>
      <c r="G11" s="60">
        <f>IFERROR(IF(E11="Individual Unit",IF(VLOOKUP($F11,Products,26,FALSE)="","X",VLOOKUP($F11,Products,26,FALSE)),""),"")</f>
        <v>167</v>
      </c>
      <c r="H11" s="23" t="str">
        <f>_xlfn.IFNA(VLOOKUP($F11,Products,2,FALSE),"Not Found")</f>
        <v>Tamar Fresh</v>
      </c>
      <c r="I11" s="24" t="str">
        <f>_xlfn.IFNA(VLOOKUP($F11,Products,4,FALSE),"Not Found")</f>
        <v>1040</v>
      </c>
      <c r="J11" s="24" t="str">
        <f>_xlfn.IFNA(VLOOKUP($F11,Products,5,FALSE),"Not Found")</f>
        <v>Granny Smith Apples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0.41749999999999998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8.35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0.33400000000000002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0.33400000000000002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1.002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8.3499999999999998E-3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8.35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35.905000000000001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0.41749999999999998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8.35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0.33400000000000002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0.33400000000000002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1.002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8.3499999999999998E-3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8.35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35.905000000000001</v>
      </c>
    </row>
    <row r="12" spans="2:32" s="4" customFormat="1" ht="30" customHeight="1" x14ac:dyDescent="0.25">
      <c r="B12" s="38" t="s">
        <v>6213</v>
      </c>
      <c r="C12" s="39">
        <v>25</v>
      </c>
      <c r="D12" s="39">
        <v>25</v>
      </c>
      <c r="E12" s="38" t="s">
        <v>6204</v>
      </c>
      <c r="F12" s="65" t="s">
        <v>5543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44250</v>
      </c>
      <c r="J12" s="24" t="str">
        <f>_xlfn.IFNA(VLOOKUP($F12,Products,5,FALSE),"Not Found")</f>
        <v>Raisin's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0.75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15.65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0.25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0.05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0.67500000000000004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0.01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15.65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65.13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0.75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15.65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0.2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0.05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0.67500000000000004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0.01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15.65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65.13</v>
      </c>
    </row>
    <row r="13" spans="2:32" x14ac:dyDescent="0.25">
      <c r="L13" s="71">
        <f t="shared" ref="L13:U13" si="22">SUM(L6:L12)</f>
        <v>2.0375000000000001</v>
      </c>
      <c r="M13" s="71">
        <f t="shared" si="22"/>
        <v>35.92</v>
      </c>
      <c r="N13" s="71">
        <f t="shared" si="22"/>
        <v>12.803999999999998</v>
      </c>
      <c r="O13" s="71">
        <f t="shared" si="22"/>
        <v>2.2340000000000004</v>
      </c>
      <c r="P13" s="71">
        <f t="shared" si="22"/>
        <v>10.57</v>
      </c>
      <c r="Q13" s="71">
        <f t="shared" si="22"/>
        <v>2.867</v>
      </c>
      <c r="R13" s="71">
        <f t="shared" si="22"/>
        <v>1.18035</v>
      </c>
      <c r="S13" s="71">
        <f t="shared" si="22"/>
        <v>0</v>
      </c>
      <c r="T13" s="71">
        <f>SUM(T6:T12)</f>
        <v>24.240000000000002</v>
      </c>
      <c r="U13" s="71">
        <f t="shared" si="22"/>
        <v>263.935</v>
      </c>
      <c r="V13" s="73" t="s">
        <v>6151</v>
      </c>
      <c r="W13" s="71">
        <f t="shared" ref="W13:AF13" si="23">SUM(W6:W12)</f>
        <v>2.4725000000000001</v>
      </c>
      <c r="X13" s="71">
        <f t="shared" si="23"/>
        <v>41.879999999999995</v>
      </c>
      <c r="Y13" s="71">
        <f t="shared" si="23"/>
        <v>18.913999999999998</v>
      </c>
      <c r="Z13" s="71">
        <f t="shared" si="23"/>
        <v>3.0840000000000005</v>
      </c>
      <c r="AA13" s="71">
        <f t="shared" si="23"/>
        <v>15.83</v>
      </c>
      <c r="AB13" s="71">
        <f t="shared" si="23"/>
        <v>3.4619999999999997</v>
      </c>
      <c r="AC13" s="71">
        <f t="shared" si="23"/>
        <v>1.76135</v>
      </c>
      <c r="AD13" s="71">
        <f t="shared" si="23"/>
        <v>0</v>
      </c>
      <c r="AE13" s="71">
        <f>SUM(AE6:AE12)</f>
        <v>24.36</v>
      </c>
      <c r="AF13" s="71">
        <f t="shared" si="23"/>
        <v>345.38499999999999</v>
      </c>
    </row>
    <row r="14" spans="2:32" ht="15" customHeight="1" x14ac:dyDescent="0.25">
      <c r="L14" s="59"/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6154</v>
      </c>
      <c r="W14" s="59"/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4.25" customHeight="1" x14ac:dyDescent="0.25">
      <c r="L15" s="84" t="b">
        <v>1</v>
      </c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6155</v>
      </c>
      <c r="W15" s="84" t="b">
        <v>1</v>
      </c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5" customHeight="1" x14ac:dyDescent="0.25">
      <c r="L16" s="59"/>
      <c r="M16" s="59"/>
      <c r="N16" s="59"/>
      <c r="O16" s="59"/>
      <c r="P16" s="59"/>
      <c r="Q16" s="84" t="b">
        <v>1</v>
      </c>
      <c r="R16" s="59"/>
      <c r="S16" s="59"/>
      <c r="T16" s="84" t="b">
        <v>1</v>
      </c>
      <c r="U16" s="59"/>
      <c r="V16" s="63" t="s">
        <v>6156</v>
      </c>
      <c r="W16" s="59"/>
      <c r="X16" s="59"/>
      <c r="Y16" s="59"/>
      <c r="Z16" s="59"/>
      <c r="AA16" s="59"/>
      <c r="AB16" s="84" t="b">
        <v>1</v>
      </c>
      <c r="AC16" s="59"/>
      <c r="AD16" s="59"/>
      <c r="AE16" s="84" t="b">
        <v>1</v>
      </c>
      <c r="AF16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D08CC7FA-29DA-4CEC-A9A9-95EF096F97C6}"/>
    <hyperlink ref="M1" location="'HOME WEEK 2'!A1" display="&lt; Week 2 Home" xr:uid="{15F2509E-EAF1-4DAA-8D4E-63D2D9310F46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988DAF6-9902-431B-9D46-0D61158FA801}">
          <x14:formula1>
            <xm:f>'Master Product List'!$B:$B</xm:f>
          </x14:formula1>
          <xm:sqref>F6:F9 F11:F12</xm:sqref>
        </x14:dataValidation>
      </x14:dataValidations>
    </ext>
  </extLst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6803-726E-475A-BB17-2603C821EB5F}">
  <sheetPr>
    <tabColor rgb="FF7030A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6071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42.75" customHeight="1" x14ac:dyDescent="0.25">
      <c r="B6" s="23" t="s">
        <v>6267</v>
      </c>
      <c r="C6" s="24">
        <v>50</v>
      </c>
      <c r="D6" s="24">
        <v>75</v>
      </c>
      <c r="E6" s="23" t="s">
        <v>6204</v>
      </c>
      <c r="F6" s="65" t="s">
        <v>5711</v>
      </c>
      <c r="G6" s="60" t="str">
        <f t="shared" ref="G6:G9" si="0">IFERROR(IF(E6="Individual Unit",IF(VLOOKUP($F6,Products,26,FALSE)="","X",VLOOKUP($F6,Products,26,FALSE)),""),"")</f>
        <v/>
      </c>
      <c r="H6" s="23" t="str">
        <f t="shared" ref="H6:H9" si="1">_xlfn.IFNA(VLOOKUP($F6,Products,2,FALSE),"Not Found")</f>
        <v>Savona</v>
      </c>
      <c r="I6" s="24" t="str">
        <f t="shared" ref="I6:I9" si="2">_xlfn.IFNA(VLOOKUP($F6,Products,4,FALSE),"Not Found")</f>
        <v>201208</v>
      </c>
      <c r="J6" s="24" t="str">
        <f t="shared" ref="J6:J9" si="3">_xlfn.IFNA(VLOOKUP($F6,Products,5,FALSE),"Not Found")</f>
        <v>Violife Original Flavour Vegan Grated Cheese Alternative</v>
      </c>
      <c r="L6" s="70">
        <f t="shared" ref="L6:L9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0.05</v>
      </c>
      <c r="M6" s="70">
        <f t="shared" ref="M6:M9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10.5</v>
      </c>
      <c r="N6" s="70">
        <f t="shared" ref="N6:N9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12</v>
      </c>
      <c r="O6" s="70">
        <f t="shared" ref="O6:O9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1.5</v>
      </c>
      <c r="P6" s="70">
        <f t="shared" ref="P6:P9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10.5</v>
      </c>
      <c r="Q6" s="70">
        <f t="shared" ref="Q6:Q9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0.25</v>
      </c>
      <c r="R6" s="70">
        <f t="shared" ref="R6:R9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1.1499999999999999</v>
      </c>
      <c r="S6" s="70">
        <f t="shared" ref="S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T6" s="70">
        <v>0</v>
      </c>
      <c r="U6" s="70">
        <f t="shared" ref="U6:U9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152.5</v>
      </c>
      <c r="V6" s="80"/>
      <c r="W6" s="70">
        <f t="shared" ref="W6:W9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7.4999999999999997E-2</v>
      </c>
      <c r="X6" s="70">
        <f t="shared" ref="X6:X9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15.75</v>
      </c>
      <c r="Y6" s="70">
        <f t="shared" ref="Y6:Y9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18</v>
      </c>
      <c r="Z6" s="70">
        <f t="shared" ref="Z6:Z9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2.25</v>
      </c>
      <c r="AA6" s="70">
        <f t="shared" ref="AA6:AA9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15.75</v>
      </c>
      <c r="AB6" s="70">
        <f t="shared" ref="AB6:AB9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0.375</v>
      </c>
      <c r="AC6" s="70">
        <f t="shared" ref="AC6:AC9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1.7249999999999999</v>
      </c>
      <c r="AD6" s="70">
        <f t="shared" ref="AD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9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228.75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 t="shared" si="0"/>
        <v/>
      </c>
      <c r="H7" s="23" t="str">
        <f t="shared" si="1"/>
        <v>Bidfood</v>
      </c>
      <c r="I7" s="24" t="str">
        <f t="shared" si="2"/>
        <v>75603</v>
      </c>
      <c r="J7" s="24" t="str">
        <f t="shared" si="3"/>
        <v>Tomato</v>
      </c>
      <c r="L7" s="70">
        <f t="shared" si="4"/>
        <v>0.13999999999999999</v>
      </c>
      <c r="M7" s="70">
        <f t="shared" si="5"/>
        <v>0.62</v>
      </c>
      <c r="N7" s="70">
        <f t="shared" si="6"/>
        <v>0.06</v>
      </c>
      <c r="O7" s="70">
        <f t="shared" si="7"/>
        <v>0.04</v>
      </c>
      <c r="P7" s="70">
        <f t="shared" si="8"/>
        <v>0.02</v>
      </c>
      <c r="Q7" s="70">
        <f t="shared" si="9"/>
        <v>0.2</v>
      </c>
      <c r="R7" s="70">
        <f t="shared" si="10"/>
        <v>4.0000000000000001E-3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 t="shared" si="12"/>
        <v>3.2</v>
      </c>
      <c r="V7" s="80"/>
      <c r="W7" s="70">
        <f t="shared" si="13"/>
        <v>0.20999999999999996</v>
      </c>
      <c r="X7" s="70">
        <f t="shared" si="14"/>
        <v>0.92999999999999994</v>
      </c>
      <c r="Y7" s="70">
        <f t="shared" si="15"/>
        <v>0.09</v>
      </c>
      <c r="Z7" s="70">
        <f t="shared" si="16"/>
        <v>0.06</v>
      </c>
      <c r="AA7" s="70">
        <f t="shared" si="17"/>
        <v>0.03</v>
      </c>
      <c r="AB7" s="70">
        <f t="shared" si="18"/>
        <v>0.3</v>
      </c>
      <c r="AC7" s="70">
        <f t="shared" si="19"/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 t="shared" si="21"/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 t="shared" si="0"/>
        <v/>
      </c>
      <c r="H8" s="23" t="str">
        <f t="shared" si="1"/>
        <v>Tamar Fresh</v>
      </c>
      <c r="I8" s="24" t="str">
        <f t="shared" si="2"/>
        <v>5060</v>
      </c>
      <c r="J8" s="24" t="str">
        <f t="shared" si="3"/>
        <v>Cucumber 35-40mm</v>
      </c>
      <c r="L8" s="70">
        <f t="shared" si="4"/>
        <v>0.2</v>
      </c>
      <c r="M8" s="70">
        <f t="shared" si="5"/>
        <v>0.24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0.13999999999999999</v>
      </c>
      <c r="R8" s="70">
        <f t="shared" si="10"/>
        <v>0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0.24</v>
      </c>
      <c r="U8" s="70">
        <f t="shared" si="12"/>
        <v>2.8000000000000003</v>
      </c>
      <c r="V8" s="80"/>
      <c r="W8" s="70">
        <f t="shared" si="13"/>
        <v>0.3</v>
      </c>
      <c r="X8" s="70">
        <f t="shared" si="14"/>
        <v>0.36</v>
      </c>
      <c r="Y8" s="70">
        <f t="shared" si="15"/>
        <v>0.18</v>
      </c>
      <c r="Z8" s="70">
        <f t="shared" si="16"/>
        <v>0.18</v>
      </c>
      <c r="AA8" s="70">
        <f t="shared" si="17"/>
        <v>0</v>
      </c>
      <c r="AB8" s="70">
        <f t="shared" si="18"/>
        <v>0.20999999999999996</v>
      </c>
      <c r="AC8" s="70">
        <f t="shared" si="19"/>
        <v>0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0.36</v>
      </c>
      <c r="AF8" s="70">
        <f t="shared" si="21"/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 t="shared" si="0"/>
        <v/>
      </c>
      <c r="H9" s="23" t="str">
        <f t="shared" si="1"/>
        <v>Tamar Fresh</v>
      </c>
      <c r="I9" s="24" t="str">
        <f t="shared" si="2"/>
        <v>18010</v>
      </c>
      <c r="J9" s="24" t="str">
        <f t="shared" si="3"/>
        <v>Iceberg Lettuce</v>
      </c>
      <c r="L9" s="70">
        <f t="shared" si="4"/>
        <v>0.48</v>
      </c>
      <c r="M9" s="70">
        <f t="shared" si="5"/>
        <v>0.55999999999999994</v>
      </c>
      <c r="N9" s="70">
        <f t="shared" si="6"/>
        <v>0.04</v>
      </c>
      <c r="O9" s="70">
        <f t="shared" si="7"/>
        <v>0.04</v>
      </c>
      <c r="P9" s="70">
        <f t="shared" si="8"/>
        <v>0</v>
      </c>
      <c r="Q9" s="70">
        <f t="shared" si="9"/>
        <v>0.6</v>
      </c>
      <c r="R9" s="70">
        <f t="shared" si="10"/>
        <v>8.0000000000000002E-3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U9" s="70">
        <f t="shared" si="12"/>
        <v>4.4000000000000004</v>
      </c>
      <c r="V9" s="80"/>
      <c r="W9" s="70">
        <f t="shared" si="13"/>
        <v>0.72</v>
      </c>
      <c r="X9" s="70">
        <f t="shared" si="14"/>
        <v>0.83999999999999986</v>
      </c>
      <c r="Y9" s="70">
        <f t="shared" si="15"/>
        <v>0.06</v>
      </c>
      <c r="Z9" s="70">
        <f t="shared" si="16"/>
        <v>0.06</v>
      </c>
      <c r="AA9" s="70">
        <f t="shared" si="17"/>
        <v>0</v>
      </c>
      <c r="AB9" s="70">
        <f t="shared" si="18"/>
        <v>0.89999999999999991</v>
      </c>
      <c r="AC9" s="70">
        <f t="shared" si="19"/>
        <v>1.2E-2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F9" s="70">
        <f t="shared" si="21"/>
        <v>6.6</v>
      </c>
    </row>
    <row r="10" spans="2:32" ht="15.75" x14ac:dyDescent="0.25">
      <c r="B10" s="89" t="s">
        <v>6216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38" t="s">
        <v>2975</v>
      </c>
      <c r="C11" s="39">
        <v>15</v>
      </c>
      <c r="D11" s="39">
        <v>15</v>
      </c>
      <c r="E11" s="38" t="s">
        <v>6204</v>
      </c>
      <c r="F11" s="65" t="s">
        <v>3270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Tamar Fresh</v>
      </c>
      <c r="I11" s="24" t="str">
        <f>_xlfn.IFNA(VLOOKUP($F11,Products,4,FALSE),"Not Found")</f>
        <v>33094</v>
      </c>
      <c r="J11" s="24" t="str">
        <f>_xlfn.IFNA(VLOOKUP($F11,Products,5,FALSE),"Not Found")</f>
        <v>Strawberries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0.09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0.91500000000000004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7.4999999999999997E-2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6.9000000000000006E-2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6.0000000000000001E-3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0.15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0.91500000000000004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4.5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0.09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0.91500000000000004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7.4999999999999997E-2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6.9000000000000006E-2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6.0000000000000001E-3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0.15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0.91500000000000004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4.5</v>
      </c>
    </row>
    <row r="12" spans="2:32" s="4" customFormat="1" ht="30" customHeight="1" x14ac:dyDescent="0.25">
      <c r="B12" s="38" t="s">
        <v>2668</v>
      </c>
      <c r="C12" s="39">
        <v>20</v>
      </c>
      <c r="D12" s="39">
        <v>20</v>
      </c>
      <c r="E12" s="38" t="s">
        <v>6204</v>
      </c>
      <c r="F12" s="65" t="s">
        <v>3267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17229</v>
      </c>
      <c r="J12" s="24" t="str">
        <f>_xlfn.IFNA(VLOOKUP($F12,Products,5,FALSE),"Not Found")</f>
        <v>Red Grapes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0.13999999999999999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3.22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0.04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0.04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0.12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3.22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13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0.13999999999999999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3.22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0.04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0.04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0.12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3.22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13</v>
      </c>
    </row>
    <row r="13" spans="2:32" s="4" customFormat="1" ht="30" customHeight="1" x14ac:dyDescent="0.25">
      <c r="B13" s="38" t="s">
        <v>1447</v>
      </c>
      <c r="C13" s="39">
        <v>0.1</v>
      </c>
      <c r="D13" s="39">
        <v>0.1</v>
      </c>
      <c r="E13" s="38" t="s">
        <v>1216</v>
      </c>
      <c r="F13" s="65" t="s">
        <v>3333</v>
      </c>
      <c r="G13" s="60">
        <f>IFERROR(IF(E13="Individual Unit",IF(VLOOKUP($F13,Products,26,FALSE)="","X",VLOOKUP($F13,Products,26,FALSE)),""),"")</f>
        <v>167</v>
      </c>
      <c r="H13" s="23" t="str">
        <f>_xlfn.IFNA(VLOOKUP($F13,Products,2,FALSE),"Not Found")</f>
        <v>Tamar Fresh</v>
      </c>
      <c r="I13" s="24" t="str">
        <f>_xlfn.IFNA(VLOOKUP($F13,Products,4,FALSE),"Not Found")</f>
        <v>1006</v>
      </c>
      <c r="J13" s="24" t="str">
        <f>_xlfn.IFNA(VLOOKUP($F13,Products,5,FALSE),"Not Found")</f>
        <v>Gala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2.1710000000000003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0.20040000000000002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1.8370000000000002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8.35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2.1710000000000003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0.20040000000000002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1.8370000000000002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8.35</v>
      </c>
    </row>
    <row r="14" spans="2:32" x14ac:dyDescent="0.25">
      <c r="L14" s="71">
        <f t="shared" ref="L14:U14" si="22">SUM(L6:L13)</f>
        <v>1.0999999999999999</v>
      </c>
      <c r="M14" s="71">
        <f t="shared" si="22"/>
        <v>18.225999999999999</v>
      </c>
      <c r="N14" s="71">
        <f t="shared" si="22"/>
        <v>12.334999999999997</v>
      </c>
      <c r="O14" s="71">
        <f t="shared" si="22"/>
        <v>1.8090000000000002</v>
      </c>
      <c r="P14" s="71">
        <f t="shared" si="22"/>
        <v>10.526</v>
      </c>
      <c r="Q14" s="71">
        <f t="shared" si="22"/>
        <v>1.6604000000000001</v>
      </c>
      <c r="R14" s="71">
        <f t="shared" si="22"/>
        <v>1.1619999999999999</v>
      </c>
      <c r="S14" s="71">
        <f t="shared" si="22"/>
        <v>0</v>
      </c>
      <c r="T14" s="71">
        <f>SUM(T6:T13)</f>
        <v>6.2119999999999997</v>
      </c>
      <c r="U14" s="71">
        <f t="shared" si="22"/>
        <v>188.75</v>
      </c>
      <c r="V14" s="73" t="s">
        <v>6151</v>
      </c>
      <c r="W14" s="71">
        <f t="shared" ref="W14:AF14" si="23">SUM(W6:W13)</f>
        <v>1.5349999999999999</v>
      </c>
      <c r="X14" s="71">
        <f t="shared" si="23"/>
        <v>24.185999999999996</v>
      </c>
      <c r="Y14" s="71">
        <f t="shared" si="23"/>
        <v>18.444999999999997</v>
      </c>
      <c r="Z14" s="71">
        <f t="shared" si="23"/>
        <v>2.6590000000000003</v>
      </c>
      <c r="AA14" s="71">
        <f t="shared" si="23"/>
        <v>15.786</v>
      </c>
      <c r="AB14" s="71">
        <f t="shared" si="23"/>
        <v>2.2553999999999998</v>
      </c>
      <c r="AC14" s="71">
        <f t="shared" si="23"/>
        <v>1.7429999999999999</v>
      </c>
      <c r="AD14" s="71">
        <f t="shared" si="23"/>
        <v>0</v>
      </c>
      <c r="AE14" s="71">
        <f>SUM(AE6:AE13)</f>
        <v>6.3320000000000007</v>
      </c>
      <c r="AF14" s="71">
        <f t="shared" si="23"/>
        <v>270.20000000000005</v>
      </c>
    </row>
    <row r="15" spans="2:32" ht="15" customHeight="1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4.2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9EDF2B9C-1778-4884-AC9F-DD28C23EC3CC}"/>
    <hyperlink ref="M1" location="'HOME WEEK 2'!A1" display="&lt; Week 2 Home" xr:uid="{44175D51-4168-42A5-8C73-930DCC1206E6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16C0FC-CFC9-41BC-B306-C5BB46BE89DC}">
          <x14:formula1>
            <xm:f>'Master Product List'!$B:$B</xm:f>
          </x14:formula1>
          <xm:sqref>F6:F9 F11:F13</xm:sqref>
        </x14:dataValidation>
      </x14:dataValidations>
    </ext>
  </extLst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3E754-3EE0-4361-B5BA-4D3EA3E059CA}">
  <sheetPr>
    <tabColor rgb="FF7030A0"/>
  </sheetPr>
  <dimension ref="B1:AF1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6071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43.5" customHeight="1" x14ac:dyDescent="0.25">
      <c r="B6" s="23" t="s">
        <v>6267</v>
      </c>
      <c r="C6" s="24">
        <v>50</v>
      </c>
      <c r="D6" s="24">
        <v>75</v>
      </c>
      <c r="E6" s="23" t="s">
        <v>6204</v>
      </c>
      <c r="F6" s="65" t="s">
        <v>5711</v>
      </c>
      <c r="G6" s="60" t="str">
        <f t="shared" ref="G6:G9" si="0">IFERROR(IF(E6="Individual Unit",IF(VLOOKUP($F6,Products,26,FALSE)="","X",VLOOKUP($F6,Products,26,FALSE)),""),"")</f>
        <v/>
      </c>
      <c r="H6" s="23" t="str">
        <f t="shared" ref="H6:H9" si="1">_xlfn.IFNA(VLOOKUP($F6,Products,2,FALSE),"Not Found")</f>
        <v>Savona</v>
      </c>
      <c r="I6" s="24" t="str">
        <f t="shared" ref="I6:I9" si="2">_xlfn.IFNA(VLOOKUP($F6,Products,4,FALSE),"Not Found")</f>
        <v>201208</v>
      </c>
      <c r="J6" s="24" t="str">
        <f t="shared" ref="J6:J9" si="3">_xlfn.IFNA(VLOOKUP($F6,Products,5,FALSE),"Not Found")</f>
        <v>Violife Original Flavour Vegan Grated Cheese Alternative</v>
      </c>
      <c r="L6" s="70">
        <f t="shared" ref="L6:L9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0.05</v>
      </c>
      <c r="M6" s="70">
        <f t="shared" ref="M6:M9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10.5</v>
      </c>
      <c r="N6" s="70">
        <f t="shared" ref="N6:N9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12</v>
      </c>
      <c r="O6" s="70">
        <f t="shared" ref="O6:O9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1.5</v>
      </c>
      <c r="P6" s="70">
        <f t="shared" ref="P6:P9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10.5</v>
      </c>
      <c r="Q6" s="70">
        <f t="shared" ref="Q6:Q9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0.25</v>
      </c>
      <c r="R6" s="70">
        <f t="shared" ref="R6:R9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1.1499999999999999</v>
      </c>
      <c r="S6" s="70">
        <f t="shared" ref="S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T6" s="70">
        <v>0</v>
      </c>
      <c r="U6" s="70">
        <f t="shared" ref="U6:U9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152.5</v>
      </c>
      <c r="V6" s="80"/>
      <c r="W6" s="70">
        <f t="shared" ref="W6:W9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7.4999999999999997E-2</v>
      </c>
      <c r="X6" s="70">
        <f t="shared" ref="X6:X9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15.75</v>
      </c>
      <c r="Y6" s="70">
        <f t="shared" ref="Y6:Y9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18</v>
      </c>
      <c r="Z6" s="70">
        <f t="shared" ref="Z6:Z9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2.25</v>
      </c>
      <c r="AA6" s="70">
        <f t="shared" ref="AA6:AA9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15.75</v>
      </c>
      <c r="AB6" s="70">
        <f t="shared" ref="AB6:AB9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0.375</v>
      </c>
      <c r="AC6" s="70">
        <f t="shared" ref="AC6:AC9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1.7249999999999999</v>
      </c>
      <c r="AD6" s="70">
        <f t="shared" ref="AD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F6" s="70">
        <f t="shared" ref="AF6:AF9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228.75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 t="shared" si="0"/>
        <v/>
      </c>
      <c r="H7" s="23" t="str">
        <f t="shared" si="1"/>
        <v>Bidfood</v>
      </c>
      <c r="I7" s="24" t="str">
        <f t="shared" si="2"/>
        <v>75603</v>
      </c>
      <c r="J7" s="24" t="str">
        <f t="shared" si="3"/>
        <v>Tomato</v>
      </c>
      <c r="L7" s="70">
        <f t="shared" si="4"/>
        <v>0.13999999999999999</v>
      </c>
      <c r="M7" s="70">
        <f t="shared" si="5"/>
        <v>0.62</v>
      </c>
      <c r="N7" s="70">
        <f t="shared" si="6"/>
        <v>0.06</v>
      </c>
      <c r="O7" s="70">
        <f t="shared" si="7"/>
        <v>0.04</v>
      </c>
      <c r="P7" s="70">
        <f t="shared" si="8"/>
        <v>0.02</v>
      </c>
      <c r="Q7" s="70">
        <f t="shared" si="9"/>
        <v>0.2</v>
      </c>
      <c r="R7" s="70">
        <f t="shared" si="10"/>
        <v>4.0000000000000001E-3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 t="shared" si="12"/>
        <v>3.2</v>
      </c>
      <c r="V7" s="80"/>
      <c r="W7" s="70">
        <f t="shared" si="13"/>
        <v>0.20999999999999996</v>
      </c>
      <c r="X7" s="70">
        <f t="shared" si="14"/>
        <v>0.92999999999999994</v>
      </c>
      <c r="Y7" s="70">
        <f t="shared" si="15"/>
        <v>0.09</v>
      </c>
      <c r="Z7" s="70">
        <f t="shared" si="16"/>
        <v>0.06</v>
      </c>
      <c r="AA7" s="70">
        <f t="shared" si="17"/>
        <v>0.03</v>
      </c>
      <c r="AB7" s="70">
        <f t="shared" si="18"/>
        <v>0.3</v>
      </c>
      <c r="AC7" s="70">
        <f t="shared" si="19"/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 t="shared" si="21"/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 t="shared" si="0"/>
        <v/>
      </c>
      <c r="H8" s="23" t="str">
        <f t="shared" si="1"/>
        <v>Tamar Fresh</v>
      </c>
      <c r="I8" s="24" t="str">
        <f t="shared" si="2"/>
        <v>5060</v>
      </c>
      <c r="J8" s="24" t="str">
        <f t="shared" si="3"/>
        <v>Cucumber 35-40mm</v>
      </c>
      <c r="L8" s="70">
        <f t="shared" si="4"/>
        <v>0.2</v>
      </c>
      <c r="M8" s="70">
        <f t="shared" si="5"/>
        <v>0.24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0.13999999999999999</v>
      </c>
      <c r="R8" s="70">
        <f t="shared" si="10"/>
        <v>0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0.24</v>
      </c>
      <c r="U8" s="70">
        <f t="shared" si="12"/>
        <v>2.8000000000000003</v>
      </c>
      <c r="V8" s="80"/>
      <c r="W8" s="70">
        <f t="shared" si="13"/>
        <v>0.3</v>
      </c>
      <c r="X8" s="70">
        <f t="shared" si="14"/>
        <v>0.36</v>
      </c>
      <c r="Y8" s="70">
        <f t="shared" si="15"/>
        <v>0.18</v>
      </c>
      <c r="Z8" s="70">
        <f t="shared" si="16"/>
        <v>0.18</v>
      </c>
      <c r="AA8" s="70">
        <f t="shared" si="17"/>
        <v>0</v>
      </c>
      <c r="AB8" s="70">
        <f t="shared" si="18"/>
        <v>0.20999999999999996</v>
      </c>
      <c r="AC8" s="70">
        <f t="shared" si="19"/>
        <v>0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0.36</v>
      </c>
      <c r="AF8" s="70">
        <f t="shared" si="21"/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 t="shared" si="0"/>
        <v/>
      </c>
      <c r="H9" s="23" t="str">
        <f t="shared" si="1"/>
        <v>Tamar Fresh</v>
      </c>
      <c r="I9" s="24" t="str">
        <f t="shared" si="2"/>
        <v>18010</v>
      </c>
      <c r="J9" s="24" t="str">
        <f t="shared" si="3"/>
        <v>Iceberg Lettuce</v>
      </c>
      <c r="L9" s="70">
        <f t="shared" si="4"/>
        <v>0.48</v>
      </c>
      <c r="M9" s="70">
        <f t="shared" si="5"/>
        <v>0.55999999999999994</v>
      </c>
      <c r="N9" s="70">
        <f t="shared" si="6"/>
        <v>0.04</v>
      </c>
      <c r="O9" s="70">
        <f t="shared" si="7"/>
        <v>0.04</v>
      </c>
      <c r="P9" s="70">
        <f t="shared" si="8"/>
        <v>0</v>
      </c>
      <c r="Q9" s="70">
        <f t="shared" si="9"/>
        <v>0.6</v>
      </c>
      <c r="R9" s="70">
        <f t="shared" si="10"/>
        <v>8.0000000000000002E-3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U9" s="70">
        <f t="shared" si="12"/>
        <v>4.4000000000000004</v>
      </c>
      <c r="V9" s="80"/>
      <c r="W9" s="70">
        <f t="shared" si="13"/>
        <v>0.72</v>
      </c>
      <c r="X9" s="70">
        <f t="shared" si="14"/>
        <v>0.83999999999999986</v>
      </c>
      <c r="Y9" s="70">
        <f t="shared" si="15"/>
        <v>0.06</v>
      </c>
      <c r="Z9" s="70">
        <f t="shared" si="16"/>
        <v>0.06</v>
      </c>
      <c r="AA9" s="70">
        <f t="shared" si="17"/>
        <v>0</v>
      </c>
      <c r="AB9" s="70">
        <f t="shared" si="18"/>
        <v>0.89999999999999991</v>
      </c>
      <c r="AC9" s="70">
        <f t="shared" si="19"/>
        <v>1.2E-2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F9" s="70">
        <f t="shared" si="21"/>
        <v>6.6</v>
      </c>
    </row>
    <row r="10" spans="2:32" ht="15.75" x14ac:dyDescent="0.25">
      <c r="B10" s="89" t="s">
        <v>6270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38" t="s">
        <v>6079</v>
      </c>
      <c r="C11" s="39">
        <v>0.1</v>
      </c>
      <c r="D11" s="39">
        <v>0.1</v>
      </c>
      <c r="E11" s="38" t="s">
        <v>1216</v>
      </c>
      <c r="F11" s="65" t="s">
        <v>3258</v>
      </c>
      <c r="G11" s="60">
        <f>IFERROR(IF(E11="Individual Unit",IF(VLOOKUP($F11,Products,26,FALSE)="","X",VLOOKUP($F11,Products,26,FALSE)),""),"")</f>
        <v>3000</v>
      </c>
      <c r="H11" s="23" t="str">
        <f>_xlfn.IFNA(VLOOKUP($F11,Products,2,FALSE),"Not Found")</f>
        <v>Tamar Fresh</v>
      </c>
      <c r="I11" s="24" t="str">
        <f>_xlfn.IFNA(VLOOKUP($F11,Products,4,FALSE),"Not Found")</f>
        <v>23078</v>
      </c>
      <c r="J11" s="24" t="str">
        <f>_xlfn.IFNA(VLOOKUP($F11,Products,5,FALSE),"Not Found")</f>
        <v>Watermelon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0.9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12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0.60000000000000009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0.60000000000000009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0.30000000000000004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12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54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0.9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12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0.60000000000000009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0.60000000000000009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0.30000000000000004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12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54</v>
      </c>
    </row>
    <row r="12" spans="2:32" x14ac:dyDescent="0.25">
      <c r="L12" s="71">
        <f t="shared" ref="L12:U12" si="22">SUM(L6:L11)</f>
        <v>1.77</v>
      </c>
      <c r="M12" s="71">
        <f t="shared" si="22"/>
        <v>23.92</v>
      </c>
      <c r="N12" s="71">
        <f t="shared" si="22"/>
        <v>12.819999999999999</v>
      </c>
      <c r="O12" s="71">
        <f t="shared" si="22"/>
        <v>2.3000000000000003</v>
      </c>
      <c r="P12" s="71">
        <f t="shared" si="22"/>
        <v>10.52</v>
      </c>
      <c r="Q12" s="71">
        <f t="shared" si="22"/>
        <v>1.49</v>
      </c>
      <c r="R12" s="71">
        <f t="shared" si="22"/>
        <v>1.1619999999999999</v>
      </c>
      <c r="S12" s="71">
        <f t="shared" si="22"/>
        <v>0</v>
      </c>
      <c r="T12" s="71">
        <f>SUM(T6:T11)</f>
        <v>12.24</v>
      </c>
      <c r="U12" s="71">
        <f t="shared" si="22"/>
        <v>216.9</v>
      </c>
      <c r="V12" s="73" t="s">
        <v>6151</v>
      </c>
      <c r="W12" s="71">
        <f t="shared" ref="W12:AF12" si="23">SUM(W6:W11)</f>
        <v>2.2050000000000001</v>
      </c>
      <c r="X12" s="71">
        <f t="shared" si="23"/>
        <v>29.88</v>
      </c>
      <c r="Y12" s="71">
        <f t="shared" si="23"/>
        <v>18.93</v>
      </c>
      <c r="Z12" s="71">
        <f t="shared" si="23"/>
        <v>3.1500000000000004</v>
      </c>
      <c r="AA12" s="71">
        <f t="shared" si="23"/>
        <v>15.78</v>
      </c>
      <c r="AB12" s="71">
        <f t="shared" si="23"/>
        <v>2.085</v>
      </c>
      <c r="AC12" s="71">
        <f t="shared" si="23"/>
        <v>1.7429999999999999</v>
      </c>
      <c r="AD12" s="71">
        <f t="shared" si="23"/>
        <v>0</v>
      </c>
      <c r="AE12" s="71">
        <f>SUM(AE6:AE11)</f>
        <v>12.36</v>
      </c>
      <c r="AF12" s="71">
        <f t="shared" si="23"/>
        <v>298.35000000000002</v>
      </c>
    </row>
    <row r="13" spans="2:32" ht="15" customHeight="1" x14ac:dyDescent="0.25">
      <c r="L13" s="59"/>
      <c r="M13" s="84" t="b">
        <v>1</v>
      </c>
      <c r="N13" s="59"/>
      <c r="O13" s="59"/>
      <c r="P13" s="59"/>
      <c r="Q13" s="84" t="b">
        <v>1</v>
      </c>
      <c r="R13" s="59"/>
      <c r="S13" s="59"/>
      <c r="T13" s="59"/>
      <c r="U13" s="59"/>
      <c r="V13" s="63" t="s">
        <v>6154</v>
      </c>
      <c r="W13" s="59"/>
      <c r="X13" s="84" t="b">
        <v>1</v>
      </c>
      <c r="Y13" s="59"/>
      <c r="Z13" s="59"/>
      <c r="AA13" s="59"/>
      <c r="AB13" s="84" t="b">
        <v>1</v>
      </c>
      <c r="AC13" s="59"/>
      <c r="AD13" s="59"/>
      <c r="AE13" s="59"/>
      <c r="AF13" s="59"/>
    </row>
    <row r="14" spans="2:32" x14ac:dyDescent="0.25">
      <c r="L14" s="84" t="b">
        <v>1</v>
      </c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6155</v>
      </c>
      <c r="W14" s="84" t="b">
        <v>1</v>
      </c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5" customHeight="1" x14ac:dyDescent="0.25">
      <c r="L15" s="59"/>
      <c r="M15" s="59"/>
      <c r="N15" s="59"/>
      <c r="O15" s="59"/>
      <c r="P15" s="59"/>
      <c r="Q15" s="84" t="b">
        <v>1</v>
      </c>
      <c r="R15" s="59"/>
      <c r="S15" s="59"/>
      <c r="T15" s="84" t="b">
        <v>1</v>
      </c>
      <c r="U15" s="59"/>
      <c r="V15" s="63" t="s">
        <v>6156</v>
      </c>
      <c r="W15" s="59"/>
      <c r="X15" s="59"/>
      <c r="Y15" s="59"/>
      <c r="Z15" s="59"/>
      <c r="AA15" s="59"/>
      <c r="AB15" s="84" t="b">
        <v>1</v>
      </c>
      <c r="AC15" s="59"/>
      <c r="AD15" s="59"/>
      <c r="AE15" s="84" t="b">
        <v>1</v>
      </c>
      <c r="AF1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7F1722F6-BB7F-43CC-AEAA-25868BBB1F14}"/>
    <hyperlink ref="M1" location="'HOME WEEK 2'!A1" display="&lt; Week 2 Home" xr:uid="{3D0C3F79-E69C-4F9C-B06B-6BA655A6202F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7D0769E-AE54-4351-877D-20539135F22D}">
          <x14:formula1>
            <xm:f>'Master Product List'!$B:$B</xm:f>
          </x14:formula1>
          <xm:sqref>F6:F9 F11</xm:sqref>
        </x14:dataValidation>
      </x14:dataValidations>
    </ext>
  </extLst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85693-6FCF-4478-9C5A-827E27DC16F2}">
  <sheetPr>
    <tabColor theme="8" tint="-0.249977111117893"/>
  </sheetPr>
  <dimension ref="B1:AF21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6264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0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6210</v>
      </c>
      <c r="C6" s="24">
        <v>5</v>
      </c>
      <c r="D6" s="24">
        <v>7.5</v>
      </c>
      <c r="E6" s="23" t="s">
        <v>6204</v>
      </c>
      <c r="F6" s="65" t="s">
        <v>2438</v>
      </c>
      <c r="G6" s="60" t="str">
        <f t="shared" ref="G6:G14" si="0">IFERROR(IF(E6="Individual Unit",IF(VLOOKUP($F6,Products,26,FALSE)="","X",VLOOKUP($F6,Products,26,FALSE)),""),"")</f>
        <v/>
      </c>
      <c r="H6" s="23" t="str">
        <f t="shared" ref="H6:H14" si="1">_xlfn.IFNA(VLOOKUP($F6,Products,2,FALSE),"Not Found")</f>
        <v>RD Johns</v>
      </c>
      <c r="I6" s="24" t="str">
        <f t="shared" ref="I6:I14" si="2">_xlfn.IFNA(VLOOKUP($F6,Products,4,FALSE),"Not Found")</f>
        <v>3711</v>
      </c>
      <c r="J6" s="24" t="str">
        <f t="shared" ref="J6:J14" si="3">_xlfn.IFNA(VLOOKUP($F6,Products,5,FALSE),"Not Found")</f>
        <v>Tomato Paste/Puree</v>
      </c>
      <c r="L6" s="70">
        <f t="shared" ref="L6:L14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0.22499999999999998</v>
      </c>
      <c r="M6" s="70">
        <f t="shared" ref="M6:M14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0.85000000000000009</v>
      </c>
      <c r="N6" s="70">
        <f t="shared" ref="N6:N14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0.02</v>
      </c>
      <c r="O6" s="70">
        <f t="shared" ref="O6:O14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0.02</v>
      </c>
      <c r="P6" s="70">
        <f t="shared" ref="P6:P14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4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4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5.0000000000000001E-3</v>
      </c>
      <c r="S6" s="70">
        <f t="shared" ref="S6:S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0.85000000000000009</v>
      </c>
      <c r="T6" s="70">
        <v>0</v>
      </c>
      <c r="U6" s="70">
        <f t="shared" ref="U6:U14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4.7560000000000002</v>
      </c>
      <c r="V6" s="80"/>
      <c r="W6" s="70">
        <f t="shared" ref="W6:W14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0.33749999999999997</v>
      </c>
      <c r="X6" s="70">
        <f t="shared" ref="X6:X14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1.2750000000000001</v>
      </c>
      <c r="Y6" s="70">
        <f t="shared" ref="Y6:Y14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0.03</v>
      </c>
      <c r="Z6" s="70">
        <f t="shared" ref="Z6:Z14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0.03</v>
      </c>
      <c r="AA6" s="70">
        <f t="shared" ref="AA6:AA14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4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4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7.4999999999999997E-3</v>
      </c>
      <c r="AD6" s="70">
        <f t="shared" ref="AD6:AD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1.2750000000000001</v>
      </c>
      <c r="AE6" s="70">
        <v>0</v>
      </c>
      <c r="AF6" s="70">
        <f t="shared" ref="AF6:AF14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7.1340000000000003</v>
      </c>
    </row>
    <row r="7" spans="2:32" s="4" customFormat="1" ht="30" customHeight="1" x14ac:dyDescent="0.25">
      <c r="B7" s="23" t="s">
        <v>3081</v>
      </c>
      <c r="C7" s="24">
        <v>3</v>
      </c>
      <c r="D7" s="24">
        <v>3</v>
      </c>
      <c r="E7" s="23" t="s">
        <v>6204</v>
      </c>
      <c r="F7" s="65" t="s">
        <v>5506</v>
      </c>
      <c r="G7" s="60" t="str">
        <f t="shared" si="0"/>
        <v/>
      </c>
      <c r="H7" s="23" t="str">
        <f t="shared" si="1"/>
        <v>Bidfood</v>
      </c>
      <c r="I7" s="24" t="str">
        <f t="shared" si="2"/>
        <v>22216</v>
      </c>
      <c r="J7" s="24" t="str">
        <f t="shared" si="3"/>
        <v>Et Voila Garlic Puree</v>
      </c>
      <c r="L7" s="70">
        <f t="shared" si="4"/>
        <v>3.9000000000000007E-2</v>
      </c>
      <c r="M7" s="70">
        <f t="shared" si="5"/>
        <v>0.58499999999999996</v>
      </c>
      <c r="N7" s="70">
        <f t="shared" si="6"/>
        <v>1.4999999999999999E-2</v>
      </c>
      <c r="O7" s="70">
        <f t="shared" si="7"/>
        <v>1.2E-2</v>
      </c>
      <c r="P7" s="70">
        <f t="shared" si="8"/>
        <v>3.0000000000000001E-3</v>
      </c>
      <c r="Q7" s="70">
        <f t="shared" si="9"/>
        <v>0.10800000000000001</v>
      </c>
      <c r="R7" s="70">
        <f t="shared" si="10"/>
        <v>6.6E-3</v>
      </c>
      <c r="S7" s="70">
        <f t="shared" si="11"/>
        <v>4.8000000000000001E-2</v>
      </c>
      <c r="T7" s="70">
        <v>0</v>
      </c>
      <c r="U7" s="70">
        <f t="shared" si="12"/>
        <v>2.7389999999999999</v>
      </c>
      <c r="V7" s="80"/>
      <c r="W7" s="70">
        <f t="shared" si="13"/>
        <v>3.9000000000000007E-2</v>
      </c>
      <c r="X7" s="70">
        <f t="shared" si="14"/>
        <v>0.58499999999999996</v>
      </c>
      <c r="Y7" s="70">
        <f t="shared" si="15"/>
        <v>1.4999999999999999E-2</v>
      </c>
      <c r="Z7" s="70">
        <f t="shared" si="16"/>
        <v>1.2E-2</v>
      </c>
      <c r="AA7" s="70">
        <f t="shared" si="17"/>
        <v>3.0000000000000001E-3</v>
      </c>
      <c r="AB7" s="70">
        <f t="shared" si="18"/>
        <v>0.10800000000000001</v>
      </c>
      <c r="AC7" s="70">
        <f t="shared" si="19"/>
        <v>6.6E-3</v>
      </c>
      <c r="AD7" s="70">
        <f t="shared" si="20"/>
        <v>4.8000000000000001E-2</v>
      </c>
      <c r="AE7" s="70">
        <v>0</v>
      </c>
      <c r="AF7" s="70">
        <f t="shared" si="21"/>
        <v>2.7389999999999999</v>
      </c>
    </row>
    <row r="8" spans="2:32" s="4" customFormat="1" ht="30" customHeight="1" x14ac:dyDescent="0.25">
      <c r="B8" s="23" t="s">
        <v>2897</v>
      </c>
      <c r="C8" s="24">
        <v>3</v>
      </c>
      <c r="D8" s="24">
        <v>3</v>
      </c>
      <c r="E8" s="23" t="s">
        <v>6204</v>
      </c>
      <c r="F8" s="65" t="s">
        <v>5514</v>
      </c>
      <c r="G8" s="60" t="str">
        <f t="shared" si="0"/>
        <v/>
      </c>
      <c r="H8" s="23" t="str">
        <f t="shared" si="1"/>
        <v>Bidfood</v>
      </c>
      <c r="I8" s="24" t="str">
        <f t="shared" si="2"/>
        <v>30142</v>
      </c>
      <c r="J8" s="24" t="str">
        <f t="shared" si="3"/>
        <v>Everyday Favourites Dry Oregano</v>
      </c>
      <c r="L8" s="70">
        <f t="shared" si="4"/>
        <v>0.27</v>
      </c>
      <c r="M8" s="70">
        <f t="shared" si="5"/>
        <v>0.79259999999999997</v>
      </c>
      <c r="N8" s="70">
        <f t="shared" si="6"/>
        <v>0.12840000000000001</v>
      </c>
      <c r="O8" s="70">
        <f t="shared" si="7"/>
        <v>8.1900000000000014E-2</v>
      </c>
      <c r="P8" s="70">
        <f t="shared" si="8"/>
        <v>4.65E-2</v>
      </c>
      <c r="Q8" s="70">
        <f t="shared" si="9"/>
        <v>1.2749999999999999</v>
      </c>
      <c r="R8" s="70">
        <f t="shared" si="10"/>
        <v>1.8E-3</v>
      </c>
      <c r="S8" s="70">
        <f t="shared" si="11"/>
        <v>0.1227</v>
      </c>
      <c r="T8" s="70">
        <v>0</v>
      </c>
      <c r="U8" s="70">
        <f t="shared" si="12"/>
        <v>7.9499999999999993</v>
      </c>
      <c r="V8" s="80"/>
      <c r="W8" s="70">
        <f t="shared" si="13"/>
        <v>0.27</v>
      </c>
      <c r="X8" s="70">
        <f t="shared" si="14"/>
        <v>0.79259999999999997</v>
      </c>
      <c r="Y8" s="70">
        <f t="shared" si="15"/>
        <v>0.12840000000000001</v>
      </c>
      <c r="Z8" s="70">
        <f t="shared" si="16"/>
        <v>8.1900000000000014E-2</v>
      </c>
      <c r="AA8" s="70">
        <f t="shared" si="17"/>
        <v>4.65E-2</v>
      </c>
      <c r="AB8" s="70">
        <f t="shared" si="18"/>
        <v>1.2749999999999999</v>
      </c>
      <c r="AC8" s="70">
        <f t="shared" si="19"/>
        <v>1.8E-3</v>
      </c>
      <c r="AD8" s="70">
        <f t="shared" si="20"/>
        <v>0.1227</v>
      </c>
      <c r="AE8" s="70">
        <v>0</v>
      </c>
      <c r="AF8" s="70">
        <f t="shared" si="21"/>
        <v>7.9499999999999993</v>
      </c>
    </row>
    <row r="9" spans="2:32" s="4" customFormat="1" ht="30" customHeight="1" x14ac:dyDescent="0.25">
      <c r="B9" s="23" t="s">
        <v>5078</v>
      </c>
      <c r="C9" s="24">
        <v>10</v>
      </c>
      <c r="D9" s="24">
        <v>10</v>
      </c>
      <c r="E9" s="23" t="s">
        <v>6204</v>
      </c>
      <c r="F9" s="65" t="s">
        <v>3996</v>
      </c>
      <c r="G9" s="60" t="str">
        <f t="shared" si="0"/>
        <v/>
      </c>
      <c r="H9" s="23" t="str">
        <f t="shared" si="1"/>
        <v>Bidfood</v>
      </c>
      <c r="I9" s="24" t="str">
        <f t="shared" si="2"/>
        <v>1623</v>
      </c>
      <c r="J9" s="24" t="str">
        <f t="shared" si="3"/>
        <v>Diced Onions</v>
      </c>
      <c r="L9" s="70">
        <f t="shared" si="4"/>
        <v>0.15</v>
      </c>
      <c r="M9" s="70">
        <f t="shared" si="5"/>
        <v>0.15</v>
      </c>
      <c r="N9" s="70">
        <f t="shared" si="6"/>
        <v>0.05</v>
      </c>
      <c r="O9" s="70">
        <f t="shared" si="7"/>
        <v>0.04</v>
      </c>
      <c r="P9" s="70">
        <f t="shared" si="8"/>
        <v>0.01</v>
      </c>
      <c r="Q9" s="70">
        <f t="shared" si="9"/>
        <v>0.3</v>
      </c>
      <c r="R9" s="70">
        <f t="shared" si="10"/>
        <v>1E-3</v>
      </c>
      <c r="S9" s="70">
        <v>0</v>
      </c>
      <c r="T9" s="70">
        <f t="shared" ref="T9:T10" si="22"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0.13</v>
      </c>
      <c r="U9" s="70">
        <f t="shared" si="12"/>
        <v>1.7999999999999998</v>
      </c>
      <c r="V9" s="80"/>
      <c r="W9" s="70">
        <f t="shared" si="13"/>
        <v>0.15</v>
      </c>
      <c r="X9" s="70">
        <f t="shared" si="14"/>
        <v>0.15</v>
      </c>
      <c r="Y9" s="70">
        <f t="shared" si="15"/>
        <v>0.05</v>
      </c>
      <c r="Z9" s="70">
        <f t="shared" si="16"/>
        <v>0.04</v>
      </c>
      <c r="AA9" s="70">
        <f t="shared" si="17"/>
        <v>0.01</v>
      </c>
      <c r="AB9" s="70">
        <f t="shared" si="18"/>
        <v>0.3</v>
      </c>
      <c r="AC9" s="70">
        <f t="shared" si="19"/>
        <v>1E-3</v>
      </c>
      <c r="AD9" s="70">
        <v>0</v>
      </c>
      <c r="AE9" s="70">
        <f t="shared" ref="AE9:AE10" si="23"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0.13</v>
      </c>
      <c r="AF9" s="70">
        <f t="shared" si="21"/>
        <v>1.7999999999999998</v>
      </c>
    </row>
    <row r="10" spans="2:32" s="4" customFormat="1" ht="30" customHeight="1" x14ac:dyDescent="0.25">
      <c r="B10" s="23" t="s">
        <v>6211</v>
      </c>
      <c r="C10" s="24">
        <v>20</v>
      </c>
      <c r="D10" s="24">
        <v>30</v>
      </c>
      <c r="E10" s="23" t="s">
        <v>6204</v>
      </c>
      <c r="F10" s="65" t="s">
        <v>664</v>
      </c>
      <c r="G10" s="60" t="str">
        <f t="shared" si="0"/>
        <v/>
      </c>
      <c r="H10" s="23" t="str">
        <f t="shared" si="1"/>
        <v>Bidfood</v>
      </c>
      <c r="I10" s="24" t="str">
        <f t="shared" si="2"/>
        <v>17576</v>
      </c>
      <c r="J10" s="24" t="str">
        <f t="shared" si="3"/>
        <v>EF Chopped Tomatoes</v>
      </c>
      <c r="L10" s="70">
        <f t="shared" si="4"/>
        <v>0.2</v>
      </c>
      <c r="M10" s="70">
        <f t="shared" si="5"/>
        <v>0.7400000000000001</v>
      </c>
      <c r="N10" s="70">
        <f t="shared" si="6"/>
        <v>0.02</v>
      </c>
      <c r="O10" s="70">
        <f t="shared" si="7"/>
        <v>0.02</v>
      </c>
      <c r="P10" s="70">
        <f t="shared" si="8"/>
        <v>0</v>
      </c>
      <c r="Q10" s="70">
        <f t="shared" si="9"/>
        <v>0.13999999999999999</v>
      </c>
      <c r="R10" s="70">
        <f t="shared" si="10"/>
        <v>0.02</v>
      </c>
      <c r="S10" s="70">
        <v>0</v>
      </c>
      <c r="T10" s="70">
        <f t="shared" si="22"/>
        <v>0.55999999999999994</v>
      </c>
      <c r="U10" s="70">
        <f t="shared" si="12"/>
        <v>4.2</v>
      </c>
      <c r="V10" s="80"/>
      <c r="W10" s="70">
        <f t="shared" si="13"/>
        <v>0.3</v>
      </c>
      <c r="X10" s="70">
        <f t="shared" si="14"/>
        <v>1.1100000000000001</v>
      </c>
      <c r="Y10" s="70">
        <f t="shared" si="15"/>
        <v>0.03</v>
      </c>
      <c r="Z10" s="70">
        <f t="shared" si="16"/>
        <v>0.03</v>
      </c>
      <c r="AA10" s="70">
        <f t="shared" si="17"/>
        <v>0</v>
      </c>
      <c r="AB10" s="70">
        <f t="shared" si="18"/>
        <v>0.20999999999999996</v>
      </c>
      <c r="AC10" s="70">
        <f t="shared" si="19"/>
        <v>0.03</v>
      </c>
      <c r="AD10" s="70">
        <v>0</v>
      </c>
      <c r="AE10" s="70">
        <f t="shared" si="23"/>
        <v>0.83999999999999986</v>
      </c>
      <c r="AF10" s="70">
        <f t="shared" si="21"/>
        <v>6.3</v>
      </c>
    </row>
    <row r="11" spans="2:32" s="4" customFormat="1" ht="30" customHeight="1" x14ac:dyDescent="0.25">
      <c r="B11" s="23" t="s">
        <v>3934</v>
      </c>
      <c r="C11" s="24">
        <v>20</v>
      </c>
      <c r="D11" s="24">
        <v>30</v>
      </c>
      <c r="E11" s="23" t="s">
        <v>6204</v>
      </c>
      <c r="F11" s="65" t="s">
        <v>5902</v>
      </c>
      <c r="G11" s="60" t="str">
        <f t="shared" si="0"/>
        <v/>
      </c>
      <c r="H11" s="23" t="str">
        <f t="shared" si="1"/>
        <v>ESW</v>
      </c>
      <c r="I11" s="24" t="str">
        <f t="shared" si="2"/>
        <v>Onion_Gravy_VGN</v>
      </c>
      <c r="J11" s="24" t="str">
        <f t="shared" si="3"/>
        <v>VGN Homemade Onion Gravy</v>
      </c>
      <c r="L11" s="70">
        <f t="shared" si="4"/>
        <v>0.71599999999999997</v>
      </c>
      <c r="M11" s="70">
        <f t="shared" si="5"/>
        <v>2.194</v>
      </c>
      <c r="N11" s="70">
        <f t="shared" si="6"/>
        <v>2.08</v>
      </c>
      <c r="O11" s="70">
        <f t="shared" si="7"/>
        <v>1.7400000000000002</v>
      </c>
      <c r="P11" s="70">
        <f t="shared" si="8"/>
        <v>0.34</v>
      </c>
      <c r="Q11" s="70">
        <f t="shared" si="9"/>
        <v>0.82400000000000007</v>
      </c>
      <c r="R11" s="70">
        <f t="shared" si="10"/>
        <v>0.26600000000000001</v>
      </c>
      <c r="S11" s="70">
        <f t="shared" ref="S11:S14" si="24"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0.48399999999999999</v>
      </c>
      <c r="T11" s="70">
        <v>0</v>
      </c>
      <c r="U11" s="70">
        <f t="shared" si="12"/>
        <v>30.375999999999998</v>
      </c>
      <c r="V11" s="80"/>
      <c r="W11" s="70">
        <f t="shared" si="13"/>
        <v>1.0739999999999998</v>
      </c>
      <c r="X11" s="70">
        <f t="shared" si="14"/>
        <v>3.2910000000000004</v>
      </c>
      <c r="Y11" s="70">
        <f t="shared" si="15"/>
        <v>3.12</v>
      </c>
      <c r="Z11" s="70">
        <f t="shared" si="16"/>
        <v>2.6100000000000003</v>
      </c>
      <c r="AA11" s="70">
        <f t="shared" si="17"/>
        <v>0.51</v>
      </c>
      <c r="AB11" s="70">
        <f t="shared" si="18"/>
        <v>1.236</v>
      </c>
      <c r="AC11" s="70">
        <f t="shared" si="19"/>
        <v>0.39900000000000002</v>
      </c>
      <c r="AD11" s="70">
        <f t="shared" ref="AD11:AD14" si="25"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0.72599999999999998</v>
      </c>
      <c r="AE11" s="70">
        <v>0</v>
      </c>
      <c r="AF11" s="70">
        <f t="shared" si="21"/>
        <v>45.564</v>
      </c>
    </row>
    <row r="12" spans="2:32" s="4" customFormat="1" ht="30" customHeight="1" x14ac:dyDescent="0.25">
      <c r="B12" s="23" t="s">
        <v>5185</v>
      </c>
      <c r="C12" s="24">
        <v>20</v>
      </c>
      <c r="D12" s="24">
        <v>30</v>
      </c>
      <c r="E12" s="23" t="s">
        <v>6204</v>
      </c>
      <c r="F12" s="65" t="s">
        <v>5530</v>
      </c>
      <c r="G12" s="60" t="str">
        <f t="shared" si="0"/>
        <v/>
      </c>
      <c r="H12" s="23" t="str">
        <f t="shared" si="1"/>
        <v>RD Johns</v>
      </c>
      <c r="I12" s="24" t="str">
        <f t="shared" si="2"/>
        <v>1330</v>
      </c>
      <c r="J12" s="24" t="str">
        <f t="shared" si="3"/>
        <v>Red Split Lentils</v>
      </c>
      <c r="L12" s="70">
        <f t="shared" si="4"/>
        <v>5.12</v>
      </c>
      <c r="M12" s="70">
        <f t="shared" si="5"/>
        <v>10.24</v>
      </c>
      <c r="N12" s="70">
        <f t="shared" si="6"/>
        <v>0.36000000000000004</v>
      </c>
      <c r="O12" s="70">
        <f t="shared" si="7"/>
        <v>0.3</v>
      </c>
      <c r="P12" s="70">
        <f t="shared" si="8"/>
        <v>0.06</v>
      </c>
      <c r="Q12" s="70">
        <f t="shared" si="9"/>
        <v>0</v>
      </c>
      <c r="R12" s="70">
        <f t="shared" si="10"/>
        <v>2E-3</v>
      </c>
      <c r="S12" s="70">
        <f t="shared" si="24"/>
        <v>0.26</v>
      </c>
      <c r="T12" s="70">
        <v>0</v>
      </c>
      <c r="U12" s="70">
        <f t="shared" si="12"/>
        <v>63.146000000000001</v>
      </c>
      <c r="V12" s="80"/>
      <c r="W12" s="70">
        <f t="shared" si="13"/>
        <v>7.68</v>
      </c>
      <c r="X12" s="70">
        <f t="shared" si="14"/>
        <v>15.36</v>
      </c>
      <c r="Y12" s="70">
        <f t="shared" si="15"/>
        <v>0.54</v>
      </c>
      <c r="Z12" s="70">
        <f t="shared" si="16"/>
        <v>0.44999999999999996</v>
      </c>
      <c r="AA12" s="70">
        <f t="shared" si="17"/>
        <v>0.09</v>
      </c>
      <c r="AB12" s="70">
        <f t="shared" si="18"/>
        <v>0</v>
      </c>
      <c r="AC12" s="70">
        <f t="shared" si="19"/>
        <v>3.0000000000000001E-3</v>
      </c>
      <c r="AD12" s="70">
        <f t="shared" si="25"/>
        <v>0.39</v>
      </c>
      <c r="AE12" s="70">
        <v>0</v>
      </c>
      <c r="AF12" s="70">
        <f t="shared" si="21"/>
        <v>94.719000000000008</v>
      </c>
    </row>
    <row r="13" spans="2:32" s="4" customFormat="1" ht="30" customHeight="1" x14ac:dyDescent="0.25">
      <c r="B13" s="23" t="s">
        <v>2109</v>
      </c>
      <c r="C13" s="24">
        <v>40</v>
      </c>
      <c r="D13" s="24">
        <v>60</v>
      </c>
      <c r="E13" s="23" t="s">
        <v>6204</v>
      </c>
      <c r="F13" s="65" t="s">
        <v>2108</v>
      </c>
      <c r="G13" s="60" t="str">
        <f t="shared" si="0"/>
        <v/>
      </c>
      <c r="H13" s="23" t="str">
        <f t="shared" si="1"/>
        <v>RD Johns</v>
      </c>
      <c r="I13" s="24" t="str">
        <f t="shared" si="2"/>
        <v>16987</v>
      </c>
      <c r="J13" s="24" t="str">
        <f t="shared" si="3"/>
        <v>Katerveg Vegan Mince</v>
      </c>
      <c r="L13" s="70">
        <f t="shared" si="4"/>
        <v>6.879999999999999</v>
      </c>
      <c r="M13" s="70">
        <f t="shared" si="5"/>
        <v>2.84</v>
      </c>
      <c r="N13" s="70">
        <f t="shared" si="6"/>
        <v>1.1199999999999999</v>
      </c>
      <c r="O13" s="70">
        <f t="shared" si="7"/>
        <v>0.87999999999999989</v>
      </c>
      <c r="P13" s="70">
        <f t="shared" si="8"/>
        <v>0.24</v>
      </c>
      <c r="Q13" s="70">
        <f t="shared" si="9"/>
        <v>2.08</v>
      </c>
      <c r="R13" s="70">
        <f t="shared" si="10"/>
        <v>0.24399999999999999</v>
      </c>
      <c r="S13" s="70">
        <f t="shared" si="24"/>
        <v>1.1599999999999999</v>
      </c>
      <c r="T13" s="70">
        <v>0</v>
      </c>
      <c r="U13" s="70">
        <f t="shared" si="12"/>
        <v>57.171999999999997</v>
      </c>
      <c r="V13" s="80"/>
      <c r="W13" s="70">
        <f t="shared" si="13"/>
        <v>10.319999999999999</v>
      </c>
      <c r="X13" s="70">
        <f t="shared" si="14"/>
        <v>4.26</v>
      </c>
      <c r="Y13" s="70">
        <f t="shared" si="15"/>
        <v>1.6799999999999997</v>
      </c>
      <c r="Z13" s="70">
        <f t="shared" si="16"/>
        <v>1.3199999999999998</v>
      </c>
      <c r="AA13" s="70">
        <f t="shared" si="17"/>
        <v>0.36</v>
      </c>
      <c r="AB13" s="70">
        <f t="shared" si="18"/>
        <v>3.12</v>
      </c>
      <c r="AC13" s="70">
        <f t="shared" si="19"/>
        <v>0.36599999999999999</v>
      </c>
      <c r="AD13" s="70">
        <f t="shared" si="25"/>
        <v>1.7399999999999998</v>
      </c>
      <c r="AE13" s="70">
        <v>0</v>
      </c>
      <c r="AF13" s="70">
        <f t="shared" si="21"/>
        <v>85.757999999999996</v>
      </c>
    </row>
    <row r="14" spans="2:32" s="4" customFormat="1" ht="30" customHeight="1" x14ac:dyDescent="0.25">
      <c r="B14" s="23" t="s">
        <v>2160</v>
      </c>
      <c r="C14" s="24">
        <v>45</v>
      </c>
      <c r="D14" s="24">
        <v>65</v>
      </c>
      <c r="E14" s="23" t="s">
        <v>6204</v>
      </c>
      <c r="F14" s="65" t="s">
        <v>5521</v>
      </c>
      <c r="G14" s="60" t="str">
        <f t="shared" si="0"/>
        <v/>
      </c>
      <c r="H14" s="23" t="str">
        <f t="shared" si="1"/>
        <v>Bidfood</v>
      </c>
      <c r="I14" s="24" t="str">
        <f t="shared" si="2"/>
        <v>29580</v>
      </c>
      <c r="J14" s="24" t="str">
        <f t="shared" si="3"/>
        <v>Everyday Favourites Whole Wheat Fusilli</v>
      </c>
      <c r="L14" s="70">
        <f t="shared" si="4"/>
        <v>5.3999999999999995</v>
      </c>
      <c r="M14" s="70">
        <f t="shared" si="5"/>
        <v>28.8</v>
      </c>
      <c r="N14" s="70">
        <f t="shared" si="6"/>
        <v>0.9</v>
      </c>
      <c r="O14" s="70">
        <f t="shared" si="7"/>
        <v>0.67499999999999993</v>
      </c>
      <c r="P14" s="70">
        <f t="shared" si="8"/>
        <v>0.22500000000000001</v>
      </c>
      <c r="Q14" s="70">
        <f t="shared" si="9"/>
        <v>2.9250000000000003</v>
      </c>
      <c r="R14" s="70">
        <f t="shared" si="10"/>
        <v>1.3499999999999998E-2</v>
      </c>
      <c r="S14" s="70">
        <f t="shared" si="24"/>
        <v>1.3499999999999999</v>
      </c>
      <c r="T14" s="70">
        <v>0</v>
      </c>
      <c r="U14" s="70">
        <f t="shared" si="12"/>
        <v>150.75</v>
      </c>
      <c r="V14" s="80"/>
      <c r="W14" s="70">
        <f t="shared" si="13"/>
        <v>7.8</v>
      </c>
      <c r="X14" s="70">
        <f t="shared" si="14"/>
        <v>41.6</v>
      </c>
      <c r="Y14" s="70">
        <f t="shared" si="15"/>
        <v>1.3</v>
      </c>
      <c r="Z14" s="70">
        <f t="shared" si="16"/>
        <v>0.97499999999999998</v>
      </c>
      <c r="AA14" s="70">
        <f t="shared" si="17"/>
        <v>0.32500000000000001</v>
      </c>
      <c r="AB14" s="70">
        <f t="shared" si="18"/>
        <v>4.2250000000000005</v>
      </c>
      <c r="AC14" s="70">
        <f t="shared" si="19"/>
        <v>1.95E-2</v>
      </c>
      <c r="AD14" s="70">
        <f t="shared" si="25"/>
        <v>1.95</v>
      </c>
      <c r="AE14" s="70">
        <v>0</v>
      </c>
      <c r="AF14" s="70">
        <f t="shared" si="21"/>
        <v>217.75</v>
      </c>
    </row>
    <row r="15" spans="2:32" ht="15.75" x14ac:dyDescent="0.25">
      <c r="B15" s="89" t="s">
        <v>6265</v>
      </c>
      <c r="C15" s="90"/>
      <c r="D15" s="90"/>
      <c r="E15" s="90"/>
      <c r="F15" s="90"/>
      <c r="G15" s="90"/>
      <c r="H15" s="90"/>
      <c r="I15" s="90"/>
      <c r="J15" s="91"/>
      <c r="K15" s="4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</row>
    <row r="16" spans="2:32" s="4" customFormat="1" ht="30" customHeight="1" x14ac:dyDescent="0.25">
      <c r="B16" s="38" t="s">
        <v>1447</v>
      </c>
      <c r="C16" s="39">
        <v>0.5</v>
      </c>
      <c r="D16" s="39">
        <v>0.5</v>
      </c>
      <c r="E16" s="38" t="s">
        <v>1216</v>
      </c>
      <c r="F16" s="65" t="s">
        <v>5538</v>
      </c>
      <c r="G16" s="60">
        <f>IFERROR(IF(E16="Individual Unit",IF(VLOOKUP($F16,Products,26,FALSE)="","X",VLOOKUP($F16,Products,26,FALSE)),""),"")</f>
        <v>167</v>
      </c>
      <c r="H16" s="23" t="str">
        <f>_xlfn.IFNA(VLOOKUP($F16,Products,2,FALSE),"Not Found")</f>
        <v>Tamar Fresh</v>
      </c>
      <c r="I16" s="24" t="str">
        <f>_xlfn.IFNA(VLOOKUP($F16,Products,4,FALSE),"Not Found")</f>
        <v>1040</v>
      </c>
      <c r="J16" s="24" t="str">
        <f>_xlfn.IFNA(VLOOKUP($F16,Products,5,FALSE),"Not Found")</f>
        <v>Granny Smith Apples</v>
      </c>
      <c r="L16" s="70">
        <f>IFERROR(IF($E16="Individual Unit",IF(VLOOKUP($F16,Products,18,FALSE)="","Missing",(SUM(SUM(_xlfn.IFNA(VLOOKUP($F16,Products,18,FALSE),"Not Found")/100)*$G16*$C16))),IF(VLOOKUP($F16,Products,18,FALSE)="","Missing",(SUM(SUM(_xlfn.IFNA(VLOOKUP($F16,Products,18,FALSE),"Not Found")/100)*$C16)))),"Err")</f>
        <v>0.41749999999999998</v>
      </c>
      <c r="M16" s="70">
        <f>IFERROR(IF($E16="Individual Unit",IF(VLOOKUP($F16,Products,19,FALSE)="","Missing",(SUM(SUM(_xlfn.IFNA(VLOOKUP($F16,Products,19,FALSE),"Not Found")/100)*$G16*$C16))),IF(VLOOKUP($F16,Products,19,FALSE)="","Missing",(SUM(SUM(_xlfn.IFNA(VLOOKUP($F16,Products,19,FALSE),"Not Found")/100)*$C16)))),"Err")</f>
        <v>8.35</v>
      </c>
      <c r="N16" s="70">
        <f>IFERROR(IF($E16="Individual Unit",IF(VLOOKUP($F16,Products,20,FALSE)="","Missing",(SUM(SUM(_xlfn.IFNA(VLOOKUP($F16,Products,20,FALSE),"Not Found")/100)*$G16*$C16))),IF(VLOOKUP($F16,Products,20,FALSE)="","Missing",(SUM(SUM(_xlfn.IFNA(VLOOKUP($F16,Products,20,FALSE),"Not Found")/100)*$C16)))),"Err")</f>
        <v>0.33400000000000002</v>
      </c>
      <c r="O16" s="70">
        <f>IFERROR(IF($E16="Individual Unit",IF(VLOOKUP($F16,Products,27,FALSE)="","Missing",(SUM(SUM(_xlfn.IFNA(VLOOKUP($F16,Products,27,FALSE),"Not Found")/100)*$G16*$C16))),IF(VLOOKUP($F16,Products,27,FALSE)="","Missing",(SUM(SUM(_xlfn.IFNA(VLOOKUP($F16,Products,27,FALSE),"Not Found")/100)*$C16)))),"Err")</f>
        <v>0.33400000000000002</v>
      </c>
      <c r="P16" s="70">
        <f>IFERROR(IF($E16="Individual Unit",IF(VLOOKUP($F16,Products,21,FALSE)="","Missing",(SUM(SUM(_xlfn.IFNA(VLOOKUP($F16,Products,21,FALSE),"Not Found")/100)*$G16*$C16))),IF(VLOOKUP($F16,Products,21,FALSE)="","Missing",(SUM(SUM(_xlfn.IFNA(VLOOKUP($F16,Products,21,FALSE),"Not Found")/100)*$C16)))),"Err")</f>
        <v>0</v>
      </c>
      <c r="Q16" s="70">
        <f>IFERROR(IF($E16="Individual Unit",IF(VLOOKUP($F16,Products,22,FALSE)="","Missing",(SUM(SUM(_xlfn.IFNA(VLOOKUP($F16,Products,22,FALSE),"Not Found")/100)*$G16*$C16))),IF(VLOOKUP($F16,Products,22,FALSE)="","Missing",(SUM(SUM(_xlfn.IFNA(VLOOKUP($F16,Products,22,FALSE),"Not Found")/100)*$C16)))),"Err")</f>
        <v>1.002</v>
      </c>
      <c r="R16" s="70">
        <f>IFERROR(IF($E16="Individual Unit",IF(VLOOKUP($F16,Products,23,FALSE)="","Missing",(SUM(SUM(_xlfn.IFNA(VLOOKUP($F16,Products,23,FALSE),"Not Found")/100)*$G16*$C16))),IF(VLOOKUP($F16,Products,23,FALSE)="","Missing",(SUM(SUM(_xlfn.IFNA(VLOOKUP($F16,Products,23,FALSE),"Not Found")/100)*$C16)))),"Err")</f>
        <v>8.3499999999999998E-3</v>
      </c>
      <c r="S16" s="70">
        <v>0</v>
      </c>
      <c r="T16" s="70">
        <f>IFERROR(IF($E16="Individual Unit",IF(VLOOKUP($F16,Products,24,FALSE)="","Missing",(SUM(SUM(_xlfn.IFNA(VLOOKUP($F16,Products,24,FALSE),"Not Found")/100)*$G16*$C16))),IF(VLOOKUP($F16,Products,24,FALSE)="","Missing",(SUM(SUM(_xlfn.IFNA(VLOOKUP($F16,Products,24,FALSE),"Not Found")/100)*$C16)))),"Err")</f>
        <v>8.35</v>
      </c>
      <c r="U16" s="70">
        <f>IFERROR(IF($E16="Individual Unit",IF(VLOOKUP($F16,Products,25,FALSE)="","Missing",(SUM(SUM(_xlfn.IFNA(VLOOKUP($F16,Products,25,FALSE),"Not Found")/100)*$G16*$C16))),IF(VLOOKUP($F16,Products,25,FALSE)="","Missing",(SUM(SUM(_xlfn.IFNA(VLOOKUP($F16,Products,25,FALSE),"Not Found")/100)*$C16)))),"Err")</f>
        <v>35.905000000000001</v>
      </c>
      <c r="V16" s="80"/>
      <c r="W16" s="70">
        <f>IFERROR(IF($E16="Individual Unit",IF(VLOOKUP($F16,Products,18,FALSE)="","Missing",(SUM(SUM(_xlfn.IFNA(VLOOKUP($F16,Products,18,FALSE),"Not Found")/100)*$G16*$D16))),IF(VLOOKUP($F16,Products,18,FALSE)="","Missing",(SUM(SUM(_xlfn.IFNA(VLOOKUP($F16,Products,18,FALSE),"Not Found")/100)*$D16)))),"Err")</f>
        <v>0.41749999999999998</v>
      </c>
      <c r="X16" s="70">
        <f>IFERROR(IF($E16="Individual Unit",IF(VLOOKUP($F16,Products,19,FALSE)="","Missing",(SUM(SUM(_xlfn.IFNA(VLOOKUP($F16,Products,19,FALSE),"Not Found")/100)*$G16*$D16))),IF(VLOOKUP($F16,Products,19,FALSE)="","Missing",(SUM(SUM(_xlfn.IFNA(VLOOKUP($F16,Products,19,FALSE),"Not Found")/100)*$D16)))),"Err")</f>
        <v>8.35</v>
      </c>
      <c r="Y16" s="70">
        <f>IFERROR(IF($E16="Individual Unit",IF(VLOOKUP($F16,Products,20,FALSE)="","Missing",(SUM(SUM(_xlfn.IFNA(VLOOKUP($F16,Products,20,FALSE),"Not Found")/100)*$G16*$D16))),IF(VLOOKUP($F16,Products,20,FALSE)="","Missing",(SUM(SUM(_xlfn.IFNA(VLOOKUP($F16,Products,20,FALSE),"Not Found")/100)*$D16)))),"Err")</f>
        <v>0.33400000000000002</v>
      </c>
      <c r="Z16" s="70">
        <f>IFERROR(IF($E16="Individual Unit",IF(VLOOKUP($F16,Products,27,FALSE)="","Missing",(SUM(SUM(_xlfn.IFNA(VLOOKUP($F16,Products,27,FALSE),"Not Found")/100)*$G16*$D16))),IF(VLOOKUP($F16,Products,27,FALSE)="","Missing",(SUM(SUM(_xlfn.IFNA(VLOOKUP($F16,Products,27,FALSE),"Not Found")/100)*$D16)))),"Err")</f>
        <v>0.33400000000000002</v>
      </c>
      <c r="AA16" s="70">
        <f>IFERROR(IF($E16="Individual Unit",IF(VLOOKUP($F16,Products,21,FALSE)="","Missing",(SUM(SUM(_xlfn.IFNA(VLOOKUP($F16,Products,21,FALSE),"Not Found")/100)*$G16*$D16))),IF(VLOOKUP($F16,Products,21,FALSE)="","Missing",(SUM(SUM(_xlfn.IFNA(VLOOKUP($F16,Products,21,FALSE),"Not Found")/100)*$D16)))),"Err")</f>
        <v>0</v>
      </c>
      <c r="AB16" s="70">
        <f>IFERROR(IF($E16="Individual Unit",IF(VLOOKUP($F16,Products,22,FALSE)="","Missing",(SUM(SUM(_xlfn.IFNA(VLOOKUP($F16,Products,22,FALSE),"Not Found")/100)*$G16*$D16))),IF(VLOOKUP($F16,Products,22,FALSE)="","Missing",(SUM(SUM(_xlfn.IFNA(VLOOKUP($F16,Products,22,FALSE),"Not Found")/100)*$D16)))),"Err")</f>
        <v>1.002</v>
      </c>
      <c r="AC16" s="70">
        <f>IFERROR(IF($E16="Individual Unit",IF(VLOOKUP($F16,Products,23,FALSE)="","Missing",(SUM(SUM(_xlfn.IFNA(VLOOKUP($F16,Products,23,FALSE),"Not Found")/100)*$G16*$D16))),IF(VLOOKUP($F16,Products,23,FALSE)="","Missing",(SUM(SUM(_xlfn.IFNA(VLOOKUP($F16,Products,23,FALSE),"Not Found")/100)*$D16)))),"Err")</f>
        <v>8.3499999999999998E-3</v>
      </c>
      <c r="AD16" s="70">
        <v>0</v>
      </c>
      <c r="AE16" s="70">
        <f>IFERROR(IF($E16="Individual Unit",IF(VLOOKUP($F16,Products,24,FALSE)="","Missing",(SUM(SUM(_xlfn.IFNA(VLOOKUP($F16,Products,24,FALSE),"Not Found")/100)*$G16*$D16))),IF(VLOOKUP($F16,Products,24,FALSE)="","Missing",(SUM(SUM(_xlfn.IFNA(VLOOKUP($F16,Products,24,FALSE),"Not Found")/100)*$D16)))),"Err")</f>
        <v>8.35</v>
      </c>
      <c r="AF16" s="70">
        <f>IFERROR(IF($E16="Individual Unit",IF(VLOOKUP($F16,Products,25,FALSE)="","Missing",(SUM(SUM(_xlfn.IFNA(VLOOKUP($F16,Products,25,FALSE),"Not Found")/100)*$G16*$D16))),IF(VLOOKUP($F16,Products,25,FALSE)="","Missing",(SUM(SUM(_xlfn.IFNA(VLOOKUP($F16,Products,25,FALSE),"Not Found")/100)*$D16)))),"Err")</f>
        <v>35.905000000000001</v>
      </c>
    </row>
    <row r="17" spans="2:32" s="4" customFormat="1" ht="30" customHeight="1" x14ac:dyDescent="0.25">
      <c r="B17" s="38" t="s">
        <v>6213</v>
      </c>
      <c r="C17" s="39">
        <v>25</v>
      </c>
      <c r="D17" s="39">
        <v>25</v>
      </c>
      <c r="E17" s="38" t="s">
        <v>6204</v>
      </c>
      <c r="F17" s="65" t="s">
        <v>5543</v>
      </c>
      <c r="G17" s="60" t="str">
        <f>IFERROR(IF(E17="Individual Unit",IF(VLOOKUP($F17,Products,26,FALSE)="","X",VLOOKUP($F17,Products,26,FALSE)),""),"")</f>
        <v/>
      </c>
      <c r="H17" s="23" t="str">
        <f>_xlfn.IFNA(VLOOKUP($F17,Products,2,FALSE),"Not Found")</f>
        <v>RD Johns</v>
      </c>
      <c r="I17" s="24" t="str">
        <f>_xlfn.IFNA(VLOOKUP($F17,Products,4,FALSE),"Not Found")</f>
        <v>44250</v>
      </c>
      <c r="J17" s="24" t="str">
        <f>_xlfn.IFNA(VLOOKUP($F17,Products,5,FALSE),"Not Found")</f>
        <v>Raisin's</v>
      </c>
      <c r="L17" s="70">
        <f>IFERROR(IF($E17="Individual Unit",IF(VLOOKUP($F17,Products,18,FALSE)="","Missing",(SUM(SUM(_xlfn.IFNA(VLOOKUP($F17,Products,18,FALSE),"Not Found")/100)*$G17*$C17))),IF(VLOOKUP($F17,Products,18,FALSE)="","Missing",(SUM(SUM(_xlfn.IFNA(VLOOKUP($F17,Products,18,FALSE),"Not Found")/100)*$C17)))),"Err")</f>
        <v>0.75</v>
      </c>
      <c r="M17" s="70">
        <f>IFERROR(IF($E17="Individual Unit",IF(VLOOKUP($F17,Products,19,FALSE)="","Missing",(SUM(SUM(_xlfn.IFNA(VLOOKUP($F17,Products,19,FALSE),"Not Found")/100)*$G17*$C17))),IF(VLOOKUP($F17,Products,19,FALSE)="","Missing",(SUM(SUM(_xlfn.IFNA(VLOOKUP($F17,Products,19,FALSE),"Not Found")/100)*$C17)))),"Err")</f>
        <v>15.65</v>
      </c>
      <c r="N17" s="70">
        <f>IFERROR(IF($E17="Individual Unit",IF(VLOOKUP($F17,Products,20,FALSE)="","Missing",(SUM(SUM(_xlfn.IFNA(VLOOKUP($F17,Products,20,FALSE),"Not Found")/100)*$G17*$C17))),IF(VLOOKUP($F17,Products,20,FALSE)="","Missing",(SUM(SUM(_xlfn.IFNA(VLOOKUP($F17,Products,20,FALSE),"Not Found")/100)*$C17)))),"Err")</f>
        <v>0.25</v>
      </c>
      <c r="O17" s="70">
        <f>IFERROR(IF($E17="Individual Unit",IF(VLOOKUP($F17,Products,27,FALSE)="","Missing",(SUM(SUM(_xlfn.IFNA(VLOOKUP($F17,Products,27,FALSE),"Not Found")/100)*$G17*$C17))),IF(VLOOKUP($F17,Products,27,FALSE)="","Missing",(SUM(SUM(_xlfn.IFNA(VLOOKUP($F17,Products,27,FALSE),"Not Found")/100)*$C17)))),"Err")</f>
        <v>0.2</v>
      </c>
      <c r="P17" s="70">
        <f>IFERROR(IF($E17="Individual Unit",IF(VLOOKUP($F17,Products,21,FALSE)="","Missing",(SUM(SUM(_xlfn.IFNA(VLOOKUP($F17,Products,21,FALSE),"Not Found")/100)*$G17*$C17))),IF(VLOOKUP($F17,Products,21,FALSE)="","Missing",(SUM(SUM(_xlfn.IFNA(VLOOKUP($F17,Products,21,FALSE),"Not Found")/100)*$C17)))),"Err")</f>
        <v>0.05</v>
      </c>
      <c r="Q17" s="70">
        <f>IFERROR(IF($E17="Individual Unit",IF(VLOOKUP($F17,Products,22,FALSE)="","Missing",(SUM(SUM(_xlfn.IFNA(VLOOKUP($F17,Products,22,FALSE),"Not Found")/100)*$G17*$C17))),IF(VLOOKUP($F17,Products,22,FALSE)="","Missing",(SUM(SUM(_xlfn.IFNA(VLOOKUP($F17,Products,22,FALSE),"Not Found")/100)*$C17)))),"Err")</f>
        <v>0.67500000000000004</v>
      </c>
      <c r="R17" s="70">
        <f>IFERROR(IF($E17="Individual Unit",IF(VLOOKUP($F17,Products,23,FALSE)="","Missing",(SUM(SUM(_xlfn.IFNA(VLOOKUP($F17,Products,23,FALSE),"Not Found")/100)*$G17*$C17))),IF(VLOOKUP($F17,Products,23,FALSE)="","Missing",(SUM(SUM(_xlfn.IFNA(VLOOKUP($F17,Products,23,FALSE),"Not Found")/100)*$C17)))),"Err")</f>
        <v>0.01</v>
      </c>
      <c r="S17" s="70">
        <v>0</v>
      </c>
      <c r="T17" s="70">
        <f>IFERROR(IF($E17="Individual Unit",IF(VLOOKUP($F17,Products,24,FALSE)="","Missing",(SUM(SUM(_xlfn.IFNA(VLOOKUP($F17,Products,24,FALSE),"Not Found")/100)*$G17*$C17))),IF(VLOOKUP($F17,Products,24,FALSE)="","Missing",(SUM(SUM(_xlfn.IFNA(VLOOKUP($F17,Products,24,FALSE),"Not Found")/100)*$C17)))),"Err")</f>
        <v>15.65</v>
      </c>
      <c r="U17" s="70">
        <f>IFERROR(IF($E17="Individual Unit",IF(VLOOKUP($F17,Products,25,FALSE)="","Missing",(SUM(SUM(_xlfn.IFNA(VLOOKUP($F17,Products,25,FALSE),"Not Found")/100)*$G17*$C17))),IF(VLOOKUP($F17,Products,25,FALSE)="","Missing",(SUM(SUM(_xlfn.IFNA(VLOOKUP($F17,Products,25,FALSE),"Not Found")/100)*$C17)))),"Err")</f>
        <v>65.13</v>
      </c>
      <c r="V17" s="80"/>
      <c r="W17" s="70">
        <f>IFERROR(IF($E17="Individual Unit",IF(VLOOKUP($F17,Products,18,FALSE)="","Missing",(SUM(SUM(_xlfn.IFNA(VLOOKUP($F17,Products,18,FALSE),"Not Found")/100)*$G17*$D17))),IF(VLOOKUP($F17,Products,18,FALSE)="","Missing",(SUM(SUM(_xlfn.IFNA(VLOOKUP($F17,Products,18,FALSE),"Not Found")/100)*$D17)))),"Err")</f>
        <v>0.75</v>
      </c>
      <c r="X17" s="70">
        <f>IFERROR(IF($E17="Individual Unit",IF(VLOOKUP($F17,Products,19,FALSE)="","Missing",(SUM(SUM(_xlfn.IFNA(VLOOKUP($F17,Products,19,FALSE),"Not Found")/100)*$G17*$D17))),IF(VLOOKUP($F17,Products,19,FALSE)="","Missing",(SUM(SUM(_xlfn.IFNA(VLOOKUP($F17,Products,19,FALSE),"Not Found")/100)*$D17)))),"Err")</f>
        <v>15.65</v>
      </c>
      <c r="Y17" s="70">
        <f>IFERROR(IF($E17="Individual Unit",IF(VLOOKUP($F17,Products,20,FALSE)="","Missing",(SUM(SUM(_xlfn.IFNA(VLOOKUP($F17,Products,20,FALSE),"Not Found")/100)*$G17*$D17))),IF(VLOOKUP($F17,Products,20,FALSE)="","Missing",(SUM(SUM(_xlfn.IFNA(VLOOKUP($F17,Products,20,FALSE),"Not Found")/100)*$D17)))),"Err")</f>
        <v>0.25</v>
      </c>
      <c r="Z17" s="70">
        <f>IFERROR(IF($E17="Individual Unit",IF(VLOOKUP($F17,Products,27,FALSE)="","Missing",(SUM(SUM(_xlfn.IFNA(VLOOKUP($F17,Products,27,FALSE),"Not Found")/100)*$G17*$D17))),IF(VLOOKUP($F17,Products,27,FALSE)="","Missing",(SUM(SUM(_xlfn.IFNA(VLOOKUP($F17,Products,27,FALSE),"Not Found")/100)*$D17)))),"Err")</f>
        <v>0.2</v>
      </c>
      <c r="AA17" s="70">
        <f>IFERROR(IF($E17="Individual Unit",IF(VLOOKUP($F17,Products,21,FALSE)="","Missing",(SUM(SUM(_xlfn.IFNA(VLOOKUP($F17,Products,21,FALSE),"Not Found")/100)*$G17*$D17))),IF(VLOOKUP($F17,Products,21,FALSE)="","Missing",(SUM(SUM(_xlfn.IFNA(VLOOKUP($F17,Products,21,FALSE),"Not Found")/100)*$D17)))),"Err")</f>
        <v>0.05</v>
      </c>
      <c r="AB17" s="70">
        <f>IFERROR(IF($E17="Individual Unit",IF(VLOOKUP($F17,Products,22,FALSE)="","Missing",(SUM(SUM(_xlfn.IFNA(VLOOKUP($F17,Products,22,FALSE),"Not Found")/100)*$G17*$D17))),IF(VLOOKUP($F17,Products,22,FALSE)="","Missing",(SUM(SUM(_xlfn.IFNA(VLOOKUP($F17,Products,22,FALSE),"Not Found")/100)*$D17)))),"Err")</f>
        <v>0.67500000000000004</v>
      </c>
      <c r="AC17" s="70">
        <f>IFERROR(IF($E17="Individual Unit",IF(VLOOKUP($F17,Products,23,FALSE)="","Missing",(SUM(SUM(_xlfn.IFNA(VLOOKUP($F17,Products,23,FALSE),"Not Found")/100)*$G17*$D17))),IF(VLOOKUP($F17,Products,23,FALSE)="","Missing",(SUM(SUM(_xlfn.IFNA(VLOOKUP($F17,Products,23,FALSE),"Not Found")/100)*$D17)))),"Err")</f>
        <v>0.01</v>
      </c>
      <c r="AD17" s="70">
        <v>0</v>
      </c>
      <c r="AE17" s="70">
        <f>IFERROR(IF($E17="Individual Unit",IF(VLOOKUP($F17,Products,24,FALSE)="","Missing",(SUM(SUM(_xlfn.IFNA(VLOOKUP($F17,Products,24,FALSE),"Not Found")/100)*$G17*$D17))),IF(VLOOKUP($F17,Products,24,FALSE)="","Missing",(SUM(SUM(_xlfn.IFNA(VLOOKUP($F17,Products,24,FALSE),"Not Found")/100)*$D17)))),"Err")</f>
        <v>15.65</v>
      </c>
      <c r="AF17" s="70">
        <f>IFERROR(IF($E17="Individual Unit",IF(VLOOKUP($F17,Products,25,FALSE)="","Missing",(SUM(SUM(_xlfn.IFNA(VLOOKUP($F17,Products,25,FALSE),"Not Found")/100)*$G17*$D17))),IF(VLOOKUP($F17,Products,25,FALSE)="","Missing",(SUM(SUM(_xlfn.IFNA(VLOOKUP($F17,Products,25,FALSE),"Not Found")/100)*$D17)))),"Err")</f>
        <v>65.13</v>
      </c>
    </row>
    <row r="18" spans="2:32" x14ac:dyDescent="0.25">
      <c r="L18" s="71">
        <f t="shared" ref="L18:U18" si="26">SUM(L6:L17)</f>
        <v>20.1675</v>
      </c>
      <c r="M18" s="71">
        <f t="shared" si="26"/>
        <v>71.191600000000008</v>
      </c>
      <c r="N18" s="71">
        <f t="shared" si="26"/>
        <v>5.2774000000000001</v>
      </c>
      <c r="O18" s="71">
        <f t="shared" si="26"/>
        <v>4.3029000000000002</v>
      </c>
      <c r="P18" s="71">
        <f t="shared" si="26"/>
        <v>0.97450000000000003</v>
      </c>
      <c r="Q18" s="71">
        <f t="shared" si="26"/>
        <v>9.3290000000000024</v>
      </c>
      <c r="R18" s="71">
        <f t="shared" si="26"/>
        <v>0.57824999999999993</v>
      </c>
      <c r="S18" s="71">
        <f t="shared" si="26"/>
        <v>4.2747000000000002</v>
      </c>
      <c r="T18" s="71">
        <f t="shared" si="26"/>
        <v>24.689999999999998</v>
      </c>
      <c r="U18" s="71">
        <f t="shared" si="26"/>
        <v>423.92399999999998</v>
      </c>
      <c r="V18" s="73" t="s">
        <v>6151</v>
      </c>
      <c r="W18" s="71">
        <f t="shared" ref="W18:AF18" si="27">SUM(W6:W17)</f>
        <v>29.137999999999998</v>
      </c>
      <c r="X18" s="71">
        <f t="shared" si="27"/>
        <v>92.423599999999993</v>
      </c>
      <c r="Y18" s="71">
        <f t="shared" si="27"/>
        <v>7.4773999999999994</v>
      </c>
      <c r="Z18" s="71">
        <f t="shared" si="27"/>
        <v>6.0828999999999995</v>
      </c>
      <c r="AA18" s="71">
        <f t="shared" si="27"/>
        <v>1.3944999999999999</v>
      </c>
      <c r="AB18" s="71">
        <f t="shared" si="27"/>
        <v>12.151000000000002</v>
      </c>
      <c r="AC18" s="71">
        <f t="shared" si="27"/>
        <v>0.8527499999999999</v>
      </c>
      <c r="AD18" s="71">
        <f t="shared" si="27"/>
        <v>6.2517000000000005</v>
      </c>
      <c r="AE18" s="71">
        <f t="shared" si="27"/>
        <v>24.97</v>
      </c>
      <c r="AF18" s="71">
        <f t="shared" si="27"/>
        <v>570.74900000000002</v>
      </c>
    </row>
    <row r="19" spans="2:32" x14ac:dyDescent="0.25">
      <c r="L19" s="59"/>
      <c r="M19" s="84" t="b">
        <v>1</v>
      </c>
      <c r="N19" s="59"/>
      <c r="O19" s="59"/>
      <c r="P19" s="59"/>
      <c r="Q19" s="84" t="b">
        <v>1</v>
      </c>
      <c r="R19" s="59"/>
      <c r="S19" s="59"/>
      <c r="T19" s="59"/>
      <c r="U19" s="59"/>
      <c r="V19" s="63" t="s">
        <v>6154</v>
      </c>
      <c r="W19" s="59"/>
      <c r="X19" s="84" t="b">
        <v>1</v>
      </c>
      <c r="Y19" s="59"/>
      <c r="Z19" s="59"/>
      <c r="AA19" s="59"/>
      <c r="AB19" s="84" t="b">
        <v>1</v>
      </c>
      <c r="AC19" s="59"/>
      <c r="AD19" s="59"/>
      <c r="AE19" s="59"/>
      <c r="AF19" s="59"/>
    </row>
    <row r="20" spans="2:32" ht="14.25" customHeight="1" x14ac:dyDescent="0.25">
      <c r="L20" s="84" t="b">
        <v>1</v>
      </c>
      <c r="M20" s="84" t="b">
        <v>1</v>
      </c>
      <c r="N20" s="59"/>
      <c r="O20" s="59"/>
      <c r="P20" s="59"/>
      <c r="Q20" s="84" t="b">
        <v>1</v>
      </c>
      <c r="R20" s="59"/>
      <c r="S20" s="59"/>
      <c r="T20" s="59"/>
      <c r="U20" s="59"/>
      <c r="V20" s="63" t="s">
        <v>6155</v>
      </c>
      <c r="W20" s="84" t="b">
        <v>1</v>
      </c>
      <c r="X20" s="84" t="b">
        <v>1</v>
      </c>
      <c r="Y20" s="59"/>
      <c r="Z20" s="59"/>
      <c r="AA20" s="59"/>
      <c r="AB20" s="84" t="b">
        <v>1</v>
      </c>
      <c r="AC20" s="59"/>
      <c r="AD20" s="59"/>
      <c r="AE20" s="59"/>
      <c r="AF20" s="59"/>
    </row>
    <row r="21" spans="2:32" x14ac:dyDescent="0.25">
      <c r="L21" s="59"/>
      <c r="M21" s="59"/>
      <c r="N21" s="59"/>
      <c r="O21" s="59"/>
      <c r="P21" s="59"/>
      <c r="Q21" s="84" t="b">
        <v>1</v>
      </c>
      <c r="R21" s="59"/>
      <c r="S21" s="59"/>
      <c r="T21" s="84" t="b">
        <v>1</v>
      </c>
      <c r="U21" s="59"/>
      <c r="V21" s="63" t="s">
        <v>6156</v>
      </c>
      <c r="W21" s="59"/>
      <c r="X21" s="59"/>
      <c r="Y21" s="59"/>
      <c r="Z21" s="59"/>
      <c r="AA21" s="59"/>
      <c r="AB21" s="84" t="b">
        <v>1</v>
      </c>
      <c r="AC21" s="59"/>
      <c r="AD21" s="59"/>
      <c r="AE21" s="84" t="b">
        <v>1</v>
      </c>
      <c r="AF21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5:J15"/>
    <mergeCell ref="I4:I5"/>
    <mergeCell ref="J4:J5"/>
    <mergeCell ref="L4:U4"/>
    <mergeCell ref="W4:AF4"/>
  </mergeCells>
  <hyperlinks>
    <hyperlink ref="L1" location="'HOME WEEK 1'!A1" display="'HOME WEEK 1'!A1" xr:uid="{BD18696A-1917-4406-A77A-DA03C082BFB3}"/>
    <hyperlink ref="M1" location="'HOME WEEK 2'!A1" display="&lt; Week 2 Home" xr:uid="{1B2171AA-9123-4A77-A4E9-C001C354F4A1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DDD3ED-26A8-4773-A5DF-3C49701A46A3}">
          <x14:formula1>
            <xm:f>'Master Product List'!$B:$B</xm:f>
          </x14:formula1>
          <xm:sqref>F6:F14 F16:F17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0019-D732-49B9-AD9E-478CEA5D3447}">
  <sheetPr codeName="Sheet141">
    <tabColor rgb="FF0070C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B13" sqref="B13:F13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6021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2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6225</v>
      </c>
      <c r="C6" s="24">
        <v>75</v>
      </c>
      <c r="D6" s="24">
        <v>90</v>
      </c>
      <c r="E6" s="23" t="s">
        <v>6204</v>
      </c>
      <c r="F6" s="65" t="s">
        <v>2466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RD Johns</v>
      </c>
      <c r="I6" s="24" t="str">
        <f t="shared" ref="I6:I11" si="2">_xlfn.IFNA(VLOOKUP($F6,Products,4,FALSE),"Not Found")</f>
        <v>37486</v>
      </c>
      <c r="J6" s="24" t="str">
        <f t="shared" ref="J6:J11" si="3">_xlfn.IFNA(VLOOKUP($F6,Products,5,FALSE),"Not Found")</f>
        <v>12mm Diced Chicken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21.75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0.82500000000000007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0.52499999999999991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0.37499999999999994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0.15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0.32250000000000001</v>
      </c>
      <c r="S6" s="70">
        <f t="shared" ref="S6:T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96.08250000000001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26.099999999999998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0.9900000000000001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0.62999999999999989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0.44999999999999996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0.18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0.38700000000000001</v>
      </c>
      <c r="AD6" s="70">
        <f t="shared" ref="AD6:AE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0.45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115.29900000000001</v>
      </c>
    </row>
    <row r="7" spans="2:32" s="4" customFormat="1" ht="30" customHeight="1" x14ac:dyDescent="0.25">
      <c r="B7" s="23" t="s">
        <v>3934</v>
      </c>
      <c r="C7" s="24">
        <v>20</v>
      </c>
      <c r="D7" s="24">
        <v>30</v>
      </c>
      <c r="E7" s="23" t="s">
        <v>6204</v>
      </c>
      <c r="F7" s="65" t="s">
        <v>5890</v>
      </c>
      <c r="G7" s="60" t="str">
        <f t="shared" si="0"/>
        <v/>
      </c>
      <c r="H7" s="23" t="str">
        <f t="shared" si="1"/>
        <v>ESW</v>
      </c>
      <c r="I7" s="24" t="str">
        <f t="shared" si="2"/>
        <v>Onion_Gravy</v>
      </c>
      <c r="J7" s="24" t="str">
        <f t="shared" si="3"/>
        <v>Homemade Onion Gravy</v>
      </c>
      <c r="L7" s="70">
        <f t="shared" si="4"/>
        <v>0.71799999999999997</v>
      </c>
      <c r="M7" s="70">
        <f t="shared" si="5"/>
        <v>2.1960000000000002</v>
      </c>
      <c r="N7" s="70">
        <f t="shared" si="6"/>
        <v>1.8899999999999997</v>
      </c>
      <c r="O7" s="70">
        <f t="shared" si="7"/>
        <v>0.65399999999999991</v>
      </c>
      <c r="P7" s="70">
        <f t="shared" si="8"/>
        <v>1.2359999999999998</v>
      </c>
      <c r="Q7" s="70">
        <f t="shared" si="9"/>
        <v>0.82400000000000007</v>
      </c>
      <c r="R7" s="70">
        <f t="shared" si="10"/>
        <v>0.26600000000000001</v>
      </c>
      <c r="S7" s="70">
        <f t="shared" si="11"/>
        <v>0.49400000000000005</v>
      </c>
      <c r="T7" s="70">
        <v>0</v>
      </c>
      <c r="U7" s="70">
        <f t="shared" si="12"/>
        <v>28.775999999999996</v>
      </c>
      <c r="V7" s="80"/>
      <c r="W7" s="70">
        <f t="shared" si="13"/>
        <v>1.077</v>
      </c>
      <c r="X7" s="70">
        <f t="shared" si="14"/>
        <v>3.2940000000000005</v>
      </c>
      <c r="Y7" s="70">
        <f t="shared" si="15"/>
        <v>2.8349999999999995</v>
      </c>
      <c r="Z7" s="70">
        <f t="shared" si="16"/>
        <v>0.98099999999999976</v>
      </c>
      <c r="AA7" s="70">
        <f t="shared" si="17"/>
        <v>1.8539999999999999</v>
      </c>
      <c r="AB7" s="70">
        <f t="shared" si="18"/>
        <v>1.236</v>
      </c>
      <c r="AC7" s="70">
        <f t="shared" si="19"/>
        <v>0.39900000000000002</v>
      </c>
      <c r="AD7" s="70">
        <f t="shared" si="20"/>
        <v>0.7410000000000001</v>
      </c>
      <c r="AE7" s="70">
        <v>0</v>
      </c>
      <c r="AF7" s="70">
        <f t="shared" si="21"/>
        <v>43.163999999999994</v>
      </c>
    </row>
    <row r="8" spans="2:32" s="4" customFormat="1" ht="30" customHeight="1" x14ac:dyDescent="0.25">
      <c r="B8" s="23" t="s">
        <v>3997</v>
      </c>
      <c r="C8" s="24">
        <v>15</v>
      </c>
      <c r="D8" s="24">
        <v>20</v>
      </c>
      <c r="E8" s="23" t="s">
        <v>6204</v>
      </c>
      <c r="F8" s="65" t="s">
        <v>2651</v>
      </c>
      <c r="G8" s="60" t="str">
        <f t="shared" si="0"/>
        <v/>
      </c>
      <c r="H8" s="23" t="str">
        <f t="shared" si="1"/>
        <v>RD Johns</v>
      </c>
      <c r="I8" s="24" t="str">
        <f t="shared" si="2"/>
        <v>4702</v>
      </c>
      <c r="J8" s="24" t="str">
        <f t="shared" si="3"/>
        <v>Onions (diced) Large Bag</v>
      </c>
      <c r="L8" s="70">
        <f t="shared" si="4"/>
        <v>0.22499999999999998</v>
      </c>
      <c r="M8" s="70">
        <f t="shared" si="5"/>
        <v>0.22499999999999998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0.44999999999999996</v>
      </c>
      <c r="R8" s="70">
        <f t="shared" si="10"/>
        <v>1.5E-3</v>
      </c>
      <c r="S8" s="70">
        <v>0</v>
      </c>
      <c r="T8" s="70">
        <f t="shared" si="11"/>
        <v>0.19500000000000001</v>
      </c>
      <c r="U8" s="70">
        <f t="shared" si="12"/>
        <v>2.6894999999999998</v>
      </c>
      <c r="V8" s="80"/>
      <c r="W8" s="70">
        <f t="shared" si="13"/>
        <v>0.3</v>
      </c>
      <c r="X8" s="70">
        <f t="shared" si="14"/>
        <v>0.3</v>
      </c>
      <c r="Y8" s="70">
        <f t="shared" si="15"/>
        <v>0</v>
      </c>
      <c r="Z8" s="70">
        <f t="shared" si="16"/>
        <v>0</v>
      </c>
      <c r="AA8" s="70">
        <f t="shared" si="17"/>
        <v>0</v>
      </c>
      <c r="AB8" s="70">
        <f t="shared" si="18"/>
        <v>0.6</v>
      </c>
      <c r="AC8" s="70">
        <f t="shared" si="19"/>
        <v>2E-3</v>
      </c>
      <c r="AD8" s="70">
        <v>0</v>
      </c>
      <c r="AE8" s="70">
        <f t="shared" si="20"/>
        <v>0.26</v>
      </c>
      <c r="AF8" s="70">
        <f t="shared" si="21"/>
        <v>3.5859999999999999</v>
      </c>
    </row>
    <row r="9" spans="2:32" s="4" customFormat="1" ht="30" customHeight="1" x14ac:dyDescent="0.25">
      <c r="B9" s="23" t="s">
        <v>5575</v>
      </c>
      <c r="C9" s="24">
        <v>20</v>
      </c>
      <c r="D9" s="24">
        <v>30</v>
      </c>
      <c r="E9" s="23" t="s">
        <v>6204</v>
      </c>
      <c r="F9" s="65" t="s">
        <v>5574</v>
      </c>
      <c r="G9" s="60" t="str">
        <f t="shared" si="0"/>
        <v/>
      </c>
      <c r="H9" s="23" t="str">
        <f t="shared" si="1"/>
        <v>RD Johns</v>
      </c>
      <c r="I9" s="24" t="str">
        <f t="shared" si="2"/>
        <v>8681</v>
      </c>
      <c r="J9" s="24" t="str">
        <f t="shared" si="3"/>
        <v>Greens Diced Carrots</v>
      </c>
      <c r="L9" s="70">
        <f t="shared" si="4"/>
        <v>0.08</v>
      </c>
      <c r="M9" s="70">
        <f t="shared" si="5"/>
        <v>1.34</v>
      </c>
      <c r="N9" s="70">
        <f t="shared" si="6"/>
        <v>0</v>
      </c>
      <c r="O9" s="70">
        <f t="shared" si="7"/>
        <v>0</v>
      </c>
      <c r="P9" s="70">
        <f t="shared" si="8"/>
        <v>0</v>
      </c>
      <c r="Q9" s="70">
        <f t="shared" si="9"/>
        <v>0.64</v>
      </c>
      <c r="R9" s="70">
        <f t="shared" si="10"/>
        <v>0.02</v>
      </c>
      <c r="S9" s="70">
        <v>0</v>
      </c>
      <c r="T9" s="70">
        <f t="shared" si="11"/>
        <v>1.3</v>
      </c>
      <c r="U9" s="70">
        <f t="shared" si="12"/>
        <v>6.9779999999999998</v>
      </c>
      <c r="V9" s="80"/>
      <c r="W9" s="70">
        <f t="shared" si="13"/>
        <v>0.12</v>
      </c>
      <c r="X9" s="70">
        <f t="shared" si="14"/>
        <v>2.0100000000000002</v>
      </c>
      <c r="Y9" s="70">
        <f t="shared" si="15"/>
        <v>0</v>
      </c>
      <c r="Z9" s="70">
        <f t="shared" si="16"/>
        <v>0</v>
      </c>
      <c r="AA9" s="70">
        <f t="shared" si="17"/>
        <v>0</v>
      </c>
      <c r="AB9" s="70">
        <f t="shared" si="18"/>
        <v>0.96</v>
      </c>
      <c r="AC9" s="70">
        <f t="shared" si="19"/>
        <v>0.03</v>
      </c>
      <c r="AD9" s="70">
        <v>0</v>
      </c>
      <c r="AE9" s="70">
        <f t="shared" si="20"/>
        <v>1.9500000000000002</v>
      </c>
      <c r="AF9" s="70">
        <f t="shared" si="21"/>
        <v>10.466999999999999</v>
      </c>
    </row>
    <row r="10" spans="2:32" s="4" customFormat="1" ht="30" customHeight="1" x14ac:dyDescent="0.25">
      <c r="B10" s="23" t="s">
        <v>2432</v>
      </c>
      <c r="C10" s="24">
        <v>75</v>
      </c>
      <c r="D10" s="24">
        <v>100</v>
      </c>
      <c r="E10" s="23" t="s">
        <v>6204</v>
      </c>
      <c r="F10" s="65" t="s">
        <v>5580</v>
      </c>
      <c r="G10" s="60" t="str">
        <f t="shared" si="0"/>
        <v/>
      </c>
      <c r="H10" s="23" t="str">
        <f t="shared" si="1"/>
        <v>Bidfood</v>
      </c>
      <c r="I10" s="24" t="str">
        <f t="shared" si="2"/>
        <v>1485</v>
      </c>
      <c r="J10" s="24" t="str">
        <f t="shared" si="3"/>
        <v>Everyday Favourites Mashed Potato</v>
      </c>
      <c r="L10" s="70">
        <f t="shared" si="4"/>
        <v>1.2750000000000001</v>
      </c>
      <c r="M10" s="70">
        <f t="shared" si="5"/>
        <v>12.600000000000001</v>
      </c>
      <c r="N10" s="70">
        <f t="shared" si="6"/>
        <v>1.6500000000000001</v>
      </c>
      <c r="O10" s="70">
        <f t="shared" si="7"/>
        <v>0.75000000000000011</v>
      </c>
      <c r="P10" s="70">
        <f t="shared" si="8"/>
        <v>0.9</v>
      </c>
      <c r="Q10" s="70">
        <f t="shared" si="9"/>
        <v>1.875</v>
      </c>
      <c r="R10" s="70">
        <f t="shared" si="10"/>
        <v>0.32250000000000001</v>
      </c>
      <c r="S10" s="70">
        <v>0</v>
      </c>
      <c r="T10" s="70">
        <f t="shared" si="11"/>
        <v>0.375</v>
      </c>
      <c r="U10" s="70">
        <f t="shared" si="12"/>
        <v>74.25</v>
      </c>
      <c r="V10" s="80"/>
      <c r="W10" s="70">
        <f t="shared" si="13"/>
        <v>1.7000000000000002</v>
      </c>
      <c r="X10" s="70">
        <f t="shared" si="14"/>
        <v>16.8</v>
      </c>
      <c r="Y10" s="70">
        <f t="shared" si="15"/>
        <v>2.2000000000000002</v>
      </c>
      <c r="Z10" s="70">
        <f t="shared" si="16"/>
        <v>1.0000000000000002</v>
      </c>
      <c r="AA10" s="70">
        <f t="shared" si="17"/>
        <v>1.2</v>
      </c>
      <c r="AB10" s="70">
        <f t="shared" si="18"/>
        <v>2.5</v>
      </c>
      <c r="AC10" s="70">
        <f t="shared" si="19"/>
        <v>0.43</v>
      </c>
      <c r="AD10" s="70">
        <v>0</v>
      </c>
      <c r="AE10" s="70">
        <f t="shared" si="20"/>
        <v>0.5</v>
      </c>
      <c r="AF10" s="70">
        <f t="shared" si="21"/>
        <v>99</v>
      </c>
    </row>
    <row r="11" spans="2:32" s="4" customFormat="1" ht="30" customHeight="1" x14ac:dyDescent="0.25">
      <c r="B11" s="23" t="s">
        <v>2745</v>
      </c>
      <c r="C11" s="24">
        <v>20</v>
      </c>
      <c r="D11" s="24">
        <v>30</v>
      </c>
      <c r="E11" s="23" t="s">
        <v>6204</v>
      </c>
      <c r="F11" s="65" t="s">
        <v>2744</v>
      </c>
      <c r="G11" s="60" t="str">
        <f t="shared" si="0"/>
        <v/>
      </c>
      <c r="H11" s="23" t="str">
        <f t="shared" si="1"/>
        <v>Rd Johns</v>
      </c>
      <c r="I11" s="24" t="str">
        <f t="shared" si="2"/>
        <v>55838</v>
      </c>
      <c r="J11" s="24" t="str">
        <f t="shared" si="3"/>
        <v xml:space="preserve">Peas </v>
      </c>
      <c r="L11" s="70">
        <f t="shared" si="4"/>
        <v>1.04</v>
      </c>
      <c r="M11" s="70">
        <f t="shared" si="5"/>
        <v>1.7999999999999998</v>
      </c>
      <c r="N11" s="70">
        <f t="shared" si="6"/>
        <v>0.06</v>
      </c>
      <c r="O11" s="70">
        <f t="shared" si="7"/>
        <v>0.04</v>
      </c>
      <c r="P11" s="70">
        <f t="shared" si="8"/>
        <v>0.02</v>
      </c>
      <c r="Q11" s="70">
        <f t="shared" si="9"/>
        <v>0.91999999999999993</v>
      </c>
      <c r="R11" s="70">
        <f t="shared" si="10"/>
        <v>1.6E-2</v>
      </c>
      <c r="S11" s="70">
        <v>0</v>
      </c>
      <c r="T11" s="70">
        <f t="shared" si="11"/>
        <v>0.62</v>
      </c>
      <c r="U11" s="70">
        <f t="shared" si="12"/>
        <v>13.814</v>
      </c>
      <c r="V11" s="80"/>
      <c r="W11" s="70">
        <f t="shared" si="13"/>
        <v>1.56</v>
      </c>
      <c r="X11" s="70">
        <f t="shared" si="14"/>
        <v>2.6999999999999997</v>
      </c>
      <c r="Y11" s="70">
        <f t="shared" si="15"/>
        <v>0.09</v>
      </c>
      <c r="Z11" s="70">
        <f t="shared" si="16"/>
        <v>0.06</v>
      </c>
      <c r="AA11" s="70">
        <f t="shared" si="17"/>
        <v>0.03</v>
      </c>
      <c r="AB11" s="70">
        <f t="shared" si="18"/>
        <v>1.38</v>
      </c>
      <c r="AC11" s="70">
        <f t="shared" si="19"/>
        <v>2.4E-2</v>
      </c>
      <c r="AD11" s="70">
        <v>0</v>
      </c>
      <c r="AE11" s="70">
        <f t="shared" si="20"/>
        <v>0.92999999999999994</v>
      </c>
      <c r="AF11" s="70">
        <f t="shared" si="21"/>
        <v>20.721</v>
      </c>
    </row>
    <row r="12" spans="2:32" ht="21" customHeight="1" x14ac:dyDescent="0.25">
      <c r="B12" s="89" t="s">
        <v>6207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45" x14ac:dyDescent="0.25">
      <c r="B13" s="58" t="s">
        <v>5993</v>
      </c>
      <c r="C13" s="39">
        <v>1</v>
      </c>
      <c r="D13" s="39">
        <v>1</v>
      </c>
      <c r="E13" s="39" t="s">
        <v>419</v>
      </c>
      <c r="F13" s="23" t="s">
        <v>6000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4346</v>
      </c>
      <c r="J13" s="24" t="str">
        <f>_xlfn.IFNA(VLOOKUP($F13,Products,5,FALSE),"Not Found")</f>
        <v>Golden Acre Plain Yoghurts (fat free)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4.2999999999999997E-2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5.5E-2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5.0000000000000001E-3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2E-3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3.0000000000000001E-3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5.0000000000000001E-3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1E-3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5.5E-2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0.45169999999999999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4.2999999999999997E-2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5.5E-2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5.0000000000000001E-3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2E-3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3.0000000000000001E-3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5.0000000000000001E-3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1E-3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5.5E-2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0.45169999999999999</v>
      </c>
    </row>
    <row r="14" spans="2:32" s="4" customFormat="1" ht="30" customHeight="1" x14ac:dyDescent="0.25">
      <c r="B14" s="38" t="s">
        <v>6208</v>
      </c>
      <c r="C14" s="39">
        <v>10</v>
      </c>
      <c r="D14" s="39">
        <v>10</v>
      </c>
      <c r="E14" s="38" t="s">
        <v>6204</v>
      </c>
      <c r="F14" s="65" t="s">
        <v>5410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1674</v>
      </c>
      <c r="J14" s="24" t="str">
        <f>_xlfn.IFNA(VLOOKUP($F14,Products,5,FALSE),"Not Found")</f>
        <v>Greens Summer Berries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0.11000000000000001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0.59000000000000008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0.01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0.01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 t="shared" ref="T14" si="22"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0.53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4.1590000000000007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0.11000000000000001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0.59000000000000008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0.01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0.01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 t="shared" ref="AE14" si="23"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0.53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4.1590000000000007</v>
      </c>
    </row>
    <row r="15" spans="2:32" x14ac:dyDescent="0.25">
      <c r="L15" s="71">
        <f t="shared" ref="L15:U15" si="24">SUM(L6:L14)</f>
        <v>25.240999999999996</v>
      </c>
      <c r="M15" s="71">
        <f t="shared" si="24"/>
        <v>19.631</v>
      </c>
      <c r="N15" s="71">
        <f t="shared" si="24"/>
        <v>4.1399999999999988</v>
      </c>
      <c r="O15" s="71">
        <f t="shared" si="24"/>
        <v>1.831</v>
      </c>
      <c r="P15" s="71">
        <f t="shared" si="24"/>
        <v>2.3089999999999997</v>
      </c>
      <c r="Q15" s="71">
        <f t="shared" si="24"/>
        <v>5.3639999999999999</v>
      </c>
      <c r="R15" s="71">
        <f t="shared" si="24"/>
        <v>0.94950000000000001</v>
      </c>
      <c r="S15" s="71">
        <f t="shared" si="24"/>
        <v>0.92400000000000004</v>
      </c>
      <c r="T15" s="71">
        <f t="shared" si="24"/>
        <v>3.0200000000000005</v>
      </c>
      <c r="U15" s="71">
        <f t="shared" si="24"/>
        <v>227.20069999999998</v>
      </c>
      <c r="V15" s="73" t="s">
        <v>6151</v>
      </c>
      <c r="W15" s="71">
        <f t="shared" ref="W15:AF15" si="25">SUM(W6:W14)</f>
        <v>31.009999999999998</v>
      </c>
      <c r="X15" s="71">
        <f t="shared" si="25"/>
        <v>26.739000000000001</v>
      </c>
      <c r="Y15" s="71">
        <f t="shared" si="25"/>
        <v>5.7699999999999987</v>
      </c>
      <c r="Z15" s="71">
        <f t="shared" si="25"/>
        <v>2.5029999999999997</v>
      </c>
      <c r="AA15" s="71">
        <f t="shared" si="25"/>
        <v>3.2669999999999999</v>
      </c>
      <c r="AB15" s="71">
        <f t="shared" si="25"/>
        <v>7.3309999999999995</v>
      </c>
      <c r="AC15" s="71">
        <f t="shared" si="25"/>
        <v>1.2729999999999999</v>
      </c>
      <c r="AD15" s="71">
        <f t="shared" si="25"/>
        <v>1.246</v>
      </c>
      <c r="AE15" s="71">
        <f t="shared" si="25"/>
        <v>4.17</v>
      </c>
      <c r="AF15" s="71">
        <f t="shared" si="25"/>
        <v>296.84770000000003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4.2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333ECC3F-397F-4E7F-A7A7-6425B25EE4FD}"/>
    <hyperlink ref="M1" location="'HOME WEEK 2'!A1" display="&lt; Week 2 Home" xr:uid="{B8698357-F838-4993-AE68-D1D3C6DEF720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C9486F-4BEE-4C47-9AF8-2A94C948CF91}">
          <x14:formula1>
            <xm:f>'Master Product List'!$B:$B</xm:f>
          </x14:formula1>
          <xm:sqref>F6:F11 F13:F14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2E69D-86A2-450F-AE7B-0025382E28EA}">
  <sheetPr codeName="Sheet6">
    <tabColor rgb="FF0070C0"/>
  </sheetPr>
  <dimension ref="B1:AF19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" customWidth="1"/>
    <col min="2" max="2" width="18.28515625" customWidth="1"/>
    <col min="3" max="4" width="10.7109375" customWidth="1"/>
    <col min="5" max="5" width="15.7109375" customWidth="1"/>
    <col min="6" max="6" width="20.5703125" customWidth="1"/>
    <col min="7" max="7" width="5.28515625" style="62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6226</v>
      </c>
      <c r="C1" s="95"/>
      <c r="D1" s="95"/>
      <c r="E1" s="95"/>
      <c r="F1" s="95"/>
      <c r="G1" s="95"/>
      <c r="H1" s="95"/>
      <c r="I1" s="95"/>
      <c r="J1" s="95"/>
      <c r="K1" s="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5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6215</v>
      </c>
      <c r="C6" s="24">
        <v>20</v>
      </c>
      <c r="D6" s="24">
        <v>30</v>
      </c>
      <c r="E6" s="23" t="s">
        <v>6204</v>
      </c>
      <c r="F6" s="65" t="s">
        <v>5549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RD Johns</v>
      </c>
      <c r="I6" s="24" t="str">
        <f t="shared" ref="I6:I11" si="2">_xlfn.IFNA(VLOOKUP($F6,Products,4,FALSE),"Not Found")</f>
        <v>55074</v>
      </c>
      <c r="J6" s="24" t="str">
        <f t="shared" ref="J6:J11" si="3">_xlfn.IFNA(VLOOKUP($F6,Products,5,FALSE),"Not Found")</f>
        <v>Fontinella Five Bean Salad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1.42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4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0.26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0.26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1.32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8.0000000000000002E-3</v>
      </c>
      <c r="S6" s="70">
        <f t="shared" ref="S6:T15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0.16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26.863999999999997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2.13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6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0.39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0.39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1.98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1.2E-2</v>
      </c>
      <c r="AD6" s="70">
        <f t="shared" ref="AD6:AE15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0.24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40.295999999999999</v>
      </c>
    </row>
    <row r="7" spans="2:32" s="4" customFormat="1" ht="30" customHeight="1" x14ac:dyDescent="0.25">
      <c r="B7" s="23" t="s">
        <v>728</v>
      </c>
      <c r="C7" s="24">
        <v>50</v>
      </c>
      <c r="D7" s="24">
        <v>70</v>
      </c>
      <c r="E7" s="23" t="s">
        <v>6204</v>
      </c>
      <c r="F7" s="65" t="s">
        <v>2888</v>
      </c>
      <c r="G7" s="60" t="str">
        <f t="shared" si="0"/>
        <v/>
      </c>
      <c r="H7" s="23" t="str">
        <f t="shared" si="1"/>
        <v>RD Johns</v>
      </c>
      <c r="I7" s="24" t="str">
        <f t="shared" si="2"/>
        <v>66959</v>
      </c>
      <c r="J7" s="24" t="str">
        <f t="shared" si="3"/>
        <v>Tilda Brown &amp; White Rice</v>
      </c>
      <c r="L7" s="70">
        <f t="shared" si="4"/>
        <v>3.7000000000000006</v>
      </c>
      <c r="M7" s="70">
        <f t="shared" si="5"/>
        <v>38.450000000000003</v>
      </c>
      <c r="N7" s="70">
        <f t="shared" si="6"/>
        <v>0.90000000000000013</v>
      </c>
      <c r="O7" s="70">
        <f t="shared" si="7"/>
        <v>0.7</v>
      </c>
      <c r="P7" s="70">
        <f t="shared" si="8"/>
        <v>0.2</v>
      </c>
      <c r="Q7" s="70">
        <f t="shared" si="9"/>
        <v>0.85000000000000009</v>
      </c>
      <c r="R7" s="70">
        <f t="shared" si="10"/>
        <v>5.0000000000000001E-3</v>
      </c>
      <c r="S7" s="70">
        <f t="shared" si="11"/>
        <v>0.4</v>
      </c>
      <c r="T7" s="70">
        <v>0</v>
      </c>
      <c r="U7" s="70">
        <f t="shared" si="12"/>
        <v>179.375</v>
      </c>
      <c r="V7" s="80"/>
      <c r="W7" s="70">
        <f t="shared" si="13"/>
        <v>5.1800000000000006</v>
      </c>
      <c r="X7" s="70">
        <f t="shared" si="14"/>
        <v>53.83</v>
      </c>
      <c r="Y7" s="70">
        <f t="shared" si="15"/>
        <v>1.2600000000000002</v>
      </c>
      <c r="Z7" s="70">
        <f t="shared" si="16"/>
        <v>0.97999999999999987</v>
      </c>
      <c r="AA7" s="70">
        <f t="shared" si="17"/>
        <v>0.28000000000000003</v>
      </c>
      <c r="AB7" s="70">
        <f t="shared" si="18"/>
        <v>1.1900000000000002</v>
      </c>
      <c r="AC7" s="70">
        <f t="shared" si="19"/>
        <v>7.0000000000000001E-3</v>
      </c>
      <c r="AD7" s="70">
        <f t="shared" si="20"/>
        <v>0.56000000000000005</v>
      </c>
      <c r="AE7" s="70">
        <v>0</v>
      </c>
      <c r="AF7" s="70">
        <f t="shared" si="21"/>
        <v>251.125</v>
      </c>
    </row>
    <row r="8" spans="2:32" s="4" customFormat="1" ht="30" customHeight="1" x14ac:dyDescent="0.25">
      <c r="B8" s="23" t="s">
        <v>2786</v>
      </c>
      <c r="C8" s="24">
        <v>50</v>
      </c>
      <c r="D8" s="24">
        <v>70</v>
      </c>
      <c r="E8" s="23" t="s">
        <v>6204</v>
      </c>
      <c r="F8" s="65" t="s">
        <v>5874</v>
      </c>
      <c r="G8" s="60" t="str">
        <f t="shared" si="0"/>
        <v/>
      </c>
      <c r="H8" s="23" t="str">
        <f t="shared" si="1"/>
        <v>ESW</v>
      </c>
      <c r="I8" s="24" t="str">
        <f t="shared" si="2"/>
        <v>Korma_Sauce</v>
      </c>
      <c r="J8" s="24" t="str">
        <f t="shared" si="3"/>
        <v>Home made Korma Sauce</v>
      </c>
      <c r="L8" s="70">
        <f t="shared" si="4"/>
        <v>0.83499999999999996</v>
      </c>
      <c r="M8" s="70">
        <f t="shared" si="5"/>
        <v>1.9849999999999999</v>
      </c>
      <c r="N8" s="70">
        <f t="shared" si="6"/>
        <v>2.11</v>
      </c>
      <c r="O8" s="70">
        <f t="shared" si="7"/>
        <v>0.87999999999999989</v>
      </c>
      <c r="P8" s="70">
        <f t="shared" si="8"/>
        <v>1.23</v>
      </c>
      <c r="Q8" s="70">
        <f t="shared" si="9"/>
        <v>0.59</v>
      </c>
      <c r="R8" s="70">
        <f t="shared" si="10"/>
        <v>0.1</v>
      </c>
      <c r="S8" s="70">
        <f t="shared" si="11"/>
        <v>1.08</v>
      </c>
      <c r="T8" s="70">
        <v>0</v>
      </c>
      <c r="U8" s="70">
        <f t="shared" si="12"/>
        <v>30.445</v>
      </c>
      <c r="V8" s="80"/>
      <c r="W8" s="70">
        <f t="shared" si="13"/>
        <v>1.169</v>
      </c>
      <c r="X8" s="70">
        <f t="shared" si="14"/>
        <v>2.7789999999999999</v>
      </c>
      <c r="Y8" s="70">
        <f t="shared" si="15"/>
        <v>2.9539999999999997</v>
      </c>
      <c r="Z8" s="70">
        <f t="shared" si="16"/>
        <v>1.2319999999999998</v>
      </c>
      <c r="AA8" s="70">
        <f t="shared" si="17"/>
        <v>1.722</v>
      </c>
      <c r="AB8" s="70">
        <f t="shared" si="18"/>
        <v>0.82599999999999996</v>
      </c>
      <c r="AC8" s="70">
        <f t="shared" si="19"/>
        <v>0.14000000000000001</v>
      </c>
      <c r="AD8" s="70">
        <f t="shared" si="20"/>
        <v>1.512</v>
      </c>
      <c r="AE8" s="70">
        <v>0</v>
      </c>
      <c r="AF8" s="70">
        <f t="shared" si="21"/>
        <v>42.622999999999998</v>
      </c>
    </row>
    <row r="9" spans="2:32" s="4" customFormat="1" ht="30" customHeight="1" x14ac:dyDescent="0.25">
      <c r="B9" s="23" t="s">
        <v>6225</v>
      </c>
      <c r="C9" s="24">
        <v>75</v>
      </c>
      <c r="D9" s="24">
        <v>90</v>
      </c>
      <c r="E9" s="23" t="s">
        <v>6204</v>
      </c>
      <c r="F9" s="65" t="s">
        <v>2466</v>
      </c>
      <c r="G9" s="60" t="str">
        <f t="shared" si="0"/>
        <v/>
      </c>
      <c r="H9" s="23" t="str">
        <f t="shared" si="1"/>
        <v>RD Johns</v>
      </c>
      <c r="I9" s="24" t="str">
        <f t="shared" si="2"/>
        <v>37486</v>
      </c>
      <c r="J9" s="24" t="str">
        <f t="shared" si="3"/>
        <v>12mm Diced Chicken</v>
      </c>
      <c r="L9" s="70">
        <f t="shared" si="4"/>
        <v>21.75</v>
      </c>
      <c r="M9" s="70">
        <f t="shared" si="5"/>
        <v>0.82500000000000007</v>
      </c>
      <c r="N9" s="70">
        <f t="shared" si="6"/>
        <v>0.52499999999999991</v>
      </c>
      <c r="O9" s="70">
        <f t="shared" si="7"/>
        <v>0.37499999999999994</v>
      </c>
      <c r="P9" s="70">
        <f t="shared" si="8"/>
        <v>0.15</v>
      </c>
      <c r="Q9" s="70">
        <f t="shared" si="9"/>
        <v>0</v>
      </c>
      <c r="R9" s="70">
        <f t="shared" si="10"/>
        <v>0.32250000000000001</v>
      </c>
      <c r="S9" s="70">
        <f t="shared" si="11"/>
        <v>0.375</v>
      </c>
      <c r="T9" s="70">
        <v>0</v>
      </c>
      <c r="U9" s="70">
        <f t="shared" si="12"/>
        <v>96.08250000000001</v>
      </c>
      <c r="V9" s="80"/>
      <c r="W9" s="70">
        <f t="shared" si="13"/>
        <v>26.099999999999998</v>
      </c>
      <c r="X9" s="70">
        <f t="shared" si="14"/>
        <v>0.9900000000000001</v>
      </c>
      <c r="Y9" s="70">
        <f t="shared" si="15"/>
        <v>0.62999999999999989</v>
      </c>
      <c r="Z9" s="70">
        <f t="shared" si="16"/>
        <v>0.44999999999999996</v>
      </c>
      <c r="AA9" s="70">
        <f t="shared" si="17"/>
        <v>0.18</v>
      </c>
      <c r="AB9" s="70">
        <f t="shared" si="18"/>
        <v>0</v>
      </c>
      <c r="AC9" s="70">
        <f t="shared" si="19"/>
        <v>0.38700000000000001</v>
      </c>
      <c r="AD9" s="70">
        <f t="shared" si="20"/>
        <v>0.45</v>
      </c>
      <c r="AE9" s="70">
        <v>0</v>
      </c>
      <c r="AF9" s="70">
        <f t="shared" si="21"/>
        <v>115.29900000000001</v>
      </c>
    </row>
    <row r="10" spans="2:32" s="4" customFormat="1" ht="30" customHeight="1" x14ac:dyDescent="0.25">
      <c r="B10" s="23" t="s">
        <v>3997</v>
      </c>
      <c r="C10" s="24">
        <v>15</v>
      </c>
      <c r="D10" s="24">
        <v>25</v>
      </c>
      <c r="E10" s="23" t="s">
        <v>6204</v>
      </c>
      <c r="F10" s="65" t="s">
        <v>2651</v>
      </c>
      <c r="G10" s="60" t="str">
        <f t="shared" si="0"/>
        <v/>
      </c>
      <c r="H10" s="23" t="str">
        <f t="shared" si="1"/>
        <v>RD Johns</v>
      </c>
      <c r="I10" s="24" t="str">
        <f t="shared" si="2"/>
        <v>4702</v>
      </c>
      <c r="J10" s="24" t="str">
        <f t="shared" si="3"/>
        <v>Onions (diced) Large Bag</v>
      </c>
      <c r="L10" s="70">
        <f t="shared" si="4"/>
        <v>0.22499999999999998</v>
      </c>
      <c r="M10" s="70">
        <f t="shared" si="5"/>
        <v>0.22499999999999998</v>
      </c>
      <c r="N10" s="70">
        <f t="shared" si="6"/>
        <v>0</v>
      </c>
      <c r="O10" s="70">
        <f t="shared" si="7"/>
        <v>0</v>
      </c>
      <c r="P10" s="70">
        <f t="shared" si="8"/>
        <v>0</v>
      </c>
      <c r="Q10" s="70">
        <f t="shared" si="9"/>
        <v>0.44999999999999996</v>
      </c>
      <c r="R10" s="70">
        <f t="shared" si="10"/>
        <v>1.5E-3</v>
      </c>
      <c r="S10" s="70">
        <v>0</v>
      </c>
      <c r="T10" s="70">
        <f t="shared" si="11"/>
        <v>0.19500000000000001</v>
      </c>
      <c r="U10" s="70">
        <f t="shared" si="12"/>
        <v>2.6894999999999998</v>
      </c>
      <c r="V10" s="80"/>
      <c r="W10" s="70">
        <f t="shared" si="13"/>
        <v>0.375</v>
      </c>
      <c r="X10" s="70">
        <f t="shared" si="14"/>
        <v>0.375</v>
      </c>
      <c r="Y10" s="70">
        <f t="shared" si="15"/>
        <v>0</v>
      </c>
      <c r="Z10" s="70">
        <f t="shared" si="16"/>
        <v>0</v>
      </c>
      <c r="AA10" s="70">
        <f t="shared" si="17"/>
        <v>0</v>
      </c>
      <c r="AB10" s="70">
        <f t="shared" si="18"/>
        <v>0.75</v>
      </c>
      <c r="AC10" s="70">
        <f t="shared" si="19"/>
        <v>2.5000000000000001E-3</v>
      </c>
      <c r="AD10" s="70">
        <v>0</v>
      </c>
      <c r="AE10" s="70">
        <f t="shared" si="20"/>
        <v>0.32500000000000001</v>
      </c>
      <c r="AF10" s="70">
        <f t="shared" si="21"/>
        <v>4.4824999999999999</v>
      </c>
    </row>
    <row r="11" spans="2:32" s="4" customFormat="1" ht="30" customHeight="1" x14ac:dyDescent="0.25">
      <c r="B11" s="23" t="s">
        <v>6227</v>
      </c>
      <c r="C11" s="24">
        <v>15</v>
      </c>
      <c r="D11" s="24">
        <v>25</v>
      </c>
      <c r="E11" s="23" t="s">
        <v>6204</v>
      </c>
      <c r="F11" s="65" t="s">
        <v>3032</v>
      </c>
      <c r="G11" s="60" t="str">
        <f t="shared" si="0"/>
        <v/>
      </c>
      <c r="H11" s="23" t="str">
        <f t="shared" si="1"/>
        <v>RD Johns</v>
      </c>
      <c r="I11" s="24" t="str">
        <f t="shared" si="2"/>
        <v>7902</v>
      </c>
      <c r="J11" s="24" t="str">
        <f t="shared" si="3"/>
        <v>Darts Mixed peppers</v>
      </c>
      <c r="L11" s="70">
        <f t="shared" si="4"/>
        <v>0.15</v>
      </c>
      <c r="M11" s="70">
        <f t="shared" si="5"/>
        <v>0.67499999999999993</v>
      </c>
      <c r="N11" s="70">
        <f t="shared" si="6"/>
        <v>0</v>
      </c>
      <c r="O11" s="70">
        <f t="shared" si="7"/>
        <v>0</v>
      </c>
      <c r="P11" s="70">
        <f t="shared" si="8"/>
        <v>0</v>
      </c>
      <c r="Q11" s="70">
        <f t="shared" si="9"/>
        <v>0.3</v>
      </c>
      <c r="R11" s="70">
        <f t="shared" si="10"/>
        <v>3.0000000000000001E-3</v>
      </c>
      <c r="S11" s="70">
        <v>0</v>
      </c>
      <c r="T11" s="70">
        <f t="shared" si="11"/>
        <v>0.52500000000000002</v>
      </c>
      <c r="U11" s="70">
        <f t="shared" si="12"/>
        <v>3.9434999999999993</v>
      </c>
      <c r="V11" s="80"/>
      <c r="W11" s="70">
        <f t="shared" si="13"/>
        <v>0.25</v>
      </c>
      <c r="X11" s="70">
        <f t="shared" si="14"/>
        <v>1.125</v>
      </c>
      <c r="Y11" s="70">
        <f t="shared" si="15"/>
        <v>0</v>
      </c>
      <c r="Z11" s="70">
        <f t="shared" si="16"/>
        <v>0</v>
      </c>
      <c r="AA11" s="70">
        <f t="shared" si="17"/>
        <v>0</v>
      </c>
      <c r="AB11" s="70">
        <f t="shared" si="18"/>
        <v>0.5</v>
      </c>
      <c r="AC11" s="70">
        <f t="shared" si="19"/>
        <v>5.0000000000000001E-3</v>
      </c>
      <c r="AD11" s="70">
        <v>0</v>
      </c>
      <c r="AE11" s="70">
        <f t="shared" si="20"/>
        <v>0.87500000000000011</v>
      </c>
      <c r="AF11" s="70">
        <f t="shared" si="21"/>
        <v>6.5724999999999989</v>
      </c>
    </row>
    <row r="12" spans="2:32" s="4" customFormat="1" ht="17.25" customHeight="1" x14ac:dyDescent="0.25">
      <c r="B12" s="89" t="s">
        <v>6216</v>
      </c>
      <c r="C12" s="90"/>
      <c r="D12" s="90"/>
      <c r="E12" s="90"/>
      <c r="F12" s="90"/>
      <c r="G12" s="90"/>
      <c r="H12" s="90"/>
      <c r="I12" s="90"/>
      <c r="J12" s="9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2975</v>
      </c>
      <c r="C13" s="39">
        <v>20</v>
      </c>
      <c r="D13" s="39">
        <v>25</v>
      </c>
      <c r="E13" s="38" t="s">
        <v>6204</v>
      </c>
      <c r="F13" s="65" t="s">
        <v>3270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33094</v>
      </c>
      <c r="J13" s="24" t="str">
        <f>_xlfn.IFNA(VLOOKUP($F13,Products,5,FALSE),"Not Found")</f>
        <v>Strawberries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1.22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9.1999999999999998E-2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8.0000000000000002E-3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 t="shared" si="11"/>
        <v>1.22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6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0.15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1.5249999999999999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0.125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0.11499999999999999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0.01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 t="shared" si="20"/>
        <v>1.5249999999999999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7.5</v>
      </c>
    </row>
    <row r="14" spans="2:32" s="4" customFormat="1" ht="30" customHeight="1" x14ac:dyDescent="0.25">
      <c r="B14" s="38" t="s">
        <v>2668</v>
      </c>
      <c r="C14" s="39">
        <v>15</v>
      </c>
      <c r="D14" s="39">
        <v>20</v>
      </c>
      <c r="E14" s="38" t="s">
        <v>6204</v>
      </c>
      <c r="F14" s="65" t="s">
        <v>3267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Tamar Fresh</v>
      </c>
      <c r="I14" s="24" t="str">
        <f>_xlfn.IFNA(VLOOKUP($F14,Products,4,FALSE),"Not Found")</f>
        <v>17229</v>
      </c>
      <c r="J14" s="24" t="str">
        <f>_xlfn.IFNA(VLOOKUP($F14,Products,5,FALSE),"Not Found")</f>
        <v>Red Grapes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0.10499999999999998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2.415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0.03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0.03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0.09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 t="shared" si="11"/>
        <v>2.415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9.75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0.13999999999999999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3.22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0.04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0.04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0.12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 t="shared" si="20"/>
        <v>3.22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13</v>
      </c>
    </row>
    <row r="15" spans="2:32" s="4" customFormat="1" ht="30" customHeight="1" x14ac:dyDescent="0.25">
      <c r="B15" s="38" t="s">
        <v>1447</v>
      </c>
      <c r="C15" s="39">
        <v>0.1</v>
      </c>
      <c r="D15" s="39">
        <v>0.1</v>
      </c>
      <c r="E15" s="38" t="s">
        <v>1216</v>
      </c>
      <c r="F15" s="65" t="s">
        <v>3333</v>
      </c>
      <c r="G15" s="60">
        <f>IFERROR(IF(E15="Individual Unit",IF(VLOOKUP($F15,Products,26,FALSE)="","X",VLOOKUP($F15,Products,26,FALSE)),""),"")</f>
        <v>167</v>
      </c>
      <c r="H15" s="23" t="str">
        <f>_xlfn.IFNA(VLOOKUP($F15,Products,2,FALSE),"Not Found")</f>
        <v>Tamar Fresh</v>
      </c>
      <c r="I15" s="24" t="str">
        <f>_xlfn.IFNA(VLOOKUP($F15,Products,4,FALSE),"Not Found")</f>
        <v>1006</v>
      </c>
      <c r="J15" s="24" t="str">
        <f>_xlfn.IFNA(VLOOKUP($F15,Products,5,FALSE),"Not Found")</f>
        <v>Gala Apples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0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2.1710000000000003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0.20040000000000002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0</v>
      </c>
      <c r="S15" s="70">
        <v>0</v>
      </c>
      <c r="T15" s="70">
        <f t="shared" si="11"/>
        <v>1.8370000000000002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8.35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0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2.1710000000000003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0.20040000000000002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0</v>
      </c>
      <c r="AD15" s="70">
        <v>0</v>
      </c>
      <c r="AE15" s="70">
        <f t="shared" si="20"/>
        <v>1.8370000000000002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8.35</v>
      </c>
    </row>
    <row r="16" spans="2:32" x14ac:dyDescent="0.25">
      <c r="L16" s="71">
        <f>SUM(L6:L15)</f>
        <v>28.305000000000003</v>
      </c>
      <c r="M16" s="71">
        <f t="shared" ref="M16:W16" si="22">SUM(M6:M15)</f>
        <v>51.966000000000001</v>
      </c>
      <c r="N16" s="71">
        <f t="shared" si="22"/>
        <v>3.9249999999999998</v>
      </c>
      <c r="O16" s="71">
        <f t="shared" si="22"/>
        <v>2.3369999999999997</v>
      </c>
      <c r="P16" s="71">
        <f t="shared" si="22"/>
        <v>1.5879999999999999</v>
      </c>
      <c r="Q16" s="71">
        <f t="shared" si="22"/>
        <v>4.0004</v>
      </c>
      <c r="R16" s="71">
        <f t="shared" si="22"/>
        <v>0.44</v>
      </c>
      <c r="S16" s="71">
        <f t="shared" si="22"/>
        <v>2.0150000000000001</v>
      </c>
      <c r="T16" s="71">
        <f t="shared" si="22"/>
        <v>6.1920000000000002</v>
      </c>
      <c r="U16" s="71">
        <f t="shared" si="22"/>
        <v>363.49950000000001</v>
      </c>
      <c r="V16" s="73" t="s">
        <v>6151</v>
      </c>
      <c r="W16" s="71">
        <f t="shared" si="22"/>
        <v>35.494</v>
      </c>
      <c r="X16" s="71">
        <f t="shared" ref="X16" si="23">SUM(X6:X15)</f>
        <v>72.015000000000001</v>
      </c>
      <c r="Y16" s="71">
        <f t="shared" ref="Y16" si="24">SUM(Y6:Y15)</f>
        <v>5.399</v>
      </c>
      <c r="Z16" s="71">
        <f t="shared" ref="Z16" si="25">SUM(Z6:Z15)</f>
        <v>3.2069999999999999</v>
      </c>
      <c r="AA16" s="71">
        <f t="shared" ref="AA16" si="26">SUM(AA6:AA15)</f>
        <v>2.1919999999999997</v>
      </c>
      <c r="AB16" s="71">
        <f t="shared" ref="AB16" si="27">SUM(AB6:AB15)</f>
        <v>5.8164000000000007</v>
      </c>
      <c r="AC16" s="71">
        <f t="shared" ref="AC16" si="28">SUM(AC6:AC15)</f>
        <v>0.55349999999999999</v>
      </c>
      <c r="AD16" s="71">
        <f t="shared" ref="AD16:AE16" si="29">SUM(AD6:AD15)</f>
        <v>2.7620000000000005</v>
      </c>
      <c r="AE16" s="71">
        <f t="shared" si="29"/>
        <v>7.782</v>
      </c>
      <c r="AF16" s="71">
        <f t="shared" ref="AF16" si="30">SUM(AF6:AF15)</f>
        <v>489.24799999999999</v>
      </c>
    </row>
    <row r="17" spans="12:32" ht="15" customHeight="1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L3:AF3"/>
    <mergeCell ref="L4:U4"/>
    <mergeCell ref="W4:AF4"/>
    <mergeCell ref="B12:J12"/>
    <mergeCell ref="B1:J1"/>
    <mergeCell ref="B4:B5"/>
    <mergeCell ref="C4:D4"/>
    <mergeCell ref="E4:E5"/>
    <mergeCell ref="H4:H5"/>
    <mergeCell ref="I4:I5"/>
    <mergeCell ref="J4:J5"/>
    <mergeCell ref="F4:G5"/>
  </mergeCells>
  <phoneticPr fontId="25" type="noConversion"/>
  <hyperlinks>
    <hyperlink ref="L1" location="'HOME WEEK 1'!A1" display="'HOME WEEK 1'!A1" xr:uid="{B4B214A8-60FC-468D-9D82-CC8354474F5E}"/>
    <hyperlink ref="M1" location="'HOME WEEK 2'!A1" display="&lt; Week 2 Home" xr:uid="{7E9321F3-289B-4B8F-ACC8-B313B3B299A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AB01E65-AAAD-4326-AC4A-52A0088635EB}">
          <x14:formula1>
            <xm:f>'Master Product List'!$B:$B</xm:f>
          </x14:formula1>
          <xm:sqref>F13:F15 F6:F11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C6388-5F99-4807-8A0A-9B216D75D398}">
  <sheetPr codeName="Sheet220">
    <tabColor rgb="FF0070C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3.7109375" customWidth="1"/>
    <col min="7" max="7" width="3.285156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6023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1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x14ac:dyDescent="0.25">
      <c r="B6" s="23" t="s">
        <v>6221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1" si="0">IFERROR(IF(E6="Individual Unit",IF(VLOOKUP($F6,Products,26,FALSE)="","X",VLOOKUP($F6,Products,26,FALSE)),""),"")</f>
        <v>40</v>
      </c>
      <c r="H6" s="23" t="str">
        <f t="shared" ref="H6:H11" si="1">_xlfn.IFNA(VLOOKUP($F6,Products,2,FALSE),"Not Found")</f>
        <v>Bidfood</v>
      </c>
      <c r="I6" s="24" t="str">
        <f t="shared" ref="I6:I11" si="2">_xlfn.IFNA(VLOOKUP($F6,Products,4,FALSE),"Not Found")</f>
        <v>81210</v>
      </c>
      <c r="J6" s="24" t="str">
        <f t="shared" ref="J6:J11" si="3">_xlfn.IFNA(VLOOKUP($F6,Products,5,FALSE),"Not Found")</f>
        <v>Everyday Favourites Mk4 Sandwich Baps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 t="shared" ref="S6:T14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E14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x14ac:dyDescent="0.25">
      <c r="B7" s="23" t="s">
        <v>6222</v>
      </c>
      <c r="C7" s="24">
        <v>0</v>
      </c>
      <c r="D7" s="24">
        <v>1</v>
      </c>
      <c r="E7" s="23" t="s">
        <v>1216</v>
      </c>
      <c r="F7" s="65" t="s">
        <v>2694</v>
      </c>
      <c r="G7" s="60">
        <f t="shared" si="0"/>
        <v>65</v>
      </c>
      <c r="H7" s="23" t="str">
        <f t="shared" si="1"/>
        <v>RD Johns</v>
      </c>
      <c r="I7" s="24" t="str">
        <f t="shared" si="2"/>
        <v>5108</v>
      </c>
      <c r="J7" s="24"/>
      <c r="L7" s="70">
        <f t="shared" si="4"/>
        <v>0</v>
      </c>
      <c r="M7" s="70">
        <f t="shared" si="5"/>
        <v>0</v>
      </c>
      <c r="N7" s="70">
        <f t="shared" si="6"/>
        <v>0</v>
      </c>
      <c r="O7" s="70">
        <f t="shared" si="7"/>
        <v>0</v>
      </c>
      <c r="P7" s="70">
        <f t="shared" si="8"/>
        <v>0</v>
      </c>
      <c r="Q7" s="70">
        <f t="shared" si="9"/>
        <v>0</v>
      </c>
      <c r="R7" s="70">
        <f t="shared" si="10"/>
        <v>0</v>
      </c>
      <c r="S7" s="70">
        <f t="shared" si="11"/>
        <v>0</v>
      </c>
      <c r="T7" s="70">
        <v>0</v>
      </c>
      <c r="U7" s="70">
        <f t="shared" si="12"/>
        <v>0</v>
      </c>
      <c r="V7" s="80"/>
      <c r="W7" s="70">
        <f t="shared" si="13"/>
        <v>5.2</v>
      </c>
      <c r="X7" s="70">
        <f t="shared" si="14"/>
        <v>30.549999999999997</v>
      </c>
      <c r="Y7" s="70">
        <f t="shared" si="15"/>
        <v>0.97499999999999998</v>
      </c>
      <c r="Z7" s="70">
        <f t="shared" si="16"/>
        <v>0.84500000000000008</v>
      </c>
      <c r="AA7" s="70">
        <f t="shared" si="17"/>
        <v>0.13</v>
      </c>
      <c r="AB7" s="70">
        <f t="shared" si="18"/>
        <v>1.95</v>
      </c>
      <c r="AC7" s="70">
        <f t="shared" si="19"/>
        <v>0.58500000000000008</v>
      </c>
      <c r="AD7" s="70">
        <f t="shared" si="20"/>
        <v>2.6</v>
      </c>
      <c r="AE7" s="70">
        <v>0</v>
      </c>
      <c r="AF7" s="70">
        <f t="shared" si="21"/>
        <v>157.3715</v>
      </c>
    </row>
    <row r="8" spans="2:32" s="4" customFormat="1" ht="30" customHeight="1" x14ac:dyDescent="0.25">
      <c r="B8" s="23" t="s">
        <v>2116</v>
      </c>
      <c r="C8" s="24">
        <v>5</v>
      </c>
      <c r="D8" s="24">
        <v>7.5</v>
      </c>
      <c r="E8" s="23" t="s">
        <v>6204</v>
      </c>
      <c r="F8" s="65" t="s">
        <v>3948</v>
      </c>
      <c r="G8" s="60" t="str">
        <f t="shared" si="0"/>
        <v/>
      </c>
      <c r="H8" s="23" t="str">
        <f t="shared" si="1"/>
        <v>Bidfood</v>
      </c>
      <c r="I8" s="24" t="str">
        <f t="shared" si="2"/>
        <v>37897</v>
      </c>
      <c r="J8" s="24" t="str">
        <f t="shared" si="3"/>
        <v>Everyday Favourites Great Value Mayonnaise - 5 Litre</v>
      </c>
      <c r="L8" s="70">
        <f t="shared" si="4"/>
        <v>5.0000000000000001E-3</v>
      </c>
      <c r="M8" s="70">
        <f t="shared" si="5"/>
        <v>0.38500000000000001</v>
      </c>
      <c r="N8" s="70">
        <f t="shared" si="6"/>
        <v>0.71500000000000008</v>
      </c>
      <c r="O8" s="70">
        <f t="shared" si="7"/>
        <v>0.60799999999999998</v>
      </c>
      <c r="P8" s="70">
        <f t="shared" si="8"/>
        <v>0.10700000000000001</v>
      </c>
      <c r="Q8" s="70">
        <f t="shared" si="9"/>
        <v>2.5000000000000001E-2</v>
      </c>
      <c r="R8" s="70">
        <f t="shared" si="10"/>
        <v>7.0999999999999994E-2</v>
      </c>
      <c r="S8" s="70">
        <f t="shared" si="11"/>
        <v>0.08</v>
      </c>
      <c r="T8" s="70">
        <v>0</v>
      </c>
      <c r="U8" s="70">
        <f t="shared" si="12"/>
        <v>8</v>
      </c>
      <c r="V8" s="80"/>
      <c r="W8" s="70">
        <f t="shared" si="13"/>
        <v>7.4999999999999997E-3</v>
      </c>
      <c r="X8" s="70">
        <f t="shared" si="14"/>
        <v>0.57750000000000001</v>
      </c>
      <c r="Y8" s="70">
        <f t="shared" si="15"/>
        <v>1.0725000000000002</v>
      </c>
      <c r="Z8" s="70">
        <f t="shared" si="16"/>
        <v>0.91200000000000003</v>
      </c>
      <c r="AA8" s="70">
        <f t="shared" si="17"/>
        <v>0.16050000000000003</v>
      </c>
      <c r="AB8" s="70">
        <f t="shared" si="18"/>
        <v>3.7499999999999999E-2</v>
      </c>
      <c r="AC8" s="70">
        <f t="shared" si="19"/>
        <v>0.1065</v>
      </c>
      <c r="AD8" s="70">
        <f t="shared" si="20"/>
        <v>0.12</v>
      </c>
      <c r="AE8" s="70">
        <v>0</v>
      </c>
      <c r="AF8" s="70">
        <f t="shared" si="21"/>
        <v>12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 t="shared" si="3"/>
        <v>Summer County Soft Spread</v>
      </c>
      <c r="L9" s="70">
        <f t="shared" si="4"/>
        <v>0</v>
      </c>
      <c r="M9" s="70">
        <f t="shared" si="5"/>
        <v>0</v>
      </c>
      <c r="N9" s="70">
        <f t="shared" si="6"/>
        <v>2.75</v>
      </c>
      <c r="O9" s="70">
        <f t="shared" si="7"/>
        <v>2</v>
      </c>
      <c r="P9" s="70">
        <f t="shared" si="8"/>
        <v>0.75</v>
      </c>
      <c r="Q9" s="70">
        <f t="shared" si="9"/>
        <v>0</v>
      </c>
      <c r="R9" s="70">
        <f t="shared" si="10"/>
        <v>6.9999999999999993E-2</v>
      </c>
      <c r="S9" s="70">
        <f t="shared" si="11"/>
        <v>0</v>
      </c>
      <c r="T9" s="70">
        <v>0</v>
      </c>
      <c r="U9" s="70">
        <f t="shared" si="12"/>
        <v>24.75</v>
      </c>
      <c r="V9" s="80"/>
      <c r="W9" s="70">
        <f t="shared" si="13"/>
        <v>0</v>
      </c>
      <c r="X9" s="70">
        <f t="shared" si="14"/>
        <v>0</v>
      </c>
      <c r="Y9" s="70">
        <f t="shared" si="15"/>
        <v>4.125</v>
      </c>
      <c r="Z9" s="70">
        <f t="shared" si="16"/>
        <v>3</v>
      </c>
      <c r="AA9" s="70">
        <f t="shared" si="17"/>
        <v>1.125</v>
      </c>
      <c r="AB9" s="70">
        <f t="shared" si="18"/>
        <v>0</v>
      </c>
      <c r="AC9" s="70">
        <f t="shared" si="19"/>
        <v>0.10499999999999998</v>
      </c>
      <c r="AD9" s="70">
        <f t="shared" si="20"/>
        <v>0</v>
      </c>
      <c r="AE9" s="70">
        <v>0</v>
      </c>
      <c r="AF9" s="70">
        <f t="shared" si="21"/>
        <v>37.125</v>
      </c>
    </row>
    <row r="10" spans="2:32" s="4" customFormat="1" ht="30" customHeight="1" x14ac:dyDescent="0.25">
      <c r="B10" s="23" t="s">
        <v>6225</v>
      </c>
      <c r="C10" s="24">
        <v>60</v>
      </c>
      <c r="D10" s="24">
        <v>75</v>
      </c>
      <c r="E10" s="23" t="s">
        <v>6204</v>
      </c>
      <c r="F10" s="65" t="s">
        <v>2466</v>
      </c>
      <c r="G10" s="60" t="str">
        <f t="shared" si="0"/>
        <v/>
      </c>
      <c r="H10" s="23" t="str">
        <f t="shared" si="1"/>
        <v>RD Johns</v>
      </c>
      <c r="I10" s="24" t="str">
        <f t="shared" si="2"/>
        <v>37486</v>
      </c>
      <c r="J10" s="24" t="str">
        <f t="shared" si="3"/>
        <v>12mm Diced Chicken</v>
      </c>
      <c r="L10" s="70">
        <f t="shared" si="4"/>
        <v>17.399999999999999</v>
      </c>
      <c r="M10" s="70">
        <f t="shared" si="5"/>
        <v>0.66</v>
      </c>
      <c r="N10" s="70">
        <f t="shared" si="6"/>
        <v>0.41999999999999993</v>
      </c>
      <c r="O10" s="70">
        <f t="shared" si="7"/>
        <v>0.29999999999999993</v>
      </c>
      <c r="P10" s="70">
        <f t="shared" si="8"/>
        <v>0.12</v>
      </c>
      <c r="Q10" s="70">
        <f t="shared" si="9"/>
        <v>0</v>
      </c>
      <c r="R10" s="70">
        <f t="shared" si="10"/>
        <v>0.25800000000000001</v>
      </c>
      <c r="S10" s="70">
        <f t="shared" si="11"/>
        <v>0.3</v>
      </c>
      <c r="T10" s="70">
        <v>0</v>
      </c>
      <c r="U10" s="70">
        <f t="shared" si="12"/>
        <v>76.866000000000014</v>
      </c>
      <c r="V10" s="80"/>
      <c r="W10" s="70">
        <f t="shared" si="13"/>
        <v>21.75</v>
      </c>
      <c r="X10" s="70">
        <f t="shared" si="14"/>
        <v>0.82500000000000007</v>
      </c>
      <c r="Y10" s="70">
        <f t="shared" si="15"/>
        <v>0.52499999999999991</v>
      </c>
      <c r="Z10" s="70">
        <f t="shared" si="16"/>
        <v>0.37499999999999994</v>
      </c>
      <c r="AA10" s="70">
        <f t="shared" si="17"/>
        <v>0.15</v>
      </c>
      <c r="AB10" s="70">
        <f t="shared" si="18"/>
        <v>0</v>
      </c>
      <c r="AC10" s="70">
        <f t="shared" si="19"/>
        <v>0.32250000000000001</v>
      </c>
      <c r="AD10" s="70">
        <f t="shared" si="20"/>
        <v>0.375</v>
      </c>
      <c r="AE10" s="70">
        <v>0</v>
      </c>
      <c r="AF10" s="70">
        <f t="shared" si="21"/>
        <v>96.08250000000001</v>
      </c>
    </row>
    <row r="11" spans="2:32" s="4" customFormat="1" ht="30" customHeight="1" x14ac:dyDescent="0.25">
      <c r="B11" s="23" t="s">
        <v>1256</v>
      </c>
      <c r="C11" s="24">
        <v>6</v>
      </c>
      <c r="D11" s="24">
        <v>10</v>
      </c>
      <c r="E11" s="23" t="s">
        <v>6204</v>
      </c>
      <c r="F11" s="65" t="s">
        <v>5600</v>
      </c>
      <c r="G11" s="60" t="str">
        <f t="shared" si="0"/>
        <v/>
      </c>
      <c r="H11" s="23" t="str">
        <f t="shared" si="1"/>
        <v>Tamar Fresh</v>
      </c>
      <c r="I11" s="24" t="str">
        <f t="shared" si="2"/>
        <v>26018</v>
      </c>
      <c r="J11" s="24" t="str">
        <f t="shared" si="3"/>
        <v>Red ONions</v>
      </c>
      <c r="L11" s="70">
        <f t="shared" si="4"/>
        <v>0.06</v>
      </c>
      <c r="M11" s="70">
        <f t="shared" si="5"/>
        <v>0.48</v>
      </c>
      <c r="N11" s="70">
        <f t="shared" si="6"/>
        <v>6.0000000000000001E-3</v>
      </c>
      <c r="O11" s="70">
        <f t="shared" si="7"/>
        <v>3.6000000000000003E-3</v>
      </c>
      <c r="P11" s="70">
        <f t="shared" si="8"/>
        <v>2.4000000000000002E-3</v>
      </c>
      <c r="Q11" s="70">
        <f t="shared" si="9"/>
        <v>6.6000000000000003E-2</v>
      </c>
      <c r="R11" s="70">
        <f t="shared" si="10"/>
        <v>0</v>
      </c>
      <c r="S11" s="70">
        <v>0</v>
      </c>
      <c r="T11" s="70">
        <f t="shared" si="11"/>
        <v>0.372</v>
      </c>
      <c r="U11" s="70">
        <f t="shared" si="12"/>
        <v>2.0999999999999996</v>
      </c>
      <c r="V11" s="80"/>
      <c r="W11" s="70">
        <f t="shared" si="13"/>
        <v>0.1</v>
      </c>
      <c r="X11" s="70">
        <f t="shared" si="14"/>
        <v>0.8</v>
      </c>
      <c r="Y11" s="70">
        <f t="shared" si="15"/>
        <v>0.01</v>
      </c>
      <c r="Z11" s="70">
        <f t="shared" si="16"/>
        <v>6.0000000000000001E-3</v>
      </c>
      <c r="AA11" s="70">
        <f t="shared" si="17"/>
        <v>4.0000000000000001E-3</v>
      </c>
      <c r="AB11" s="70">
        <f t="shared" si="18"/>
        <v>0.11000000000000001</v>
      </c>
      <c r="AC11" s="70">
        <f t="shared" si="19"/>
        <v>0</v>
      </c>
      <c r="AD11" s="70">
        <v>0</v>
      </c>
      <c r="AE11" s="70">
        <f t="shared" si="20"/>
        <v>0.62</v>
      </c>
      <c r="AF11" s="70">
        <f t="shared" si="21"/>
        <v>3.5</v>
      </c>
    </row>
    <row r="12" spans="2:32" ht="15.75" x14ac:dyDescent="0.25">
      <c r="B12" s="89" t="s">
        <v>6217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23" t="s">
        <v>1447</v>
      </c>
      <c r="C13" s="24">
        <v>0.5</v>
      </c>
      <c r="D13" s="24">
        <v>0.5</v>
      </c>
      <c r="E13" s="23" t="s">
        <v>1216</v>
      </c>
      <c r="F13" s="65" t="s">
        <v>5538</v>
      </c>
      <c r="G13" s="60">
        <f>IFERROR(IF(E13="Individual Unit",IF(VLOOKUP($F13,Products,26,FALSE)="","X",VLOOKUP($F13,Products,26,FALSE)),""),"")</f>
        <v>167</v>
      </c>
      <c r="H13" s="23" t="str">
        <f>_xlfn.IFNA(VLOOKUP($F13,Products,2,FALSE),"Not Found")</f>
        <v>Tamar Fresh</v>
      </c>
      <c r="I13" s="24" t="str">
        <f>_xlfn.IFNA(VLOOKUP($F13,Products,4,FALSE),"Not Found")</f>
        <v>1040</v>
      </c>
      <c r="J13" s="24" t="str">
        <f>_xlfn.IFNA(VLOOKUP($F13,Products,5,FALSE),"Not Found")</f>
        <v>Granny Smith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0.41749999999999998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8.35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0.33400000000000002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0.33400000000000002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1.002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8.3499999999999998E-3</v>
      </c>
      <c r="S13" s="70">
        <v>0</v>
      </c>
      <c r="T13" s="70">
        <f t="shared" si="11"/>
        <v>8.35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35.905000000000001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0.41749999999999998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8.35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0.33400000000000002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0.33400000000000002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1.002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8.3499999999999998E-3</v>
      </c>
      <c r="AD13" s="70">
        <v>0</v>
      </c>
      <c r="AE13" s="70">
        <f t="shared" si="20"/>
        <v>8.35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35.905000000000001</v>
      </c>
    </row>
    <row r="14" spans="2:32" s="4" customFormat="1" ht="30" customHeight="1" x14ac:dyDescent="0.25">
      <c r="B14" s="23" t="s">
        <v>6213</v>
      </c>
      <c r="C14" s="24">
        <v>25</v>
      </c>
      <c r="D14" s="24">
        <v>25</v>
      </c>
      <c r="E14" s="23" t="s">
        <v>6204</v>
      </c>
      <c r="F14" s="65" t="s">
        <v>5543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44250</v>
      </c>
      <c r="J14" s="24" t="str">
        <f>_xlfn.IFNA(VLOOKUP($F14,Products,5,FALSE),"Not Found")</f>
        <v>Raisin's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0.75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15.65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0.25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0.2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0.05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0.67500000000000004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0.01</v>
      </c>
      <c r="S14" s="70">
        <v>0</v>
      </c>
      <c r="T14" s="70">
        <f t="shared" si="11"/>
        <v>15.65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65.13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0.75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15.65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0.25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0.2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0.05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0.67500000000000004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0.01</v>
      </c>
      <c r="AD14" s="70">
        <v>0</v>
      </c>
      <c r="AE14" s="70">
        <f t="shared" si="20"/>
        <v>15.65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65.13</v>
      </c>
    </row>
    <row r="15" spans="2:32" x14ac:dyDescent="0.25">
      <c r="L15" s="71">
        <f t="shared" ref="L15:U15" si="22">SUM(L6:L14)</f>
        <v>22.472499999999997</v>
      </c>
      <c r="M15" s="71">
        <f t="shared" si="22"/>
        <v>44.085000000000001</v>
      </c>
      <c r="N15" s="71">
        <f t="shared" si="22"/>
        <v>5.1950000000000003</v>
      </c>
      <c r="O15" s="71">
        <f t="shared" si="22"/>
        <v>4.0856000000000003</v>
      </c>
      <c r="P15" s="71">
        <f t="shared" si="22"/>
        <v>1.1093999999999999</v>
      </c>
      <c r="Q15" s="71">
        <f t="shared" si="22"/>
        <v>2.968</v>
      </c>
      <c r="R15" s="71">
        <f t="shared" si="22"/>
        <v>0.78935</v>
      </c>
      <c r="S15" s="71">
        <f t="shared" si="22"/>
        <v>1.8200000000000003</v>
      </c>
      <c r="T15" s="71">
        <f t="shared" si="22"/>
        <v>24.372</v>
      </c>
      <c r="U15" s="71">
        <f t="shared" si="22"/>
        <v>311.15100000000001</v>
      </c>
      <c r="V15" s="73" t="s">
        <v>6151</v>
      </c>
      <c r="W15" s="71">
        <f t="shared" ref="W15:AF15" si="23">SUM(W6:W14)</f>
        <v>28.225000000000001</v>
      </c>
      <c r="X15" s="71">
        <f t="shared" si="23"/>
        <v>56.752499999999998</v>
      </c>
      <c r="Y15" s="71">
        <f t="shared" si="23"/>
        <v>7.2914999999999992</v>
      </c>
      <c r="Z15" s="71">
        <f t="shared" si="23"/>
        <v>5.6719999999999997</v>
      </c>
      <c r="AA15" s="71">
        <f t="shared" si="23"/>
        <v>1.6194999999999999</v>
      </c>
      <c r="AB15" s="71">
        <f t="shared" si="23"/>
        <v>3.7744999999999997</v>
      </c>
      <c r="AC15" s="71">
        <f t="shared" si="23"/>
        <v>1.1373500000000003</v>
      </c>
      <c r="AD15" s="71">
        <f t="shared" si="23"/>
        <v>3.0950000000000002</v>
      </c>
      <c r="AE15" s="71">
        <f t="shared" si="23"/>
        <v>24.619999999999997</v>
      </c>
      <c r="AF15" s="71">
        <f t="shared" si="23"/>
        <v>407.11400000000003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2:J12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EB6C3C62-7F84-4C90-AA9A-F5A27F6996F9}"/>
    <hyperlink ref="M1" location="'HOME WEEK 2'!A1" display="&lt; Week 2 Home" xr:uid="{6775C3F0-1050-4CC5-B80A-368F7EECDD21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B4A6308-BD8F-445C-8859-CBDC3FEF2F40}">
          <x14:formula1>
            <xm:f>'Master Product List'!$B:$B</xm:f>
          </x14:formula1>
          <xm:sqref>F13:F14 F6:F11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C874-2FB1-4873-A2F9-C10BECDA94DC}">
  <sheetPr codeName="Sheet142">
    <tabColor rgb="FF0070C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B13" sqref="B13:F13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3.7109375" customWidth="1"/>
    <col min="7" max="7" width="3.285156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6023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8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x14ac:dyDescent="0.25">
      <c r="B6" s="23" t="s">
        <v>6221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1" si="0">IFERROR(IF(E6="Individual Unit",IF(VLOOKUP($F6,Products,26,FALSE)="","X",VLOOKUP($F6,Products,26,FALSE)),""),"")</f>
        <v>40</v>
      </c>
      <c r="H6" s="23" t="str">
        <f t="shared" ref="H6:H11" si="1">_xlfn.IFNA(VLOOKUP($F6,Products,2,FALSE),"Not Found")</f>
        <v>Bidfood</v>
      </c>
      <c r="I6" s="24" t="str">
        <f t="shared" ref="I6:I11" si="2">_xlfn.IFNA(VLOOKUP($F6,Products,4,FALSE),"Not Found")</f>
        <v>81210</v>
      </c>
      <c r="J6" s="24" t="str">
        <f t="shared" ref="J6:J11" si="3">_xlfn.IFNA(VLOOKUP($F6,Products,5,FALSE),"Not Found")</f>
        <v>Everyday Favourites Mk4 Sandwich Baps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 t="shared" ref="S6:T14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E14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x14ac:dyDescent="0.25">
      <c r="B7" s="23" t="s">
        <v>6222</v>
      </c>
      <c r="C7" s="24">
        <v>0</v>
      </c>
      <c r="D7" s="24">
        <v>1</v>
      </c>
      <c r="E7" s="23" t="s">
        <v>1216</v>
      </c>
      <c r="F7" s="65" t="s">
        <v>2694</v>
      </c>
      <c r="G7" s="60">
        <f t="shared" ref="G7" si="22">IFERROR(IF(E7="Individual Unit",IF(VLOOKUP($F7,Products,26,FALSE)="","X",VLOOKUP($F7,Products,26,FALSE)),""),"")</f>
        <v>65</v>
      </c>
      <c r="H7" s="23" t="str">
        <f t="shared" si="1"/>
        <v>RD Johns</v>
      </c>
      <c r="I7" s="24" t="str">
        <f t="shared" si="2"/>
        <v>5108</v>
      </c>
      <c r="J7" s="24"/>
      <c r="L7" s="70">
        <f t="shared" si="4"/>
        <v>0</v>
      </c>
      <c r="M7" s="70">
        <f t="shared" si="5"/>
        <v>0</v>
      </c>
      <c r="N7" s="70">
        <f t="shared" si="6"/>
        <v>0</v>
      </c>
      <c r="O7" s="70">
        <f t="shared" si="7"/>
        <v>0</v>
      </c>
      <c r="P7" s="70">
        <f t="shared" si="8"/>
        <v>0</v>
      </c>
      <c r="Q7" s="70">
        <f t="shared" si="9"/>
        <v>0</v>
      </c>
      <c r="R7" s="70">
        <f t="shared" si="10"/>
        <v>0</v>
      </c>
      <c r="S7" s="70">
        <f t="shared" si="11"/>
        <v>0</v>
      </c>
      <c r="T7" s="70">
        <v>0</v>
      </c>
      <c r="U7" s="70">
        <f t="shared" si="12"/>
        <v>0</v>
      </c>
      <c r="V7" s="80"/>
      <c r="W7" s="70">
        <f t="shared" si="13"/>
        <v>5.2</v>
      </c>
      <c r="X7" s="70">
        <f t="shared" si="14"/>
        <v>30.549999999999997</v>
      </c>
      <c r="Y7" s="70">
        <f t="shared" si="15"/>
        <v>0.97499999999999998</v>
      </c>
      <c r="Z7" s="70">
        <f t="shared" si="16"/>
        <v>0.84500000000000008</v>
      </c>
      <c r="AA7" s="70">
        <f t="shared" si="17"/>
        <v>0.13</v>
      </c>
      <c r="AB7" s="70">
        <f t="shared" si="18"/>
        <v>1.95</v>
      </c>
      <c r="AC7" s="70">
        <f t="shared" si="19"/>
        <v>0.58500000000000008</v>
      </c>
      <c r="AD7" s="70">
        <f t="shared" si="20"/>
        <v>2.6</v>
      </c>
      <c r="AE7" s="70">
        <v>0</v>
      </c>
      <c r="AF7" s="70">
        <f t="shared" si="21"/>
        <v>157.3715</v>
      </c>
    </row>
    <row r="8" spans="2:32" s="4" customFormat="1" ht="30" customHeight="1" x14ac:dyDescent="0.25">
      <c r="B8" s="23" t="s">
        <v>2116</v>
      </c>
      <c r="C8" s="24">
        <v>5</v>
      </c>
      <c r="D8" s="24">
        <v>7.5</v>
      </c>
      <c r="E8" s="23" t="s">
        <v>6204</v>
      </c>
      <c r="F8" s="65" t="s">
        <v>3948</v>
      </c>
      <c r="G8" s="60" t="str">
        <f t="shared" si="0"/>
        <v/>
      </c>
      <c r="H8" s="23" t="str">
        <f t="shared" si="1"/>
        <v>Bidfood</v>
      </c>
      <c r="I8" s="24" t="str">
        <f t="shared" si="2"/>
        <v>37897</v>
      </c>
      <c r="J8" s="24" t="str">
        <f t="shared" si="3"/>
        <v>Everyday Favourites Great Value Mayonnaise - 5 Litre</v>
      </c>
      <c r="L8" s="70">
        <f t="shared" si="4"/>
        <v>5.0000000000000001E-3</v>
      </c>
      <c r="M8" s="70">
        <f t="shared" si="5"/>
        <v>0.38500000000000001</v>
      </c>
      <c r="N8" s="70">
        <f t="shared" si="6"/>
        <v>0.71500000000000008</v>
      </c>
      <c r="O8" s="70">
        <f t="shared" si="7"/>
        <v>0.60799999999999998</v>
      </c>
      <c r="P8" s="70">
        <f t="shared" si="8"/>
        <v>0.10700000000000001</v>
      </c>
      <c r="Q8" s="70">
        <f t="shared" si="9"/>
        <v>2.5000000000000001E-2</v>
      </c>
      <c r="R8" s="70">
        <f t="shared" si="10"/>
        <v>7.0999999999999994E-2</v>
      </c>
      <c r="S8" s="70">
        <f t="shared" si="11"/>
        <v>0.08</v>
      </c>
      <c r="T8" s="70">
        <v>0</v>
      </c>
      <c r="U8" s="70">
        <f t="shared" si="12"/>
        <v>8</v>
      </c>
      <c r="V8" s="80"/>
      <c r="W8" s="70">
        <f t="shared" si="13"/>
        <v>7.4999999999999997E-3</v>
      </c>
      <c r="X8" s="70">
        <f t="shared" si="14"/>
        <v>0.57750000000000001</v>
      </c>
      <c r="Y8" s="70">
        <f t="shared" si="15"/>
        <v>1.0725000000000002</v>
      </c>
      <c r="Z8" s="70">
        <f t="shared" si="16"/>
        <v>0.91200000000000003</v>
      </c>
      <c r="AA8" s="70">
        <f t="shared" si="17"/>
        <v>0.16050000000000003</v>
      </c>
      <c r="AB8" s="70">
        <f t="shared" si="18"/>
        <v>3.7499999999999999E-2</v>
      </c>
      <c r="AC8" s="70">
        <f t="shared" si="19"/>
        <v>0.1065</v>
      </c>
      <c r="AD8" s="70">
        <f t="shared" si="20"/>
        <v>0.12</v>
      </c>
      <c r="AE8" s="70">
        <v>0</v>
      </c>
      <c r="AF8" s="70">
        <f t="shared" si="21"/>
        <v>12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 t="shared" si="3"/>
        <v>Summer County Soft Spread</v>
      </c>
      <c r="L9" s="70">
        <f t="shared" si="4"/>
        <v>0</v>
      </c>
      <c r="M9" s="70">
        <f t="shared" si="5"/>
        <v>0</v>
      </c>
      <c r="N9" s="70">
        <f t="shared" si="6"/>
        <v>2.75</v>
      </c>
      <c r="O9" s="70">
        <f t="shared" si="7"/>
        <v>2</v>
      </c>
      <c r="P9" s="70">
        <f t="shared" si="8"/>
        <v>0.75</v>
      </c>
      <c r="Q9" s="70">
        <f t="shared" si="9"/>
        <v>0</v>
      </c>
      <c r="R9" s="70">
        <f t="shared" si="10"/>
        <v>6.9999999999999993E-2</v>
      </c>
      <c r="S9" s="70">
        <f t="shared" si="11"/>
        <v>0</v>
      </c>
      <c r="T9" s="70">
        <v>0</v>
      </c>
      <c r="U9" s="70">
        <f t="shared" si="12"/>
        <v>24.75</v>
      </c>
      <c r="V9" s="80"/>
      <c r="W9" s="70">
        <f t="shared" si="13"/>
        <v>0</v>
      </c>
      <c r="X9" s="70">
        <f t="shared" si="14"/>
        <v>0</v>
      </c>
      <c r="Y9" s="70">
        <f t="shared" si="15"/>
        <v>4.125</v>
      </c>
      <c r="Z9" s="70">
        <f t="shared" si="16"/>
        <v>3</v>
      </c>
      <c r="AA9" s="70">
        <f t="shared" si="17"/>
        <v>1.125</v>
      </c>
      <c r="AB9" s="70">
        <f t="shared" si="18"/>
        <v>0</v>
      </c>
      <c r="AC9" s="70">
        <f t="shared" si="19"/>
        <v>0.10499999999999998</v>
      </c>
      <c r="AD9" s="70">
        <f t="shared" si="20"/>
        <v>0</v>
      </c>
      <c r="AE9" s="70">
        <v>0</v>
      </c>
      <c r="AF9" s="70">
        <f t="shared" si="21"/>
        <v>37.125</v>
      </c>
    </row>
    <row r="10" spans="2:32" s="4" customFormat="1" ht="30" customHeight="1" x14ac:dyDescent="0.25">
      <c r="B10" s="23" t="s">
        <v>6225</v>
      </c>
      <c r="C10" s="24">
        <v>60</v>
      </c>
      <c r="D10" s="24">
        <v>75</v>
      </c>
      <c r="E10" s="23" t="s">
        <v>6204</v>
      </c>
      <c r="F10" s="65" t="s">
        <v>2466</v>
      </c>
      <c r="G10" s="60" t="str">
        <f t="shared" si="0"/>
        <v/>
      </c>
      <c r="H10" s="23" t="str">
        <f t="shared" si="1"/>
        <v>RD Johns</v>
      </c>
      <c r="I10" s="24" t="str">
        <f t="shared" si="2"/>
        <v>37486</v>
      </c>
      <c r="J10" s="24" t="str">
        <f t="shared" si="3"/>
        <v>12mm Diced Chicken</v>
      </c>
      <c r="L10" s="70">
        <f t="shared" si="4"/>
        <v>17.399999999999999</v>
      </c>
      <c r="M10" s="70">
        <f t="shared" si="5"/>
        <v>0.66</v>
      </c>
      <c r="N10" s="70">
        <f t="shared" si="6"/>
        <v>0.41999999999999993</v>
      </c>
      <c r="O10" s="70">
        <f t="shared" si="7"/>
        <v>0.29999999999999993</v>
      </c>
      <c r="P10" s="70">
        <f t="shared" si="8"/>
        <v>0.12</v>
      </c>
      <c r="Q10" s="70">
        <f t="shared" si="9"/>
        <v>0</v>
      </c>
      <c r="R10" s="70">
        <f t="shared" si="10"/>
        <v>0.25800000000000001</v>
      </c>
      <c r="S10" s="70">
        <f t="shared" si="11"/>
        <v>0.3</v>
      </c>
      <c r="T10" s="70">
        <v>0</v>
      </c>
      <c r="U10" s="70">
        <f t="shared" si="12"/>
        <v>76.866000000000014</v>
      </c>
      <c r="V10" s="80"/>
      <c r="W10" s="70">
        <f t="shared" si="13"/>
        <v>21.75</v>
      </c>
      <c r="X10" s="70">
        <f t="shared" si="14"/>
        <v>0.82500000000000007</v>
      </c>
      <c r="Y10" s="70">
        <f t="shared" si="15"/>
        <v>0.52499999999999991</v>
      </c>
      <c r="Z10" s="70">
        <f t="shared" si="16"/>
        <v>0.37499999999999994</v>
      </c>
      <c r="AA10" s="70">
        <f t="shared" si="17"/>
        <v>0.15</v>
      </c>
      <c r="AB10" s="70">
        <f t="shared" si="18"/>
        <v>0</v>
      </c>
      <c r="AC10" s="70">
        <f t="shared" si="19"/>
        <v>0.32250000000000001</v>
      </c>
      <c r="AD10" s="70">
        <f t="shared" si="20"/>
        <v>0.375</v>
      </c>
      <c r="AE10" s="70">
        <v>0</v>
      </c>
      <c r="AF10" s="70">
        <f t="shared" si="21"/>
        <v>96.08250000000001</v>
      </c>
    </row>
    <row r="11" spans="2:32" s="4" customFormat="1" ht="30" customHeight="1" x14ac:dyDescent="0.25">
      <c r="B11" s="23" t="s">
        <v>1256</v>
      </c>
      <c r="C11" s="24">
        <v>6</v>
      </c>
      <c r="D11" s="24">
        <v>10</v>
      </c>
      <c r="E11" s="23" t="s">
        <v>6204</v>
      </c>
      <c r="F11" s="65" t="s">
        <v>5600</v>
      </c>
      <c r="G11" s="60" t="str">
        <f t="shared" si="0"/>
        <v/>
      </c>
      <c r="H11" s="23" t="str">
        <f t="shared" si="1"/>
        <v>Tamar Fresh</v>
      </c>
      <c r="I11" s="24" t="str">
        <f t="shared" si="2"/>
        <v>26018</v>
      </c>
      <c r="J11" s="24" t="str">
        <f t="shared" si="3"/>
        <v>Red ONions</v>
      </c>
      <c r="L11" s="70">
        <f t="shared" si="4"/>
        <v>0.06</v>
      </c>
      <c r="M11" s="70">
        <f t="shared" si="5"/>
        <v>0.48</v>
      </c>
      <c r="N11" s="70">
        <f t="shared" si="6"/>
        <v>6.0000000000000001E-3</v>
      </c>
      <c r="O11" s="70">
        <f t="shared" si="7"/>
        <v>3.6000000000000003E-3</v>
      </c>
      <c r="P11" s="70">
        <f t="shared" si="8"/>
        <v>2.4000000000000002E-3</v>
      </c>
      <c r="Q11" s="70">
        <f t="shared" si="9"/>
        <v>6.6000000000000003E-2</v>
      </c>
      <c r="R11" s="70">
        <f t="shared" si="10"/>
        <v>0</v>
      </c>
      <c r="S11" s="70">
        <f t="shared" si="11"/>
        <v>0.372</v>
      </c>
      <c r="T11" s="70">
        <f t="shared" si="11"/>
        <v>0.372</v>
      </c>
      <c r="U11" s="70">
        <f t="shared" si="12"/>
        <v>2.0999999999999996</v>
      </c>
      <c r="V11" s="80"/>
      <c r="W11" s="70">
        <f t="shared" si="13"/>
        <v>0.1</v>
      </c>
      <c r="X11" s="70">
        <f t="shared" si="14"/>
        <v>0.8</v>
      </c>
      <c r="Y11" s="70">
        <f t="shared" si="15"/>
        <v>0.01</v>
      </c>
      <c r="Z11" s="70">
        <f t="shared" si="16"/>
        <v>6.0000000000000001E-3</v>
      </c>
      <c r="AA11" s="70">
        <f t="shared" si="17"/>
        <v>4.0000000000000001E-3</v>
      </c>
      <c r="AB11" s="70">
        <f t="shared" si="18"/>
        <v>0.11000000000000001</v>
      </c>
      <c r="AC11" s="70">
        <f t="shared" si="19"/>
        <v>0</v>
      </c>
      <c r="AD11" s="70">
        <v>0</v>
      </c>
      <c r="AE11" s="70">
        <f t="shared" si="20"/>
        <v>0.62</v>
      </c>
      <c r="AF11" s="70">
        <f t="shared" si="21"/>
        <v>3.5</v>
      </c>
    </row>
    <row r="12" spans="2:32" ht="15.75" x14ac:dyDescent="0.25">
      <c r="B12" s="89" t="s">
        <v>6228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43.5" customHeight="1" x14ac:dyDescent="0.25">
      <c r="B13" s="58" t="s">
        <v>5993</v>
      </c>
      <c r="C13" s="39">
        <v>1</v>
      </c>
      <c r="D13" s="39">
        <v>1</v>
      </c>
      <c r="E13" s="39" t="s">
        <v>419</v>
      </c>
      <c r="F13" s="23" t="s">
        <v>6000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4346</v>
      </c>
      <c r="J13" s="24" t="str">
        <f>_xlfn.IFNA(VLOOKUP($F13,Products,5,FALSE),"Not Found")</f>
        <v>Golden Acre Plain Yoghurts (fat free)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4.2999999999999997E-2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5.5E-2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5.0000000000000001E-3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2E-3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3.0000000000000001E-3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5.0000000000000001E-3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1E-3</v>
      </c>
      <c r="S13" s="70">
        <v>0</v>
      </c>
      <c r="T13" s="70">
        <f t="shared" si="11"/>
        <v>5.5E-2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0.45169999999999999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4.2999999999999997E-2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5.5E-2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5.0000000000000001E-3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2E-3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3.0000000000000001E-3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5.0000000000000001E-3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1E-3</v>
      </c>
      <c r="AD13" s="70">
        <v>0</v>
      </c>
      <c r="AE13" s="70">
        <f t="shared" si="20"/>
        <v>5.5E-2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0.45169999999999999</v>
      </c>
    </row>
    <row r="14" spans="2:32" s="4" customFormat="1" ht="30" customHeight="1" x14ac:dyDescent="0.25">
      <c r="B14" s="23" t="s">
        <v>6208</v>
      </c>
      <c r="C14" s="24">
        <v>10</v>
      </c>
      <c r="D14" s="24">
        <v>10</v>
      </c>
      <c r="E14" s="23" t="s">
        <v>6204</v>
      </c>
      <c r="F14" s="65" t="s">
        <v>5410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1674</v>
      </c>
      <c r="J14" s="24" t="str">
        <f>_xlfn.IFNA(VLOOKUP($F14,Products,5,FALSE),"Not Found")</f>
        <v>Greens Summer Berries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0.11000000000000001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0.59000000000000008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0.01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0.01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 t="shared" si="11"/>
        <v>0.53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4.1590000000000007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0.11000000000000001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0.59000000000000008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0.01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0.01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 t="shared" si="20"/>
        <v>0.53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4.1590000000000007</v>
      </c>
    </row>
    <row r="15" spans="2:32" x14ac:dyDescent="0.25">
      <c r="L15" s="71">
        <f t="shared" ref="L15:U15" si="23">SUM(L6:L14)</f>
        <v>21.457999999999995</v>
      </c>
      <c r="M15" s="71">
        <f t="shared" si="23"/>
        <v>20.73</v>
      </c>
      <c r="N15" s="71">
        <f t="shared" si="23"/>
        <v>4.6260000000000003</v>
      </c>
      <c r="O15" s="71">
        <f t="shared" si="23"/>
        <v>3.5635999999999997</v>
      </c>
      <c r="P15" s="71">
        <f t="shared" si="23"/>
        <v>1.0623999999999998</v>
      </c>
      <c r="Q15" s="71">
        <f t="shared" si="23"/>
        <v>1.9459999999999997</v>
      </c>
      <c r="R15" s="71">
        <f t="shared" si="23"/>
        <v>0.77200000000000002</v>
      </c>
      <c r="S15" s="71">
        <f t="shared" si="23"/>
        <v>2.1920000000000002</v>
      </c>
      <c r="T15" s="71">
        <f t="shared" si="23"/>
        <v>0.95700000000000007</v>
      </c>
      <c r="U15" s="71">
        <f t="shared" si="23"/>
        <v>214.72669999999999</v>
      </c>
      <c r="V15" s="73" t="s">
        <v>6151</v>
      </c>
      <c r="W15" s="71">
        <f t="shared" ref="W15:AF15" si="24">SUM(W6:W14)</f>
        <v>27.2105</v>
      </c>
      <c r="X15" s="71">
        <f t="shared" si="24"/>
        <v>33.397500000000001</v>
      </c>
      <c r="Y15" s="71">
        <f t="shared" si="24"/>
        <v>6.7224999999999993</v>
      </c>
      <c r="Z15" s="71">
        <f t="shared" si="24"/>
        <v>5.1499999999999995</v>
      </c>
      <c r="AA15" s="71">
        <f t="shared" si="24"/>
        <v>1.5724999999999998</v>
      </c>
      <c r="AB15" s="71">
        <f t="shared" si="24"/>
        <v>2.7524999999999999</v>
      </c>
      <c r="AC15" s="71">
        <f t="shared" si="24"/>
        <v>1.1200000000000001</v>
      </c>
      <c r="AD15" s="71">
        <f t="shared" si="24"/>
        <v>3.0950000000000002</v>
      </c>
      <c r="AE15" s="71">
        <f t="shared" si="24"/>
        <v>1.2050000000000001</v>
      </c>
      <c r="AF15" s="71">
        <f t="shared" si="24"/>
        <v>310.68970000000002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phoneticPr fontId="25" type="noConversion"/>
  <hyperlinks>
    <hyperlink ref="L1" location="'HOME WEEK 1'!A1" display="'HOME WEEK 1'!A1" xr:uid="{CAB287DF-5F7A-47C8-9BCB-68CCCBA608EB}"/>
    <hyperlink ref="M1" location="'HOME WEEK 2'!A1" display="&lt; Week 2 Home" xr:uid="{EACF222A-4134-485D-AC4E-2F1012897F9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CEDCE7-BBA3-4B12-98D3-2E00422A9F9C}">
          <x14:formula1>
            <xm:f>'Master Product List'!$B:$B</xm:f>
          </x14:formula1>
          <xm:sqref>F6:F11 F13:F14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F5E8E-DF0C-45FA-BEB8-C04E582F5564}">
  <sheetPr codeName="Sheet2"/>
  <dimension ref="A1:M55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5" x14ac:dyDescent="0.25"/>
  <cols>
    <col min="1" max="2" width="2.7109375" customWidth="1"/>
    <col min="3" max="3" width="30.7109375" style="1" customWidth="1"/>
    <col min="4" max="4" width="2.7109375" style="1" customWidth="1"/>
    <col min="5" max="5" width="30.7109375" style="1" customWidth="1"/>
    <col min="6" max="6" width="2.7109375" style="1" customWidth="1"/>
    <col min="7" max="7" width="30.7109375" style="1" customWidth="1"/>
    <col min="8" max="8" width="2.7109375" style="1" customWidth="1"/>
    <col min="9" max="9" width="30.7109375" style="1" customWidth="1"/>
    <col min="10" max="10" width="2.5703125" customWidth="1"/>
    <col min="11" max="11" width="10.28515625" customWidth="1"/>
    <col min="12" max="13" width="2.5703125" customWidth="1"/>
  </cols>
  <sheetData>
    <row r="1" spans="1:13" ht="62.25" customHeight="1" x14ac:dyDescent="0.25">
      <c r="A1" s="103" t="s">
        <v>63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6.75" customHeight="1" x14ac:dyDescent="0.25">
      <c r="A2" s="6"/>
      <c r="B2" s="8"/>
      <c r="C2" s="9"/>
      <c r="D2" s="9"/>
      <c r="E2" s="9"/>
      <c r="F2" s="9"/>
      <c r="G2" s="9"/>
      <c r="H2" s="9"/>
      <c r="I2" s="9"/>
      <c r="J2" s="8"/>
      <c r="K2" s="8"/>
      <c r="L2" s="8"/>
      <c r="M2" s="6"/>
    </row>
    <row r="3" spans="1:13" ht="33" customHeight="1" x14ac:dyDescent="0.25">
      <c r="A3" s="6"/>
      <c r="B3" s="8"/>
      <c r="C3" s="32" t="s">
        <v>1</v>
      </c>
      <c r="D3" s="32"/>
      <c r="E3" s="37" t="s">
        <v>64</v>
      </c>
      <c r="F3" s="32"/>
      <c r="G3" s="32"/>
      <c r="H3" s="32"/>
      <c r="I3" s="45" t="s">
        <v>3</v>
      </c>
      <c r="J3" s="8"/>
      <c r="K3" s="8"/>
      <c r="L3" s="8"/>
      <c r="M3" s="6"/>
    </row>
    <row r="4" spans="1:13" ht="3.75" customHeight="1" x14ac:dyDescent="0.25">
      <c r="A4" s="6"/>
      <c r="B4" s="8"/>
      <c r="C4" s="10"/>
      <c r="D4" s="10"/>
      <c r="E4" s="10"/>
      <c r="F4" s="10"/>
      <c r="G4" s="10"/>
      <c r="H4" s="10"/>
      <c r="I4" s="10"/>
      <c r="J4" s="8"/>
      <c r="K4" s="8"/>
      <c r="L4" s="8"/>
      <c r="M4" s="6"/>
    </row>
    <row r="5" spans="1:13" ht="15.75" x14ac:dyDescent="0.25">
      <c r="A5" s="6"/>
      <c r="B5" s="33"/>
      <c r="C5" s="34" t="s">
        <v>65</v>
      </c>
      <c r="D5" s="35"/>
      <c r="E5" s="35"/>
      <c r="F5" s="35"/>
      <c r="G5" s="35"/>
      <c r="H5" s="35"/>
      <c r="I5" s="35"/>
      <c r="J5" s="33"/>
      <c r="K5" s="33"/>
      <c r="L5" s="33"/>
      <c r="M5" s="6"/>
    </row>
    <row r="6" spans="1:13" x14ac:dyDescent="0.25">
      <c r="A6" s="6"/>
      <c r="B6" s="8"/>
      <c r="C6" s="10" t="s">
        <v>5</v>
      </c>
      <c r="D6" s="10"/>
      <c r="E6" s="10" t="s">
        <v>6</v>
      </c>
      <c r="F6" s="10"/>
      <c r="G6" s="10" t="s">
        <v>7</v>
      </c>
      <c r="H6" s="10"/>
      <c r="I6" s="10" t="s">
        <v>8</v>
      </c>
      <c r="J6" s="8"/>
      <c r="K6" s="44" t="s">
        <v>9</v>
      </c>
      <c r="L6" s="8"/>
      <c r="M6" s="6"/>
    </row>
    <row r="7" spans="1:13" s="16" customFormat="1" ht="30" customHeight="1" x14ac:dyDescent="0.25">
      <c r="A7" s="13"/>
      <c r="B7" s="50" t="s">
        <v>5</v>
      </c>
      <c r="C7" s="46" t="s">
        <v>66</v>
      </c>
      <c r="D7" s="15"/>
      <c r="E7" s="46" t="s">
        <v>66</v>
      </c>
      <c r="F7"/>
      <c r="G7" s="46" t="s">
        <v>11</v>
      </c>
      <c r="H7"/>
      <c r="I7" s="46" t="s">
        <v>12</v>
      </c>
      <c r="J7" s="14"/>
      <c r="K7" s="40" t="s">
        <v>67</v>
      </c>
      <c r="L7" s="14"/>
      <c r="M7" s="13"/>
    </row>
    <row r="8" spans="1:13" s="20" customFormat="1" ht="8.1" customHeight="1" x14ac:dyDescent="0.25">
      <c r="A8" s="17"/>
      <c r="B8" s="51"/>
      <c r="C8" s="19"/>
      <c r="D8" s="19"/>
      <c r="E8" s="19"/>
      <c r="F8" s="19"/>
      <c r="G8" s="19"/>
      <c r="H8" s="19"/>
      <c r="I8" s="19"/>
      <c r="J8" s="18"/>
      <c r="K8" s="41"/>
      <c r="L8" s="18"/>
      <c r="M8" s="17"/>
    </row>
    <row r="9" spans="1:13" s="16" customFormat="1" ht="30" customHeight="1" x14ac:dyDescent="0.25">
      <c r="A9" s="13"/>
      <c r="B9" s="50" t="s">
        <v>14</v>
      </c>
      <c r="C9" s="47" t="s">
        <v>68</v>
      </c>
      <c r="D9" s="15"/>
      <c r="E9" s="47" t="s">
        <v>68</v>
      </c>
      <c r="F9"/>
      <c r="G9" s="47" t="s">
        <v>16</v>
      </c>
      <c r="H9"/>
      <c r="I9" s="47" t="s">
        <v>69</v>
      </c>
      <c r="J9" s="14"/>
      <c r="K9" s="40" t="s">
        <v>17</v>
      </c>
      <c r="L9" s="14"/>
      <c r="M9" s="13"/>
    </row>
    <row r="10" spans="1:13" s="16" customFormat="1" ht="9.75" customHeight="1" x14ac:dyDescent="0.25">
      <c r="A10" s="13"/>
      <c r="B10" s="52"/>
      <c r="C10" s="30"/>
      <c r="D10" s="31"/>
      <c r="E10" s="30"/>
      <c r="F10"/>
      <c r="G10" s="30"/>
      <c r="H10"/>
      <c r="I10" s="30"/>
      <c r="K10" s="42"/>
      <c r="M10" s="13"/>
    </row>
    <row r="11" spans="1:13" s="16" customFormat="1" ht="30" customHeight="1" x14ac:dyDescent="0.25">
      <c r="A11" s="13"/>
      <c r="B11" s="50" t="s">
        <v>18</v>
      </c>
      <c r="C11" s="48" t="s">
        <v>70</v>
      </c>
      <c r="D11" s="15"/>
      <c r="E11" s="48" t="s">
        <v>70</v>
      </c>
      <c r="F11" s="15"/>
      <c r="G11" s="48" t="s">
        <v>20</v>
      </c>
      <c r="H11" s="15"/>
      <c r="I11" s="48" t="s">
        <v>12</v>
      </c>
      <c r="J11" s="15"/>
      <c r="K11" s="40" t="s">
        <v>71</v>
      </c>
      <c r="L11" s="15"/>
      <c r="M11" s="13"/>
    </row>
    <row r="12" spans="1:13" s="16" customFormat="1" ht="9.75" customHeight="1" x14ac:dyDescent="0.25">
      <c r="A12" s="13"/>
      <c r="B12" s="52"/>
      <c r="C12" s="30"/>
      <c r="D12" s="31"/>
      <c r="E12" s="30"/>
      <c r="F12"/>
      <c r="G12" s="30"/>
      <c r="H12"/>
      <c r="I12" s="30"/>
      <c r="K12" s="42"/>
      <c r="M12" s="13"/>
    </row>
    <row r="13" spans="1:13" s="16" customFormat="1" ht="30" customHeight="1" x14ac:dyDescent="0.25">
      <c r="A13" s="13"/>
      <c r="B13" s="50" t="s">
        <v>22</v>
      </c>
      <c r="C13" s="49" t="s">
        <v>70</v>
      </c>
      <c r="D13" s="15"/>
      <c r="E13" s="15"/>
      <c r="F13" s="15"/>
      <c r="G13" s="15"/>
      <c r="H13" s="15"/>
      <c r="I13" s="49" t="s">
        <v>23</v>
      </c>
      <c r="J13" s="15"/>
      <c r="K13" s="40" t="s">
        <v>71</v>
      </c>
      <c r="L13" s="15"/>
      <c r="M13" s="13"/>
    </row>
    <row r="14" spans="1:13" s="16" customFormat="1" ht="9.75" customHeight="1" x14ac:dyDescent="0.25">
      <c r="A14" s="13"/>
      <c r="B14" s="53"/>
      <c r="C14" s="30"/>
      <c r="D14" s="31"/>
      <c r="E14" s="30"/>
      <c r="F14"/>
      <c r="G14" s="30"/>
      <c r="H14"/>
      <c r="I14" s="30"/>
      <c r="K14" s="42"/>
      <c r="M14" s="13"/>
    </row>
    <row r="15" spans="1:13" ht="15.75" x14ac:dyDescent="0.25">
      <c r="A15" s="6"/>
      <c r="B15" s="54"/>
      <c r="C15" s="34" t="s">
        <v>72</v>
      </c>
      <c r="D15" s="35"/>
      <c r="E15" s="35"/>
      <c r="F15" s="35"/>
      <c r="G15" s="35"/>
      <c r="H15" s="35"/>
      <c r="I15" s="35"/>
      <c r="J15" s="33"/>
      <c r="K15" s="43"/>
      <c r="L15" s="33"/>
      <c r="M15" s="6"/>
    </row>
    <row r="16" spans="1:13" x14ac:dyDescent="0.25">
      <c r="A16" s="6"/>
      <c r="B16" s="55"/>
      <c r="C16" s="10" t="s">
        <v>5</v>
      </c>
      <c r="D16" s="10"/>
      <c r="E16" s="10" t="s">
        <v>6</v>
      </c>
      <c r="F16" s="10"/>
      <c r="G16" s="10" t="s">
        <v>7</v>
      </c>
      <c r="H16" s="10"/>
      <c r="I16" s="10" t="s">
        <v>8</v>
      </c>
      <c r="J16" s="8"/>
      <c r="K16" s="44" t="s">
        <v>9</v>
      </c>
      <c r="L16" s="8"/>
      <c r="M16" s="6"/>
    </row>
    <row r="17" spans="1:13" s="16" customFormat="1" ht="30" customHeight="1" x14ac:dyDescent="0.25">
      <c r="A17" s="13"/>
      <c r="B17" s="50" t="s">
        <v>5</v>
      </c>
      <c r="C17" s="46" t="s">
        <v>73</v>
      </c>
      <c r="D17" s="15"/>
      <c r="E17" s="46" t="s">
        <v>74</v>
      </c>
      <c r="F17"/>
      <c r="G17" s="46" t="s">
        <v>28</v>
      </c>
      <c r="H17"/>
      <c r="I17" s="46" t="s">
        <v>29</v>
      </c>
      <c r="J17" s="14"/>
      <c r="K17" s="40" t="s">
        <v>30</v>
      </c>
      <c r="L17" s="14"/>
      <c r="M17" s="13"/>
    </row>
    <row r="18" spans="1:13" s="20" customFormat="1" ht="8.1" customHeight="1" x14ac:dyDescent="0.25">
      <c r="A18" s="17"/>
      <c r="B18" s="51"/>
      <c r="C18" s="19"/>
      <c r="D18" s="19"/>
      <c r="E18" s="19"/>
      <c r="F18" s="19"/>
      <c r="G18" s="19"/>
      <c r="H18" s="19"/>
      <c r="I18" s="19"/>
      <c r="J18" s="18"/>
      <c r="K18" s="41"/>
      <c r="L18" s="18"/>
      <c r="M18" s="17"/>
    </row>
    <row r="19" spans="1:13" s="16" customFormat="1" ht="30" customHeight="1" x14ac:dyDescent="0.25">
      <c r="A19" s="13"/>
      <c r="B19" s="50" t="s">
        <v>14</v>
      </c>
      <c r="C19" s="47" t="s">
        <v>73</v>
      </c>
      <c r="D19" s="15"/>
      <c r="E19" s="47" t="s">
        <v>74</v>
      </c>
      <c r="F19"/>
      <c r="G19" s="47" t="s">
        <v>61</v>
      </c>
      <c r="H19"/>
      <c r="I19" s="47" t="s">
        <v>31</v>
      </c>
      <c r="J19" s="14"/>
      <c r="K19" s="40" t="s">
        <v>30</v>
      </c>
      <c r="L19" s="14"/>
      <c r="M19" s="13"/>
    </row>
    <row r="20" spans="1:13" s="16" customFormat="1" ht="9.75" customHeight="1" x14ac:dyDescent="0.25">
      <c r="A20" s="13"/>
      <c r="B20" s="52"/>
      <c r="C20" s="30"/>
      <c r="D20" s="31"/>
      <c r="E20" s="30"/>
      <c r="F20"/>
      <c r="G20" s="30"/>
      <c r="H20"/>
      <c r="I20" s="30"/>
      <c r="K20" s="42"/>
      <c r="M20" s="13"/>
    </row>
    <row r="21" spans="1:13" s="16" customFormat="1" ht="30" customHeight="1" x14ac:dyDescent="0.25">
      <c r="A21" s="13"/>
      <c r="B21" s="50" t="s">
        <v>18</v>
      </c>
      <c r="C21" s="48" t="s">
        <v>75</v>
      </c>
      <c r="D21" s="15"/>
      <c r="E21" s="48" t="s">
        <v>75</v>
      </c>
      <c r="F21" s="15"/>
      <c r="G21" s="48" t="s">
        <v>34</v>
      </c>
      <c r="H21" s="15"/>
      <c r="I21" s="48" t="s">
        <v>29</v>
      </c>
      <c r="J21" s="15"/>
      <c r="K21" s="40" t="s">
        <v>30</v>
      </c>
      <c r="L21" s="15"/>
      <c r="M21" s="13"/>
    </row>
    <row r="22" spans="1:13" s="16" customFormat="1" ht="9.75" customHeight="1" x14ac:dyDescent="0.25">
      <c r="A22" s="13"/>
      <c r="B22" s="52"/>
      <c r="C22" s="30"/>
      <c r="D22" s="31"/>
      <c r="E22" s="30"/>
      <c r="F22"/>
      <c r="G22" s="30"/>
      <c r="H22"/>
      <c r="I22" s="30"/>
      <c r="K22" s="42"/>
      <c r="M22" s="13"/>
    </row>
    <row r="23" spans="1:13" s="16" customFormat="1" ht="30" customHeight="1" x14ac:dyDescent="0.25">
      <c r="A23" s="13"/>
      <c r="B23" s="50" t="s">
        <v>22</v>
      </c>
      <c r="C23" s="49" t="s">
        <v>74</v>
      </c>
      <c r="D23" s="15"/>
      <c r="E23" s="15"/>
      <c r="F23" s="15"/>
      <c r="G23" s="15"/>
      <c r="H23" s="15"/>
      <c r="I23" s="49" t="s">
        <v>36</v>
      </c>
      <c r="J23" s="15"/>
      <c r="K23" s="40" t="s">
        <v>46</v>
      </c>
      <c r="L23" s="15"/>
      <c r="M23" s="13"/>
    </row>
    <row r="24" spans="1:13" s="16" customFormat="1" ht="9.75" customHeight="1" x14ac:dyDescent="0.25">
      <c r="A24" s="13"/>
      <c r="B24" s="53"/>
      <c r="C24" s="30"/>
      <c r="D24" s="31"/>
      <c r="E24" s="30"/>
      <c r="F24"/>
      <c r="G24" s="30"/>
      <c r="H24"/>
      <c r="I24" s="30"/>
      <c r="K24" s="42"/>
      <c r="M24" s="13"/>
    </row>
    <row r="25" spans="1:13" ht="15.75" x14ac:dyDescent="0.25">
      <c r="A25" s="6"/>
      <c r="B25" s="54"/>
      <c r="C25" s="34" t="s">
        <v>76</v>
      </c>
      <c r="D25" s="35"/>
      <c r="E25" s="35"/>
      <c r="F25" s="35"/>
      <c r="G25" s="35"/>
      <c r="H25" s="35"/>
      <c r="I25" s="35"/>
      <c r="J25" s="33"/>
      <c r="K25" s="43"/>
      <c r="L25" s="33"/>
      <c r="M25" s="6"/>
    </row>
    <row r="26" spans="1:13" x14ac:dyDescent="0.25">
      <c r="A26" s="6"/>
      <c r="B26" s="55"/>
      <c r="C26" s="10" t="s">
        <v>5</v>
      </c>
      <c r="D26" s="10"/>
      <c r="E26" s="10" t="s">
        <v>6</v>
      </c>
      <c r="F26" s="10"/>
      <c r="G26" s="10" t="s">
        <v>7</v>
      </c>
      <c r="H26" s="10"/>
      <c r="I26" s="10" t="s">
        <v>8</v>
      </c>
      <c r="J26" s="8"/>
      <c r="K26" s="44" t="s">
        <v>9</v>
      </c>
      <c r="L26" s="8"/>
      <c r="M26" s="6"/>
    </row>
    <row r="27" spans="1:13" s="16" customFormat="1" ht="30" customHeight="1" x14ac:dyDescent="0.25">
      <c r="A27" s="13"/>
      <c r="B27" s="50" t="s">
        <v>5</v>
      </c>
      <c r="C27" s="46" t="s">
        <v>38</v>
      </c>
      <c r="D27" s="15"/>
      <c r="E27" s="46" t="s">
        <v>77</v>
      </c>
      <c r="F27"/>
      <c r="G27" s="46" t="s">
        <v>40</v>
      </c>
      <c r="H27"/>
      <c r="I27" s="46" t="s">
        <v>41</v>
      </c>
      <c r="J27" s="14"/>
      <c r="K27" s="40" t="s">
        <v>21</v>
      </c>
      <c r="L27" s="14"/>
      <c r="M27" s="13"/>
    </row>
    <row r="28" spans="1:13" s="20" customFormat="1" ht="8.1" customHeight="1" x14ac:dyDescent="0.25">
      <c r="A28" s="17"/>
      <c r="B28" s="51"/>
      <c r="C28" s="19"/>
      <c r="D28" s="19"/>
      <c r="E28" s="19"/>
      <c r="F28" s="19"/>
      <c r="G28" s="19"/>
      <c r="H28" s="19"/>
      <c r="I28" s="19"/>
      <c r="J28" s="18"/>
      <c r="K28" s="41"/>
      <c r="L28" s="18"/>
      <c r="M28" s="17"/>
    </row>
    <row r="29" spans="1:13" s="16" customFormat="1" ht="30" customHeight="1" x14ac:dyDescent="0.25">
      <c r="A29" s="13"/>
      <c r="B29" s="50" t="s">
        <v>14</v>
      </c>
      <c r="C29" s="47" t="s">
        <v>38</v>
      </c>
      <c r="D29" s="15"/>
      <c r="E29" s="47" t="s">
        <v>39</v>
      </c>
      <c r="F29"/>
      <c r="G29" s="47" t="s">
        <v>42</v>
      </c>
      <c r="H29"/>
      <c r="I29" s="47" t="s">
        <v>41</v>
      </c>
      <c r="J29" s="14"/>
      <c r="K29" s="40" t="s">
        <v>43</v>
      </c>
      <c r="L29" s="14"/>
      <c r="M29" s="13"/>
    </row>
    <row r="30" spans="1:13" s="16" customFormat="1" ht="9.75" customHeight="1" x14ac:dyDescent="0.25">
      <c r="A30" s="13"/>
      <c r="B30" s="52"/>
      <c r="C30" s="30"/>
      <c r="D30" s="31"/>
      <c r="E30" s="30"/>
      <c r="F30"/>
      <c r="G30" s="30"/>
      <c r="H30"/>
      <c r="I30" s="30"/>
      <c r="K30" s="42"/>
      <c r="M30" s="13"/>
    </row>
    <row r="31" spans="1:13" s="16" customFormat="1" ht="30" customHeight="1" x14ac:dyDescent="0.25">
      <c r="A31" s="13"/>
      <c r="B31" s="50" t="s">
        <v>18</v>
      </c>
      <c r="C31" s="48" t="s">
        <v>44</v>
      </c>
      <c r="D31" s="15"/>
      <c r="E31" s="48" t="s">
        <v>39</v>
      </c>
      <c r="F31" s="15"/>
      <c r="G31" s="48" t="s">
        <v>45</v>
      </c>
      <c r="H31" s="15"/>
      <c r="I31" s="48" t="s">
        <v>41</v>
      </c>
      <c r="J31" s="15"/>
      <c r="K31" s="40" t="s">
        <v>46</v>
      </c>
      <c r="L31" s="15"/>
      <c r="M31" s="13"/>
    </row>
    <row r="32" spans="1:13" s="16" customFormat="1" ht="9.75" customHeight="1" x14ac:dyDescent="0.25">
      <c r="A32" s="13"/>
      <c r="B32" s="52"/>
      <c r="C32" s="30"/>
      <c r="D32" s="31"/>
      <c r="E32" s="30"/>
      <c r="F32"/>
      <c r="G32" s="30"/>
      <c r="H32"/>
      <c r="I32" s="30"/>
      <c r="K32" s="42"/>
      <c r="M32" s="13"/>
    </row>
    <row r="33" spans="1:13" s="16" customFormat="1" ht="30" customHeight="1" x14ac:dyDescent="0.25">
      <c r="A33" s="13"/>
      <c r="B33" s="50" t="s">
        <v>22</v>
      </c>
      <c r="C33" s="49" t="s">
        <v>39</v>
      </c>
      <c r="D33" s="15"/>
      <c r="E33" s="15"/>
      <c r="F33" s="15"/>
      <c r="G33" s="15"/>
      <c r="H33" s="15"/>
      <c r="I33" s="49" t="s">
        <v>23</v>
      </c>
      <c r="J33" s="15"/>
      <c r="K33" s="40" t="s">
        <v>17</v>
      </c>
      <c r="L33" s="15"/>
      <c r="M33" s="13"/>
    </row>
    <row r="34" spans="1:13" s="16" customFormat="1" ht="9.75" customHeight="1" x14ac:dyDescent="0.25">
      <c r="A34" s="13"/>
      <c r="B34" s="53"/>
      <c r="C34" s="30"/>
      <c r="D34" s="31"/>
      <c r="E34" s="30"/>
      <c r="F34"/>
      <c r="G34" s="30"/>
      <c r="H34"/>
      <c r="I34" s="30"/>
      <c r="K34" s="42"/>
      <c r="M34" s="13"/>
    </row>
    <row r="35" spans="1:13" ht="15.75" x14ac:dyDescent="0.25">
      <c r="A35" s="6"/>
      <c r="B35" s="54"/>
      <c r="C35" s="34" t="s">
        <v>78</v>
      </c>
      <c r="D35" s="35"/>
      <c r="E35" s="35"/>
      <c r="F35" s="35"/>
      <c r="G35" s="35"/>
      <c r="H35" s="35"/>
      <c r="I35" s="35"/>
      <c r="J35" s="33"/>
      <c r="K35" s="43"/>
      <c r="L35" s="33"/>
      <c r="M35" s="6"/>
    </row>
    <row r="36" spans="1:13" x14ac:dyDescent="0.25">
      <c r="A36" s="6"/>
      <c r="B36" s="55"/>
      <c r="C36" s="10" t="s">
        <v>5</v>
      </c>
      <c r="D36" s="10"/>
      <c r="E36" s="10" t="s">
        <v>6</v>
      </c>
      <c r="F36" s="10"/>
      <c r="G36" s="10" t="s">
        <v>7</v>
      </c>
      <c r="H36" s="10"/>
      <c r="I36" s="10" t="s">
        <v>8</v>
      </c>
      <c r="J36" s="8"/>
      <c r="K36" s="44" t="s">
        <v>9</v>
      </c>
      <c r="L36" s="8"/>
      <c r="M36" s="6"/>
    </row>
    <row r="37" spans="1:13" s="16" customFormat="1" ht="30" customHeight="1" x14ac:dyDescent="0.25">
      <c r="A37" s="13"/>
      <c r="B37" s="50" t="s">
        <v>5</v>
      </c>
      <c r="C37" s="46" t="s">
        <v>79</v>
      </c>
      <c r="D37" s="15"/>
      <c r="E37" s="46" t="s">
        <v>80</v>
      </c>
      <c r="F37"/>
      <c r="G37" s="46" t="s">
        <v>50</v>
      </c>
      <c r="H37"/>
      <c r="I37" s="46" t="s">
        <v>51</v>
      </c>
      <c r="J37" s="14"/>
      <c r="K37" s="40" t="s">
        <v>81</v>
      </c>
      <c r="L37" s="14"/>
      <c r="M37" s="13"/>
    </row>
    <row r="38" spans="1:13" s="20" customFormat="1" ht="8.1" customHeight="1" x14ac:dyDescent="0.25">
      <c r="A38" s="17"/>
      <c r="B38" s="51"/>
      <c r="C38" s="19"/>
      <c r="D38" s="19"/>
      <c r="E38" s="19"/>
      <c r="F38" s="19"/>
      <c r="G38" s="19"/>
      <c r="H38" s="19"/>
      <c r="I38" s="19"/>
      <c r="J38" s="18"/>
      <c r="K38" s="41"/>
      <c r="L38" s="18"/>
      <c r="M38" s="17"/>
    </row>
    <row r="39" spans="1:13" s="16" customFormat="1" ht="30" customHeight="1" x14ac:dyDescent="0.25">
      <c r="A39" s="13"/>
      <c r="B39" s="50" t="s">
        <v>14</v>
      </c>
      <c r="C39" s="47" t="s">
        <v>79</v>
      </c>
      <c r="D39" s="15"/>
      <c r="E39" s="47" t="s">
        <v>80</v>
      </c>
      <c r="F39"/>
      <c r="G39" s="47" t="s">
        <v>16</v>
      </c>
      <c r="H39"/>
      <c r="I39" s="47" t="s">
        <v>12</v>
      </c>
      <c r="J39" s="14"/>
      <c r="K39" s="40" t="s">
        <v>30</v>
      </c>
      <c r="L39" s="14"/>
      <c r="M39" s="13"/>
    </row>
    <row r="40" spans="1:13" s="16" customFormat="1" ht="9.75" customHeight="1" x14ac:dyDescent="0.25">
      <c r="A40" s="13"/>
      <c r="B40" s="52"/>
      <c r="C40" s="30"/>
      <c r="D40" s="31"/>
      <c r="E40" s="30"/>
      <c r="F40"/>
      <c r="G40" s="30"/>
      <c r="H40"/>
      <c r="I40" s="30"/>
      <c r="K40" s="42"/>
      <c r="M40" s="13"/>
    </row>
    <row r="41" spans="1:13" s="16" customFormat="1" ht="30" customHeight="1" x14ac:dyDescent="0.25">
      <c r="A41" s="13"/>
      <c r="B41" s="50" t="s">
        <v>18</v>
      </c>
      <c r="C41" s="48" t="s">
        <v>82</v>
      </c>
      <c r="D41" s="15"/>
      <c r="E41" s="48" t="s">
        <v>55</v>
      </c>
      <c r="F41" s="15"/>
      <c r="G41" s="48" t="s">
        <v>56</v>
      </c>
      <c r="H41" s="15"/>
      <c r="I41" s="48" t="s">
        <v>51</v>
      </c>
      <c r="J41" s="15"/>
      <c r="K41" s="40" t="s">
        <v>83</v>
      </c>
      <c r="L41" s="15"/>
      <c r="M41" s="13"/>
    </row>
    <row r="42" spans="1:13" s="16" customFormat="1" ht="9.75" customHeight="1" x14ac:dyDescent="0.25">
      <c r="A42" s="13"/>
      <c r="B42" s="52"/>
      <c r="C42" s="30"/>
      <c r="D42" s="31"/>
      <c r="E42" s="30"/>
      <c r="F42"/>
      <c r="G42" s="30"/>
      <c r="H42"/>
      <c r="I42" s="30"/>
      <c r="K42" s="42"/>
      <c r="M42" s="13"/>
    </row>
    <row r="43" spans="1:13" s="16" customFormat="1" ht="30" customHeight="1" x14ac:dyDescent="0.25">
      <c r="A43" s="13"/>
      <c r="B43" s="50" t="s">
        <v>22</v>
      </c>
      <c r="C43" s="49" t="s">
        <v>84</v>
      </c>
      <c r="D43" s="15"/>
      <c r="E43" s="15"/>
      <c r="F43" s="15"/>
      <c r="G43" s="15"/>
      <c r="H43" s="15"/>
      <c r="I43" s="49" t="s">
        <v>23</v>
      </c>
      <c r="J43" s="15"/>
      <c r="K43" s="40" t="s">
        <v>24</v>
      </c>
      <c r="L43" s="15"/>
      <c r="M43" s="13"/>
    </row>
    <row r="44" spans="1:13" s="16" customFormat="1" ht="9.75" customHeight="1" x14ac:dyDescent="0.25">
      <c r="A44" s="13"/>
      <c r="B44" s="53"/>
      <c r="C44" s="30"/>
      <c r="D44" s="31"/>
      <c r="E44" s="30"/>
      <c r="F44"/>
      <c r="G44" s="30"/>
      <c r="H44"/>
      <c r="I44" s="30"/>
      <c r="K44" s="42"/>
      <c r="M44" s="13"/>
    </row>
    <row r="45" spans="1:13" ht="15.75" x14ac:dyDescent="0.25">
      <c r="A45" s="6"/>
      <c r="B45" s="54"/>
      <c r="C45" s="34" t="s">
        <v>85</v>
      </c>
      <c r="D45" s="35"/>
      <c r="E45" s="35"/>
      <c r="F45" s="35"/>
      <c r="G45" s="35"/>
      <c r="H45" s="35"/>
      <c r="I45" s="35"/>
      <c r="J45" s="33"/>
      <c r="K45" s="43"/>
      <c r="L45" s="33"/>
      <c r="M45" s="6"/>
    </row>
    <row r="46" spans="1:13" x14ac:dyDescent="0.25">
      <c r="A46" s="6"/>
      <c r="B46" s="55"/>
      <c r="C46" s="10" t="s">
        <v>5</v>
      </c>
      <c r="D46" s="10"/>
      <c r="E46" s="10" t="s">
        <v>6</v>
      </c>
      <c r="F46" s="10"/>
      <c r="G46" s="10" t="s">
        <v>7</v>
      </c>
      <c r="H46" s="10"/>
      <c r="I46" s="10" t="s">
        <v>8</v>
      </c>
      <c r="J46" s="8"/>
      <c r="K46" s="44" t="s">
        <v>9</v>
      </c>
      <c r="L46" s="8"/>
      <c r="M46" s="6"/>
    </row>
    <row r="47" spans="1:13" s="16" customFormat="1" ht="30" customHeight="1" x14ac:dyDescent="0.25">
      <c r="A47" s="13"/>
      <c r="B47" s="50" t="s">
        <v>5</v>
      </c>
      <c r="C47" s="46" t="s">
        <v>86</v>
      </c>
      <c r="D47" s="15"/>
      <c r="E47" s="46" t="s">
        <v>87</v>
      </c>
      <c r="F47"/>
      <c r="G47" s="46" t="s">
        <v>60</v>
      </c>
      <c r="H47"/>
      <c r="I47" s="46" t="s">
        <v>31</v>
      </c>
      <c r="J47" s="14"/>
      <c r="K47" s="40" t="s">
        <v>88</v>
      </c>
      <c r="L47" s="14"/>
      <c r="M47" s="13"/>
    </row>
    <row r="48" spans="1:13" s="20" customFormat="1" ht="8.1" customHeight="1" x14ac:dyDescent="0.25">
      <c r="A48" s="17"/>
      <c r="B48" s="51"/>
      <c r="C48" s="19"/>
      <c r="D48" s="19"/>
      <c r="E48" s="19"/>
      <c r="F48" s="19"/>
      <c r="G48" s="19"/>
      <c r="H48" s="19"/>
      <c r="I48" s="19"/>
      <c r="J48" s="18"/>
      <c r="K48" s="41"/>
      <c r="L48" s="18"/>
      <c r="M48" s="17"/>
    </row>
    <row r="49" spans="1:13" s="16" customFormat="1" ht="30" customHeight="1" x14ac:dyDescent="0.25">
      <c r="A49" s="13"/>
      <c r="B49" s="50" t="s">
        <v>14</v>
      </c>
      <c r="C49" s="47" t="s">
        <v>86</v>
      </c>
      <c r="D49" s="15"/>
      <c r="E49" s="47" t="s">
        <v>87</v>
      </c>
      <c r="F49"/>
      <c r="G49" s="47" t="s">
        <v>28</v>
      </c>
      <c r="H49"/>
      <c r="I49" s="47" t="s">
        <v>31</v>
      </c>
      <c r="J49" s="14"/>
      <c r="K49" s="40" t="s">
        <v>81</v>
      </c>
      <c r="L49" s="14"/>
      <c r="M49" s="13"/>
    </row>
    <row r="50" spans="1:13" s="16" customFormat="1" ht="9.75" customHeight="1" x14ac:dyDescent="0.25">
      <c r="A50" s="13"/>
      <c r="B50" s="52"/>
      <c r="C50" s="30"/>
      <c r="D50" s="31"/>
      <c r="E50" s="30"/>
      <c r="F50"/>
      <c r="G50" s="30"/>
      <c r="H50"/>
      <c r="I50" s="30"/>
      <c r="K50" s="42"/>
      <c r="M50" s="13"/>
    </row>
    <row r="51" spans="1:13" s="16" customFormat="1" ht="30" customHeight="1" x14ac:dyDescent="0.25">
      <c r="A51" s="13"/>
      <c r="B51" s="50" t="s">
        <v>18</v>
      </c>
      <c r="C51" s="48" t="s">
        <v>89</v>
      </c>
      <c r="D51" s="15"/>
      <c r="E51" s="48" t="s">
        <v>90</v>
      </c>
      <c r="F51" s="15"/>
      <c r="G51" s="48" t="s">
        <v>56</v>
      </c>
      <c r="H51" s="15"/>
      <c r="I51" s="48" t="s">
        <v>31</v>
      </c>
      <c r="J51" s="15"/>
      <c r="K51" s="40" t="s">
        <v>81</v>
      </c>
      <c r="L51" s="15"/>
      <c r="M51" s="13"/>
    </row>
    <row r="52" spans="1:13" s="16" customFormat="1" ht="9.75" customHeight="1" x14ac:dyDescent="0.25">
      <c r="A52" s="13"/>
      <c r="B52" s="52"/>
      <c r="C52" s="30"/>
      <c r="D52" s="31"/>
      <c r="E52" s="30"/>
      <c r="F52"/>
      <c r="G52" s="30"/>
      <c r="H52"/>
      <c r="I52" s="30"/>
      <c r="K52" s="42"/>
      <c r="M52" s="13"/>
    </row>
    <row r="53" spans="1:13" s="16" customFormat="1" ht="30" customHeight="1" x14ac:dyDescent="0.25">
      <c r="A53" s="13"/>
      <c r="B53" s="50" t="s">
        <v>22</v>
      </c>
      <c r="C53" s="49" t="s">
        <v>87</v>
      </c>
      <c r="D53" s="15"/>
      <c r="E53" s="15"/>
      <c r="F53" s="15"/>
      <c r="G53" s="15"/>
      <c r="H53" s="15"/>
      <c r="I53" s="49" t="s">
        <v>91</v>
      </c>
      <c r="J53" s="15"/>
      <c r="K53" s="40" t="s">
        <v>81</v>
      </c>
      <c r="L53" s="15"/>
      <c r="M53" s="13"/>
    </row>
    <row r="54" spans="1:13" s="16" customFormat="1" ht="9.75" customHeight="1" x14ac:dyDescent="0.25">
      <c r="A54" s="13"/>
      <c r="C54" s="30"/>
      <c r="D54" s="31"/>
      <c r="E54" s="30"/>
      <c r="F54"/>
      <c r="G54" s="30"/>
      <c r="H54"/>
      <c r="I54" s="30"/>
      <c r="M54" s="13"/>
    </row>
    <row r="55" spans="1:13" x14ac:dyDescent="0.25">
      <c r="A55" s="6"/>
      <c r="B55" s="6"/>
      <c r="C55" s="7"/>
      <c r="D55" s="7"/>
      <c r="E55" s="7"/>
      <c r="F55" s="7"/>
      <c r="G55" s="7"/>
      <c r="H55" s="7"/>
      <c r="I55" s="7"/>
      <c r="J55" s="6"/>
      <c r="K55" s="6"/>
      <c r="L55" s="6"/>
      <c r="M55" s="6"/>
    </row>
  </sheetData>
  <sheetProtection sheet="1" objects="1" scenarios="1"/>
  <mergeCells count="1">
    <mergeCell ref="A1:M1"/>
  </mergeCells>
  <hyperlinks>
    <hyperlink ref="E3" location="'HOME WEEK 1'!A1" display="SWITCH TO WEEK 1" xr:uid="{C1333544-C023-4E4F-AB06-AB215E2B6083}"/>
    <hyperlink ref="I3" location="'Side Salad'!A1" display="Carrot sticks, tomatoes, sliced pepper, cucumber " xr:uid="{1AC679EC-149D-4FB1-81B5-D5F4B265CFE4}"/>
    <hyperlink ref="C7" location="'Macaroni Cheese with Salad +GB'!A1" display="Macaroni Cheese with Salad" xr:uid="{BF2C80F2-C874-4285-8FA8-4A1C2BF81604}"/>
    <hyperlink ref="E7" location="'Macaroni Cheese with Salad +GB'!A1" display="Macaroni Cheese with Salad" xr:uid="{63442E8A-1703-400F-AF55-4510354ACEAA}"/>
    <hyperlink ref="G7" location="'Chicken Mayo Bap + GM'!A1" display="Chicken Mayo Bap" xr:uid="{7C0EFBE5-D5F7-4A24-AC43-AAB25F5A51E8}"/>
    <hyperlink ref="I7" location="'Ham Salad + GM'!A1" display="Ham salad" xr:uid="{A5B9CA2C-FB47-470B-8871-14A99B1B9511}"/>
    <hyperlink ref="C9" location="'Pasta with TS + AL'!A1" display="Pasta with Tomato Sauce" xr:uid="{1330C5E5-473A-44B4-8CCC-8AC478E3D0BD}"/>
    <hyperlink ref="E9" location="'Pasta with TS + AL'!A1" display="Pasta with Tomato Sauce" xr:uid="{0449A1C4-FB1F-4C9D-A26A-A5C58337C10C}"/>
    <hyperlink ref="G9" location="'DF Chicken Bap + AL'!A1" display="DF Chicken  Bap" xr:uid="{C5A1F57E-645F-410C-A326-B4F00AF1657B}"/>
    <hyperlink ref="C11" location="'Gluten Free Pasta TS + FR'!A1" display="Gluten Free Pasta with Tomato Sauce " xr:uid="{FDFDF67E-7F9E-48F2-A288-3496B03E1CC8}"/>
    <hyperlink ref="E11" location="'Gluten Free Pasta TS + FR'!A1" display="Gluten Free Pasta with Tomato Sauce " xr:uid="{61F5940C-D6DC-42A5-A6A8-ED370BECB554}"/>
    <hyperlink ref="C13" location="'Gluten Free Pasta TS + FR'!A1" display="Gluten Free Pasta with Tomato Sauce " xr:uid="{BF27A3EE-521A-49E6-A434-C842EDC754CD}"/>
    <hyperlink ref="C17" location="'Sausages and Mash + FS'!A1" display="Westcountry Sausages and Mash with Seasonal vegetables and Gravy" xr:uid="{6862D487-2952-4A17-A426-F5BB984DB331}"/>
    <hyperlink ref="G17" location="'Ham Wrap + FS'!A1" display="Ham Wrap" xr:uid="{F669D3BC-913D-4629-92D0-9AAEA627B076}"/>
    <hyperlink ref="I17" location="'Cheese Salad + FS'!A1" display="Cheese salad" xr:uid="{725F7A2E-3BED-4395-AE43-0D65CFBE34D6}"/>
    <hyperlink ref="C19" location="'Sausages and Mash + FS'!A1" display="Westcountry Sausages and Mash with Seasonal vegetables and Gravy" xr:uid="{EDF0F5FD-6239-448E-A487-E4197B4E5E55}"/>
    <hyperlink ref="G19" location="'DF Ham Bap + FS'!A1" display="DF Ham Bap" xr:uid="{CCCC563E-DA10-47D5-B1A5-BA9792CDE363}"/>
    <hyperlink ref="C21" location="'GF Sausages + FS'!A1" display="Gluten Free Sausages and Mash with Seasonal vegetables and Gravy" xr:uid="{B8582CFF-3956-46A6-B3B1-A310C6BA32F1}"/>
    <hyperlink ref="E21" location="'GF Sausages + FS'!A1" display="Gluten Free Sausages and Mash with Seasonal vegetables and Gravy" xr:uid="{C92EC650-2537-4EF5-AC26-02AD6A424326}"/>
    <hyperlink ref="G21" location="'GF Ham Bap + FS'!A1" display="Gluten Free Ham Bap" xr:uid="{4256B8C7-A8E0-4F67-A78A-2C8D8A5778DF}"/>
    <hyperlink ref="I21" location="'Cheese Salad + FS'!A1" display="Cheese salad" xr:uid="{B6BF4FF6-64C9-4BFC-8B1E-D5F519BF3902}"/>
    <hyperlink ref="C23" location="'Veggie Sausage and Mash +MS'!A1" display="Veggie Sausages and Mash served with Seasonal Vegetables and Gravy" xr:uid="{33F186B4-B83A-492B-B51B-9AD41B9589C5}"/>
    <hyperlink ref="I23" location="'VN Cheese Salad + MS'!A1" display="Vegan Cheese salad" xr:uid="{8BA3436D-CF09-4A84-A8E4-0EB30510B340}"/>
    <hyperlink ref="C27" location="'Roast Chicken Breast +IC'!A1" display="Roast Chicken Breast with Seasonal Vegetables and Gravy" xr:uid="{36600763-9F95-44A5-BF99-33F0A241AF37}"/>
    <hyperlink ref="E27" location="'Roast Quorn Fillet + IC'!A1" display="Roast Quorn Fillet served with Seasonal Vegetables and Gravy" xr:uid="{7AC1D526-A638-4022-A35E-231A829F9E81}"/>
    <hyperlink ref="G27" location="'Tuna Bap + IC'!A1" display="Tuna Bap" xr:uid="{867F9A8D-E839-4E33-8EE1-7BFCA109F981}"/>
    <hyperlink ref="I27" location="'Tuna Salad + IC'!A1" display="Tuna salad" xr:uid="{166F688E-E1A3-4EFB-834B-5A6E37241D68}"/>
    <hyperlink ref="E31" location="'GF Roast Quorn Fillet + MS'!A1" display="Roast Quorn Fillet served with Seasonal vegetables and Gravy" xr:uid="{60442D35-E0D9-4FF7-AB1D-DFE990D6C815}"/>
    <hyperlink ref="I39" location="'Ham Salad + FS'!A1" display="Ham salad" xr:uid="{FF1B400E-024B-437D-81BA-FAD3C5BFFE96}"/>
    <hyperlink ref="E41" location="'GF Veg Burger + FY'!A1" display="Gluten Free Vegetable Burger with Chips and Peas" xr:uid="{13EC3B96-9478-47A2-A560-08C33A37EDBF}"/>
    <hyperlink ref="I43" location="'Quorn Salad + VF'!A1" display="Quorn Fillet salad" xr:uid="{12C5662E-F073-4F81-B1C9-4C81303A7C1A}"/>
    <hyperlink ref="C49" location="'Pasta Bolognaise + MJ'!A1" display="Pasta Bolognaise" xr:uid="{B1AF2D4D-AC5B-495A-B82A-14E028E45E6E}"/>
    <hyperlink ref="E49" location="'Pasta Vegan Bolognaise + MJ'!A1" display="Pasta Vegan Bolognaise" xr:uid="{47930AFC-53B6-405B-AC46-BBE9CAB8AD82}"/>
    <hyperlink ref="I49" location="'Chicken Salad + MJ'!A1" display="Chicken salad" xr:uid="{D0B154B6-121B-4E7F-AC52-85FE62989D25}"/>
    <hyperlink ref="C51" location="'GF Pasta Bolognaise + MJ'!A1" display="GF Pasta Bolognaise" xr:uid="{6BE2A52D-9855-4067-87DB-A4E8BB6A19E0}"/>
    <hyperlink ref="E51" location="'GF VN Pasta Bolognaise + MJ'!A1" display="GF Vegan Pasta Bolognaise" xr:uid="{D0665685-C6A8-4A89-974A-84334CAC36CE}"/>
    <hyperlink ref="G51" location="'GF Cheese Bap + MJ'!A1" display="Gluten Free Cheese Bap" xr:uid="{02B46D8C-1414-4705-A837-DFF2CF2C9A0E}"/>
    <hyperlink ref="I51" location="'Chicken Salad + MJ'!A1" display="Chicken salad" xr:uid="{7EA1053D-92E6-45B9-9EB2-7ED980CAC139}"/>
    <hyperlink ref="C53" location="'Pasta VN Bolognaise + MJ'!A1" display="Pasta Vegan Bolognaise" xr:uid="{C5F175A9-B64C-4BE2-95B0-76C0978CC149}"/>
    <hyperlink ref="I53" location="'VN Cheese Salad + MJ'!A1" display="Vegan Cheese Salad" xr:uid="{19978C02-07CD-401A-86BD-5EB916060D53}"/>
    <hyperlink ref="I9" location="'Ham Salad + AL'!A1" display="Ham Salad" xr:uid="{F91316E4-C11E-4EAD-A1DB-B040EFBE867C}"/>
    <hyperlink ref="G11" location="'Gluten Free Chicken Bap + FR'!A1" display="Gluten Free Chicken Mayo Bap" xr:uid="{E5AADE75-0CF9-44F1-98A5-91DDFB2B7D04}"/>
    <hyperlink ref="I11" location="'Ham Salad + FR'!A1" display="Ham salad" xr:uid="{21AA125E-6691-4925-B3FD-7E502F0381D5}"/>
    <hyperlink ref="I13" location="'Quorn Fillet salad + FR'!A1" display="Quorn Fillet salad" xr:uid="{C37F6E23-D08F-4B65-BE4D-ECFE035D4D02}"/>
    <hyperlink ref="E17" location="'Veggie Sausages + FS'!A1" display="Veggie Sausages and Mash served with Seasonal Vegetables and Gravy" xr:uid="{D01B4C28-F123-45D6-9A68-821DFE7B2898}"/>
    <hyperlink ref="E19" location="'Veggie Sausages + FS'!A1" display="Veggie Sausages and Mash served with Seasonal Vegetables and Gravy" xr:uid="{2A79FFCF-61B5-43CC-B367-2BC5C33E5BF4}"/>
    <hyperlink ref="I19" location="'Chicken salad + FS'!A1" display="Chicken salad" xr:uid="{307D74E0-4CD3-4674-81DD-6E7AF62B8D3A}"/>
    <hyperlink ref="C29" location="'Roast Chicken Breast + IL'!A1" display="Roast Chicken Breast with Seasonal Vegetables and Gravy" xr:uid="{F0B52129-8310-4A90-A6F6-245DF5D9B987}"/>
    <hyperlink ref="E29" location="'Roast Quorn Fillet + IL'!A1" display="Roast Quorn Fillet served with Seasonal vegetables and Gravy" xr:uid="{FBD0EBD0-5F0A-486C-9D2E-911768C7CE1E}"/>
    <hyperlink ref="G29" location="'DF Tuna Bap + IL'!A1" display="DF Tuna Bap" xr:uid="{F9FC4B62-3D62-4363-BEAE-0BC8FB18A934}"/>
    <hyperlink ref="I29" location="'Tuna Salad + IL'!A1" display="Tuna salad" xr:uid="{DE46592D-D9E1-4108-8538-4ED8C1B292F1}"/>
    <hyperlink ref="C31" location="'GF Roast Chicken Breast +MS'!A1" display="GF Roast Chicken Breast with Seasonal Vegetables and Gravy" xr:uid="{48EDDA3A-DCCD-45B1-B7CE-869D8005E481}"/>
    <hyperlink ref="G31" location="'Gluten Free Tuna Bap + MS'!A1" display="Gluten Free Tuna Bap" xr:uid="{7C261F24-19D2-4FE6-9F0B-A98CFF20FD94}"/>
    <hyperlink ref="I31" location="'Tuna Salad + MS'!A1" display="Tuna salad" xr:uid="{6492511A-6B4D-4255-8A94-6A5DF3F206F2}"/>
    <hyperlink ref="C33" location="'GF Roast Quorn Fillet + AL'!A1" display="Roast Quorn Fillet served with Seasonal vegetables and Gravy" xr:uid="{7B59177E-9F7E-433F-A825-0C79189256DB}"/>
    <hyperlink ref="I33" location="'Quorn Salad + AL'!A1" display="Quorn Fillet salad" xr:uid="{7B12848F-47A5-4221-8044-B62A95F3EF75}"/>
    <hyperlink ref="C37" location="'Chicken Goujon + MJ'!A1" display="100% Whole muscle Chicken Goujons served with Chips and Peas" xr:uid="{3467E015-B271-4A04-82B4-D2A014EAC2C6}"/>
    <hyperlink ref="E37" location="'Plant Based Chicken + MJ'!A1" display="Plant Based Chicken Bites, chips and peas" xr:uid="{F42C67EA-D754-4EF1-9A3E-7C943F8626A9}"/>
    <hyperlink ref="G37" location="'Cheese Wrap + MJ'!A1" display="Cheese Wrap" xr:uid="{A7575ED2-F29F-4FB6-ADE7-76D0031975C1}"/>
    <hyperlink ref="I37" location="'Quorn salad + MJ'!A1" display="Quorn salad" xr:uid="{D16D3CC2-6882-44F6-AECE-C5839776EEA1}"/>
    <hyperlink ref="C39" location="'Chicken Goujon + FS'!A1" display="100% Whole muscle Chicken Goujons served with Chips and Peas" xr:uid="{5CCAADB7-444F-4D5D-AFFB-A8EC756E480C}"/>
    <hyperlink ref="E39" location="'Plant Based Chicken + FS'!A1" display="Plant Based Chicken Bites, chips and peas" xr:uid="{82BC1F28-26C9-416C-9DB9-54244E089065}"/>
    <hyperlink ref="G39" location="'DF Chicken  Bap + FS'!A1" display="DF Chicken  Bap" xr:uid="{0D914009-71C9-475F-B16F-13464B965308}"/>
    <hyperlink ref="C41" location="'Gluten Free Chicken Gouj + FY'!A1" display="Gluten Free Chicken Goujons served with Chips and Peas" xr:uid="{700006A1-8660-4E8D-A0F9-523F8A2B2C2F}"/>
    <hyperlink ref="G41" location="'Gluten Free Cheese Bap + FY'!A1" display="Gluten Free Cheese Bap" xr:uid="{61887590-2BC0-4F87-A174-8911467617CD}"/>
    <hyperlink ref="I41" location="'Quorn salad + FY'!A1" display="Quorn salad" xr:uid="{934AE21C-BC71-49DE-92A9-EF54B4AA6CE6}"/>
    <hyperlink ref="C43" location="'Plant Based Chicken + VF'!A1" display="Plant Based Chicken Bites, chips and Peas" xr:uid="{349E36CA-391A-49AD-BE61-167D62F22B50}"/>
    <hyperlink ref="C47" location="'Pasta Bolognaise + SM'!A1" display="Pasta Bolognaise" xr:uid="{817DC422-D918-4E8D-B617-AF600224846F}"/>
    <hyperlink ref="E47" location="'Vegan Pasta Bolognaise + SM'!A1" display="Pasta Vegan Bolognaise" xr:uid="{3FB83782-5CC2-4A51-B0F4-DBF37B5527C5}"/>
    <hyperlink ref="G47" location="'Cheese Bap + SM'!A1" display="Cheese Bap" xr:uid="{349455CD-76A5-48A6-8803-FEF50858DC19}"/>
    <hyperlink ref="I47" location="'Chicken salad + SM'!A1" display="Chicken salad" xr:uid="{85CDF7A8-E874-4BC8-95AA-50EBF58A6736}"/>
    <hyperlink ref="G49" location="'Ham Wrap + MJ'!A1" display="Ham Wrap" xr:uid="{BD2E12E1-435D-4ED3-98E1-E85C1BCD7E44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2182-AF0D-4BAA-8A52-EBFE8543CF37}">
  <sheetPr codeName="Sheet143">
    <tabColor rgb="FF0070C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6024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8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6229</v>
      </c>
      <c r="C6" s="24">
        <v>1</v>
      </c>
      <c r="D6" s="24">
        <v>1.5</v>
      </c>
      <c r="E6" s="23" t="s">
        <v>1216</v>
      </c>
      <c r="F6" s="65" t="s">
        <v>5816</v>
      </c>
      <c r="G6" s="60">
        <f t="shared" ref="G6:G11" si="0">IFERROR(IF(E6="Individual Unit",IF(VLOOKUP($F6,Products,26,FALSE)="","X",VLOOKUP($F6,Products,26,FALSE)),""),"")</f>
        <v>60</v>
      </c>
      <c r="H6" s="23" t="str">
        <f t="shared" ref="H6:H11" si="1">_xlfn.IFNA(VLOOKUP($F6,Products,2,FALSE),"Not Found")</f>
        <v>Bidfood</v>
      </c>
      <c r="I6" s="24" t="str">
        <f t="shared" ref="I6:I11" si="2">_xlfn.IFNA(VLOOKUP($F6,Products,4,FALSE),"Not Found")</f>
        <v>25690</v>
      </c>
      <c r="J6" s="24" t="str">
        <f t="shared" ref="J6:J11" si="3">_xlfn.IFNA(VLOOKUP($F6,Products,5,FALSE),"Not Found")</f>
        <v>Mission Wholemeal Pitta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5.76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27.779999999999998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0.89999999999999991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0.18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4.32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0.44999999999999996</v>
      </c>
      <c r="S6" s="70">
        <f t="shared" ref="S6:T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1.6799999999999997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152.4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8.64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41.669999999999995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1.62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1.3499999999999999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0.27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6.48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0.67499999999999993</v>
      </c>
      <c r="AD6" s="70">
        <f t="shared" ref="AD6:AE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2.5199999999999996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228.60000000000002</v>
      </c>
    </row>
    <row r="7" spans="2:32" s="4" customFormat="1" ht="30" customHeight="1" x14ac:dyDescent="0.25">
      <c r="B7" s="23" t="s">
        <v>6225</v>
      </c>
      <c r="C7" s="24">
        <v>75</v>
      </c>
      <c r="D7" s="24">
        <v>90</v>
      </c>
      <c r="E7" s="23" t="s">
        <v>6204</v>
      </c>
      <c r="F7" s="65" t="s">
        <v>2466</v>
      </c>
      <c r="G7" s="60" t="str">
        <f t="shared" si="0"/>
        <v/>
      </c>
      <c r="H7" s="23" t="str">
        <f t="shared" si="1"/>
        <v>RD Johns</v>
      </c>
      <c r="I7" s="24" t="str">
        <f t="shared" si="2"/>
        <v>37486</v>
      </c>
      <c r="J7" s="24" t="str">
        <f t="shared" si="3"/>
        <v>12mm Diced Chicken</v>
      </c>
      <c r="L7" s="70">
        <f t="shared" si="4"/>
        <v>21.75</v>
      </c>
      <c r="M7" s="70">
        <f t="shared" si="5"/>
        <v>0.82500000000000007</v>
      </c>
      <c r="N7" s="70">
        <f t="shared" si="6"/>
        <v>0.52499999999999991</v>
      </c>
      <c r="O7" s="70">
        <f t="shared" si="7"/>
        <v>0.37499999999999994</v>
      </c>
      <c r="P7" s="70">
        <f t="shared" si="8"/>
        <v>0.15</v>
      </c>
      <c r="Q7" s="70">
        <f t="shared" si="9"/>
        <v>0</v>
      </c>
      <c r="R7" s="70">
        <f t="shared" si="10"/>
        <v>0.32250000000000001</v>
      </c>
      <c r="S7" s="70">
        <f t="shared" si="11"/>
        <v>0.375</v>
      </c>
      <c r="T7" s="70">
        <v>0</v>
      </c>
      <c r="U7" s="70">
        <f t="shared" si="12"/>
        <v>96.08250000000001</v>
      </c>
      <c r="V7" s="80"/>
      <c r="W7" s="70">
        <f t="shared" si="13"/>
        <v>26.099999999999998</v>
      </c>
      <c r="X7" s="70">
        <f t="shared" si="14"/>
        <v>0.9900000000000001</v>
      </c>
      <c r="Y7" s="70">
        <f t="shared" si="15"/>
        <v>0.62999999999999989</v>
      </c>
      <c r="Z7" s="70">
        <f t="shared" si="16"/>
        <v>0.44999999999999996</v>
      </c>
      <c r="AA7" s="70">
        <f t="shared" si="17"/>
        <v>0.18</v>
      </c>
      <c r="AB7" s="70">
        <f t="shared" si="18"/>
        <v>0</v>
      </c>
      <c r="AC7" s="70">
        <f t="shared" si="19"/>
        <v>0.38700000000000001</v>
      </c>
      <c r="AD7" s="70">
        <f t="shared" si="20"/>
        <v>0.45</v>
      </c>
      <c r="AE7" s="70">
        <v>0</v>
      </c>
      <c r="AF7" s="70">
        <f t="shared" si="21"/>
        <v>115.29900000000001</v>
      </c>
    </row>
    <row r="8" spans="2:32" s="4" customFormat="1" ht="30" customHeight="1" x14ac:dyDescent="0.25">
      <c r="B8" s="23" t="s">
        <v>6230</v>
      </c>
      <c r="C8" s="24">
        <v>20</v>
      </c>
      <c r="D8" s="24">
        <v>30</v>
      </c>
      <c r="E8" s="23" t="s">
        <v>6204</v>
      </c>
      <c r="F8" s="65" t="s">
        <v>5618</v>
      </c>
      <c r="G8" s="60" t="str">
        <f t="shared" si="0"/>
        <v/>
      </c>
      <c r="H8" s="23" t="str">
        <f t="shared" si="1"/>
        <v>RD Johns</v>
      </c>
      <c r="I8" s="24" t="str">
        <f t="shared" si="2"/>
        <v>9712</v>
      </c>
      <c r="J8" s="24" t="str">
        <f t="shared" si="3"/>
        <v>Green's Red &amp; Green Sliced Peppers</v>
      </c>
      <c r="L8" s="70">
        <f t="shared" si="4"/>
        <v>0.2</v>
      </c>
      <c r="M8" s="70">
        <f t="shared" si="5"/>
        <v>0.89999999999999991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</v>
      </c>
      <c r="R8" s="70">
        <f t="shared" si="10"/>
        <v>2E-3</v>
      </c>
      <c r="S8" s="70">
        <v>0</v>
      </c>
      <c r="T8" s="70">
        <f t="shared" si="11"/>
        <v>0.70000000000000007</v>
      </c>
      <c r="U8" s="70">
        <f t="shared" si="12"/>
        <v>5.2579999999999991</v>
      </c>
      <c r="V8" s="80"/>
      <c r="W8" s="70">
        <f t="shared" si="13"/>
        <v>0.3</v>
      </c>
      <c r="X8" s="70">
        <f t="shared" si="14"/>
        <v>1.3499999999999999</v>
      </c>
      <c r="Y8" s="70">
        <f t="shared" si="15"/>
        <v>0</v>
      </c>
      <c r="Z8" s="70">
        <f t="shared" si="16"/>
        <v>0</v>
      </c>
      <c r="AA8" s="70">
        <f t="shared" si="17"/>
        <v>0</v>
      </c>
      <c r="AB8" s="70">
        <f t="shared" si="18"/>
        <v>0</v>
      </c>
      <c r="AC8" s="70">
        <f t="shared" si="19"/>
        <v>3.0000000000000001E-3</v>
      </c>
      <c r="AD8" s="70">
        <v>0</v>
      </c>
      <c r="AE8" s="70">
        <f t="shared" si="20"/>
        <v>1.05</v>
      </c>
      <c r="AF8" s="70">
        <f t="shared" si="21"/>
        <v>7.8869999999999987</v>
      </c>
    </row>
    <row r="9" spans="2:32" s="4" customFormat="1" ht="30" customHeight="1" x14ac:dyDescent="0.25">
      <c r="B9" s="23" t="s">
        <v>5627</v>
      </c>
      <c r="C9" s="24">
        <v>10</v>
      </c>
      <c r="D9" s="24">
        <v>20</v>
      </c>
      <c r="E9" s="23" t="s">
        <v>6204</v>
      </c>
      <c r="F9" s="65" t="s">
        <v>5626</v>
      </c>
      <c r="G9" s="60" t="str">
        <f t="shared" si="0"/>
        <v/>
      </c>
      <c r="H9" s="23" t="str">
        <f t="shared" si="1"/>
        <v>RD Johns</v>
      </c>
      <c r="I9" s="24" t="str">
        <f t="shared" si="2"/>
        <v>4315</v>
      </c>
      <c r="J9" s="24" t="str">
        <f t="shared" si="3"/>
        <v>Greens Sliced Onions</v>
      </c>
      <c r="L9" s="70">
        <f t="shared" si="4"/>
        <v>0.15</v>
      </c>
      <c r="M9" s="70">
        <f t="shared" si="5"/>
        <v>0.15</v>
      </c>
      <c r="N9" s="70">
        <f t="shared" si="6"/>
        <v>0</v>
      </c>
      <c r="O9" s="70">
        <f t="shared" si="7"/>
        <v>0</v>
      </c>
      <c r="P9" s="70">
        <f t="shared" si="8"/>
        <v>0</v>
      </c>
      <c r="Q9" s="70">
        <f t="shared" si="9"/>
        <v>0.3</v>
      </c>
      <c r="R9" s="70">
        <f t="shared" si="10"/>
        <v>1E-3</v>
      </c>
      <c r="S9" s="70">
        <v>0</v>
      </c>
      <c r="T9" s="70">
        <f t="shared" si="11"/>
        <v>0.13</v>
      </c>
      <c r="U9" s="70">
        <f t="shared" si="12"/>
        <v>1.7929999999999999</v>
      </c>
      <c r="V9" s="80"/>
      <c r="W9" s="70">
        <f t="shared" si="13"/>
        <v>0.3</v>
      </c>
      <c r="X9" s="70">
        <f t="shared" si="14"/>
        <v>0.3</v>
      </c>
      <c r="Y9" s="70">
        <f t="shared" si="15"/>
        <v>0</v>
      </c>
      <c r="Z9" s="70">
        <f t="shared" si="16"/>
        <v>0</v>
      </c>
      <c r="AA9" s="70">
        <f t="shared" si="17"/>
        <v>0</v>
      </c>
      <c r="AB9" s="70">
        <f t="shared" si="18"/>
        <v>0.6</v>
      </c>
      <c r="AC9" s="70">
        <f t="shared" si="19"/>
        <v>2E-3</v>
      </c>
      <c r="AD9" s="70">
        <v>0</v>
      </c>
      <c r="AE9" s="70">
        <f t="shared" si="20"/>
        <v>0.26</v>
      </c>
      <c r="AF9" s="70">
        <f t="shared" si="21"/>
        <v>3.5859999999999999</v>
      </c>
    </row>
    <row r="10" spans="2:32" s="4" customFormat="1" ht="30" customHeight="1" x14ac:dyDescent="0.25">
      <c r="B10" s="23" t="s">
        <v>5859</v>
      </c>
      <c r="C10" s="24">
        <v>1.1299999999999999</v>
      </c>
      <c r="D10" s="24">
        <v>1.5</v>
      </c>
      <c r="E10" s="23" t="s">
        <v>6205</v>
      </c>
      <c r="F10" s="65" t="s">
        <v>5858</v>
      </c>
      <c r="G10" s="60" t="str">
        <f t="shared" ref="G10" si="22">IFERROR(IF(E10="Individual Unit",IF(VLOOKUP($F10,Products,26,FALSE)="","X",VLOOKUP($F10,Products,26,FALSE)),""),"")</f>
        <v/>
      </c>
      <c r="H10" s="23" t="str">
        <f t="shared" si="1"/>
        <v>Bidfood</v>
      </c>
      <c r="I10" s="24" t="str">
        <f t="shared" si="2"/>
        <v>00097</v>
      </c>
      <c r="J10" s="24" t="str">
        <f t="shared" si="3"/>
        <v>La Pedriza Olive Oil</v>
      </c>
      <c r="L10" s="70">
        <f t="shared" si="4"/>
        <v>0</v>
      </c>
      <c r="M10" s="70">
        <f t="shared" si="5"/>
        <v>0</v>
      </c>
      <c r="N10" s="70">
        <f t="shared" si="6"/>
        <v>1.1299999999999999</v>
      </c>
      <c r="O10" s="70">
        <f t="shared" si="7"/>
        <v>0.97179999999999989</v>
      </c>
      <c r="P10" s="70">
        <f t="shared" si="8"/>
        <v>0.15820000000000001</v>
      </c>
      <c r="Q10" s="70">
        <f t="shared" si="9"/>
        <v>0</v>
      </c>
      <c r="R10" s="70">
        <f t="shared" si="10"/>
        <v>0</v>
      </c>
      <c r="S10" s="70">
        <v>0</v>
      </c>
      <c r="T10" s="70">
        <f t="shared" si="11"/>
        <v>0</v>
      </c>
      <c r="U10" s="70">
        <f t="shared" si="12"/>
        <v>10.169999999999998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1.5</v>
      </c>
      <c r="Z10" s="70">
        <f t="shared" si="16"/>
        <v>1.29</v>
      </c>
      <c r="AA10" s="70">
        <f t="shared" si="17"/>
        <v>0.21000000000000002</v>
      </c>
      <c r="AB10" s="70">
        <f t="shared" si="18"/>
        <v>0</v>
      </c>
      <c r="AC10" s="70">
        <f t="shared" si="19"/>
        <v>0</v>
      </c>
      <c r="AD10" s="70">
        <v>0</v>
      </c>
      <c r="AE10" s="70">
        <f t="shared" si="20"/>
        <v>0</v>
      </c>
      <c r="AF10" s="70">
        <f t="shared" si="21"/>
        <v>13.5</v>
      </c>
    </row>
    <row r="11" spans="2:32" s="4" customFormat="1" ht="41.25" customHeight="1" x14ac:dyDescent="0.25">
      <c r="B11" s="23" t="s">
        <v>6231</v>
      </c>
      <c r="C11" s="24">
        <v>75</v>
      </c>
      <c r="D11" s="24">
        <v>100</v>
      </c>
      <c r="E11" s="23" t="s">
        <v>6204</v>
      </c>
      <c r="F11" s="65" t="s">
        <v>5850</v>
      </c>
      <c r="G11" s="60" t="str">
        <f t="shared" si="0"/>
        <v/>
      </c>
      <c r="H11" s="23" t="str">
        <f t="shared" si="1"/>
        <v>Brakes</v>
      </c>
      <c r="I11" s="24" t="str">
        <f t="shared" si="2"/>
        <v>450651</v>
      </c>
      <c r="J11" s="24" t="str">
        <f t="shared" si="3"/>
        <v>Prepared Skin On Potato Wedges</v>
      </c>
      <c r="L11" s="70">
        <f t="shared" si="4"/>
        <v>1.5</v>
      </c>
      <c r="M11" s="70">
        <f t="shared" si="5"/>
        <v>12.975000000000001</v>
      </c>
      <c r="N11" s="70">
        <f t="shared" si="6"/>
        <v>0.15</v>
      </c>
      <c r="O11" s="70">
        <f t="shared" si="7"/>
        <v>0.14249999999999999</v>
      </c>
      <c r="P11" s="70">
        <f t="shared" si="8"/>
        <v>7.5000000000000006E-3</v>
      </c>
      <c r="Q11" s="70">
        <f t="shared" si="9"/>
        <v>0.97500000000000009</v>
      </c>
      <c r="R11" s="70">
        <f t="shared" si="10"/>
        <v>1.5000000000000001E-2</v>
      </c>
      <c r="S11" s="70">
        <v>0</v>
      </c>
      <c r="T11" s="70">
        <f t="shared" si="11"/>
        <v>0.45</v>
      </c>
      <c r="U11" s="70">
        <f t="shared" si="12"/>
        <v>61.499999999999993</v>
      </c>
      <c r="V11" s="80"/>
      <c r="W11" s="70">
        <f t="shared" si="13"/>
        <v>2</v>
      </c>
      <c r="X11" s="70">
        <f t="shared" si="14"/>
        <v>17.3</v>
      </c>
      <c r="Y11" s="70">
        <f t="shared" si="15"/>
        <v>0.2</v>
      </c>
      <c r="Z11" s="70">
        <f t="shared" si="16"/>
        <v>0.19</v>
      </c>
      <c r="AA11" s="70">
        <f t="shared" si="17"/>
        <v>0.01</v>
      </c>
      <c r="AB11" s="70">
        <f t="shared" si="18"/>
        <v>1.3</v>
      </c>
      <c r="AC11" s="70">
        <f t="shared" si="19"/>
        <v>0.02</v>
      </c>
      <c r="AD11" s="70">
        <v>0</v>
      </c>
      <c r="AE11" s="70">
        <f t="shared" si="20"/>
        <v>0.6</v>
      </c>
      <c r="AF11" s="70">
        <f t="shared" si="21"/>
        <v>82</v>
      </c>
    </row>
    <row r="12" spans="2:32" ht="15.75" x14ac:dyDescent="0.25">
      <c r="B12" s="89" t="s">
        <v>6232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5640</v>
      </c>
      <c r="C13" s="39">
        <v>50</v>
      </c>
      <c r="D13" s="39">
        <v>50</v>
      </c>
      <c r="E13" s="38" t="s">
        <v>6204</v>
      </c>
      <c r="F13" s="65" t="s">
        <v>5639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44478</v>
      </c>
      <c r="J13" s="24" t="str">
        <f>_xlfn.IFNA(VLOOKUP($F13,Products,5,FALSE),"Not Found")</f>
        <v>Crosse &amp; Blackwell Rice Pudding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1.8000000000000003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8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0.05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0.05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0.06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3.8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41.23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1.8000000000000003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8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0.1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0.05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0.05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0.06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3.8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41.23</v>
      </c>
    </row>
    <row r="14" spans="2:32" s="4" customFormat="1" ht="30" customHeight="1" x14ac:dyDescent="0.25">
      <c r="B14" s="38" t="s">
        <v>6208</v>
      </c>
      <c r="C14" s="39">
        <v>10</v>
      </c>
      <c r="D14" s="39">
        <v>10</v>
      </c>
      <c r="E14" s="38" t="s">
        <v>6204</v>
      </c>
      <c r="F14" s="65" t="s">
        <v>5410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1674</v>
      </c>
      <c r="J14" s="24" t="str">
        <f>_xlfn.IFNA(VLOOKUP($F14,Products,5,FALSE),"Not Found")</f>
        <v>Greens Summer Berries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0.11000000000000001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0.59000000000000008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0.01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0.01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0.53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4.1590000000000007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0.11000000000000001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0.59000000000000008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0.01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0.01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0.53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4.1590000000000007</v>
      </c>
    </row>
    <row r="15" spans="2:32" x14ac:dyDescent="0.25">
      <c r="L15" s="71">
        <f t="shared" ref="L15:U15" si="23">SUM(L6:L14)</f>
        <v>31.269999999999996</v>
      </c>
      <c r="M15" s="71">
        <f t="shared" si="23"/>
        <v>51.22</v>
      </c>
      <c r="N15" s="71">
        <f t="shared" si="23"/>
        <v>2.9949999999999997</v>
      </c>
      <c r="O15" s="71">
        <f t="shared" si="23"/>
        <v>2.4492999999999996</v>
      </c>
      <c r="P15" s="71">
        <f t="shared" si="23"/>
        <v>0.54569999999999996</v>
      </c>
      <c r="Q15" s="71">
        <f t="shared" si="23"/>
        <v>6.495000000000001</v>
      </c>
      <c r="R15" s="71">
        <f t="shared" si="23"/>
        <v>0.85050000000000003</v>
      </c>
      <c r="S15" s="71">
        <f t="shared" si="23"/>
        <v>5.8549999999999995</v>
      </c>
      <c r="T15" s="71">
        <f t="shared" si="23"/>
        <v>1.81</v>
      </c>
      <c r="U15" s="71">
        <f t="shared" si="23"/>
        <v>372.59250000000003</v>
      </c>
      <c r="V15" s="73" t="s">
        <v>6151</v>
      </c>
      <c r="W15" s="71">
        <f t="shared" ref="W15:AF15" si="24">SUM(W6:W14)</f>
        <v>39.249999999999986</v>
      </c>
      <c r="X15" s="71">
        <f t="shared" si="24"/>
        <v>70.2</v>
      </c>
      <c r="Y15" s="71">
        <f t="shared" si="24"/>
        <v>4.0599999999999996</v>
      </c>
      <c r="Z15" s="71">
        <f t="shared" si="24"/>
        <v>3.3399999999999994</v>
      </c>
      <c r="AA15" s="71">
        <f t="shared" si="24"/>
        <v>0.72000000000000008</v>
      </c>
      <c r="AB15" s="71">
        <f t="shared" si="24"/>
        <v>9.2800000000000011</v>
      </c>
      <c r="AC15" s="71">
        <f t="shared" si="24"/>
        <v>1.1469999999999998</v>
      </c>
      <c r="AD15" s="71">
        <f t="shared" si="24"/>
        <v>6.77</v>
      </c>
      <c r="AE15" s="71">
        <f t="shared" si="24"/>
        <v>2.4400000000000004</v>
      </c>
      <c r="AF15" s="71">
        <f t="shared" si="24"/>
        <v>496.26100000000002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7A3EDB02-B228-4277-AD58-D70FB4DA8D10}"/>
    <hyperlink ref="M1" location="'HOME WEEK 2'!A1" display="&lt; Week 2 Home" xr:uid="{41D93D48-68AC-45B3-91D7-D81B8A46C3B8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1053D2-27C6-4E8D-8D8D-10622806744C}">
          <x14:formula1>
            <xm:f>'Master Product List'!$B:$B</xm:f>
          </x14:formula1>
          <xm:sqref>F13:F14 F6:F11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3DFB-6C19-45A1-9F85-C1EC4B7DCF7C}">
  <sheetPr codeName="Sheet144">
    <tabColor rgb="FF0070C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4" customWidth="1"/>
    <col min="7" max="7" width="2.710937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6025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2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6225</v>
      </c>
      <c r="C6" s="24">
        <v>75</v>
      </c>
      <c r="D6" s="24">
        <v>90</v>
      </c>
      <c r="E6" s="23" t="s">
        <v>6204</v>
      </c>
      <c r="F6" s="65" t="s">
        <v>2466</v>
      </c>
      <c r="G6" s="60" t="str">
        <f>IFERROR(IF(E6="Individual Unit",IF(VLOOKUP($F6,Products,26,FALSE)="","X",VLOOKUP($F6,Products,26,FALSE)),""),"")</f>
        <v/>
      </c>
      <c r="H6" s="23" t="str">
        <f>_xlfn.IFNA(VLOOKUP($F6,Products,2,FALSE),"Not Found")</f>
        <v>RD Johns</v>
      </c>
      <c r="I6" s="24" t="str">
        <f>_xlfn.IFNA(VLOOKUP($F6,Products,4,FALSE),"Not Found")</f>
        <v>37486</v>
      </c>
      <c r="J6" s="24" t="str">
        <f>_xlfn.IFNA(VLOOKUP($F6,Products,5,FALSE),"Not Found")</f>
        <v>12mm Diced Chicken</v>
      </c>
      <c r="L6" s="70">
        <f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21.75</v>
      </c>
      <c r="M6" s="70">
        <f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0.82500000000000007</v>
      </c>
      <c r="N6" s="70">
        <f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0.52499999999999991</v>
      </c>
      <c r="O6" s="70">
        <f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0.37499999999999994</v>
      </c>
      <c r="P6" s="70">
        <f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0.15</v>
      </c>
      <c r="Q6" s="70">
        <f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0.32250000000000001</v>
      </c>
      <c r="S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T6" s="70">
        <v>0</v>
      </c>
      <c r="U6" s="70">
        <f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96.08250000000001</v>
      </c>
      <c r="V6" s="80"/>
      <c r="W6" s="70">
        <f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26.099999999999998</v>
      </c>
      <c r="X6" s="70">
        <f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0.9900000000000001</v>
      </c>
      <c r="Y6" s="70">
        <f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0.62999999999999989</v>
      </c>
      <c r="Z6" s="70">
        <f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0.44999999999999996</v>
      </c>
      <c r="AA6" s="70">
        <f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0.18</v>
      </c>
      <c r="AB6" s="70">
        <f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0.38700000000000001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0.45</v>
      </c>
      <c r="AE6" s="70">
        <v>0</v>
      </c>
      <c r="AF6" s="70">
        <f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115.29900000000001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>IFERROR(IF(E7="Individual Unit",IF(VLOOKUP($F7,Products,26,FALSE)="","X",VLOOKUP($F7,Products,26,FALSE)),""),"")</f>
        <v/>
      </c>
      <c r="H7" s="23" t="str">
        <f>_xlfn.IFNA(VLOOKUP($F7,Products,2,FALSE),"Not Found")</f>
        <v>Bidfood</v>
      </c>
      <c r="I7" s="24" t="str">
        <f>_xlfn.IFNA(VLOOKUP($F7,Products,4,FALSE),"Not Found")</f>
        <v>75603</v>
      </c>
      <c r="J7" s="24" t="str">
        <f>_xlfn.IFNA(VLOOKUP($F7,Products,5,FALSE),"Not Found")</f>
        <v>Tomato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0.13999999999999999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0.62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0.06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0.04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0.02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0.2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4.0000000000000001E-3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3.2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0.20999999999999996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0.92999999999999994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0.09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0.06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0.03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0.3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>IFERROR(IF(E8="Individual Unit",IF(VLOOKUP($F8,Products,26,FALSE)="","X",VLOOKUP($F8,Products,26,FALSE)),""),"")</f>
        <v/>
      </c>
      <c r="H8" s="23" t="str">
        <f>_xlfn.IFNA(VLOOKUP($F8,Products,2,FALSE),"Not Found")</f>
        <v>Tamar Fresh</v>
      </c>
      <c r="I8" s="24" t="str">
        <f>_xlfn.IFNA(VLOOKUP($F8,Products,4,FALSE),"Not Found")</f>
        <v>5060</v>
      </c>
      <c r="J8" s="24" t="str">
        <f>_xlfn.IFNA(VLOOKUP($F8,Products,5,FALSE),"Not Found")</f>
        <v>Cucumber 35-40mm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0.2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0.24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0.12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0.12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0.13999999999999999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0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0.24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2.8000000000000003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0.3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0.36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0.18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0.18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0.20999999999999996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0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0.36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>IFERROR(IF(E9="Individual Unit",IF(VLOOKUP($F9,Products,26,FALSE)="","X",VLOOKUP($F9,Products,26,FALSE)),""),"")</f>
        <v/>
      </c>
      <c r="H9" s="23" t="str">
        <f>_xlfn.IFNA(VLOOKUP($F9,Products,2,FALSE),"Not Found")</f>
        <v>Tamar Fresh</v>
      </c>
      <c r="I9" s="24" t="str">
        <f>_xlfn.IFNA(VLOOKUP($F9,Products,4,FALSE),"Not Found")</f>
        <v>18010</v>
      </c>
      <c r="J9" s="24" t="str">
        <f>_xlfn.IFNA(VLOOKUP($F9,Products,5,FALSE),"Not Found")</f>
        <v>Iceberg Lettuce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0.48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0.55999999999999994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0.04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0.04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0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0.6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8.0000000000000002E-3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4.4000000000000004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0.72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0.83999999999999986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0.06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0.06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0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0.89999999999999991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1.2E-2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6.6</v>
      </c>
    </row>
    <row r="10" spans="2:32" ht="15.75" x14ac:dyDescent="0.25">
      <c r="B10" s="89" t="s">
        <v>6182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23" t="s">
        <v>1220</v>
      </c>
      <c r="C11" s="24">
        <v>50</v>
      </c>
      <c r="D11" s="24">
        <v>50</v>
      </c>
      <c r="E11" s="23" t="s">
        <v>6204</v>
      </c>
      <c r="F11" s="65" t="s">
        <v>5554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3021</v>
      </c>
      <c r="J11" s="24" t="str">
        <f>_xlfn.IFNA(VLOOKUP($F11,Products,5,FALSE),"Not Found")</f>
        <v>Caterers Kitchen Solid Pack Apples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0.2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5.9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0.05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0.05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0.90000000000000013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5.9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23.78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0.2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5.9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0.05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0.05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0.90000000000000013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5.9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23.78</v>
      </c>
    </row>
    <row r="12" spans="2:32" s="4" customFormat="1" ht="30" customHeight="1" x14ac:dyDescent="0.25">
      <c r="B12" s="23" t="s">
        <v>6219</v>
      </c>
      <c r="C12" s="24">
        <v>20</v>
      </c>
      <c r="D12" s="24">
        <v>20</v>
      </c>
      <c r="E12" s="23" t="s">
        <v>6204</v>
      </c>
      <c r="F12" s="65" t="s">
        <v>5352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8986</v>
      </c>
      <c r="J12" s="24" t="str">
        <f>_xlfn.IFNA(VLOOKUP($F12,Products,5,FALSE),"Not Found")</f>
        <v xml:space="preserve"> Crumble Topping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1.24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14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3.5999999999999996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2.3800000000000003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1.22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0.04</v>
      </c>
      <c r="S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4.4000000000000004</v>
      </c>
      <c r="T12" s="70">
        <v>0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92.97399999999999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1.24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14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3.5999999999999996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2.3800000000000003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1.22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0.04</v>
      </c>
      <c r="AD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4.4000000000000004</v>
      </c>
      <c r="AE12" s="70">
        <v>0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92.97399999999999</v>
      </c>
    </row>
    <row r="13" spans="2:32" s="4" customFormat="1" ht="30" customHeight="1" x14ac:dyDescent="0.25">
      <c r="B13" s="23" t="s">
        <v>6220</v>
      </c>
      <c r="C13" s="24">
        <v>2.2999999999999998</v>
      </c>
      <c r="D13" s="24">
        <v>2.2999999999999998</v>
      </c>
      <c r="E13" s="23" t="s">
        <v>6204</v>
      </c>
      <c r="F13" s="65" t="s">
        <v>3898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5928</v>
      </c>
      <c r="J13" s="24" t="str">
        <f>_xlfn.IFNA(VLOOKUP($F13,Products,5,FALSE),"Not Found")</f>
        <v>Birds Instant Custard Mix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8.0500000000000002E-2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1.8836999999999999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0.2369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0.10350000000000002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0.13339999999999999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1.15E-2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1.0579999999999999E-2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1.2304999999999999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10.0763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8.0500000000000002E-2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1.8836999999999999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0.2369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0.10350000000000002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0.13339999999999999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1.15E-2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1.0579999999999999E-2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1.2304999999999999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10.0763</v>
      </c>
    </row>
    <row r="14" spans="2:32" x14ac:dyDescent="0.25">
      <c r="L14" s="71">
        <f>SUM(L6:L13)</f>
        <v>24.090499999999999</v>
      </c>
      <c r="M14" s="71">
        <f t="shared" ref="M14:U14" si="0">SUM(M6:M13)</f>
        <v>24.028700000000001</v>
      </c>
      <c r="N14" s="71">
        <f t="shared" si="0"/>
        <v>4.6318999999999999</v>
      </c>
      <c r="O14" s="71">
        <f t="shared" si="0"/>
        <v>3.1085000000000003</v>
      </c>
      <c r="P14" s="71">
        <f t="shared" si="0"/>
        <v>1.5233999999999999</v>
      </c>
      <c r="Q14" s="71">
        <f t="shared" si="0"/>
        <v>2.4914999999999998</v>
      </c>
      <c r="R14" s="71">
        <f t="shared" si="0"/>
        <v>0.38507999999999998</v>
      </c>
      <c r="S14" s="71">
        <f t="shared" si="0"/>
        <v>6.0055000000000005</v>
      </c>
      <c r="T14" s="71">
        <f t="shared" si="0"/>
        <v>6.1400000000000006</v>
      </c>
      <c r="U14" s="71">
        <f t="shared" si="0"/>
        <v>233.31280000000001</v>
      </c>
      <c r="V14" s="73" t="s">
        <v>6151</v>
      </c>
      <c r="W14" s="71">
        <f>SUM(W6:W13)</f>
        <v>28.850499999999997</v>
      </c>
      <c r="X14" s="71">
        <f t="shared" ref="X14:AF14" si="1">SUM(X6:X13)</f>
        <v>24.903700000000001</v>
      </c>
      <c r="Y14" s="71">
        <f t="shared" si="1"/>
        <v>4.8468999999999998</v>
      </c>
      <c r="Z14" s="71">
        <f t="shared" si="1"/>
        <v>3.2835000000000005</v>
      </c>
      <c r="AA14" s="71">
        <f t="shared" si="1"/>
        <v>1.5633999999999999</v>
      </c>
      <c r="AB14" s="71">
        <f t="shared" si="1"/>
        <v>2.9615</v>
      </c>
      <c r="AC14" s="71">
        <f t="shared" si="1"/>
        <v>0.45557999999999998</v>
      </c>
      <c r="AD14" s="71">
        <f t="shared" si="1"/>
        <v>6.0805000000000007</v>
      </c>
      <c r="AE14" s="71">
        <f t="shared" si="1"/>
        <v>6.2600000000000007</v>
      </c>
      <c r="AF14" s="71">
        <f t="shared" si="1"/>
        <v>257.72929999999997</v>
      </c>
    </row>
    <row r="15" spans="2:32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4C5CFA28-79CF-486B-8D45-518CE9512AF4}"/>
    <hyperlink ref="M1" location="'HOME WEEK 2'!A1" display="&lt; Week 2 Home" xr:uid="{C5434B44-0811-49BF-AFA1-97E1B12C1233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1794AD-D12E-4EDE-A812-4F3EEEAF8BDC}">
          <x14:formula1>
            <xm:f>'Master Product List'!$B:$B</xm:f>
          </x14:formula1>
          <xm:sqref>F6:F9 F11:F13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D489-EFED-4134-87D6-0B2742C85C43}">
  <sheetPr codeName="Sheet221">
    <tabColor rgb="FF0070C0"/>
  </sheetPr>
  <dimension ref="B1:AF1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4" customWidth="1"/>
    <col min="7" max="7" width="2.710937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6025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6225</v>
      </c>
      <c r="C6" s="24">
        <v>75</v>
      </c>
      <c r="D6" s="24">
        <v>90</v>
      </c>
      <c r="E6" s="23" t="s">
        <v>6204</v>
      </c>
      <c r="F6" s="65" t="s">
        <v>2466</v>
      </c>
      <c r="G6" s="60" t="str">
        <f>IFERROR(IF(E6="Individual Unit",IF(VLOOKUP($F6,Products,26,FALSE)="","X",VLOOKUP($F6,Products,26,FALSE)),""),"")</f>
        <v/>
      </c>
      <c r="H6" s="23" t="str">
        <f>_xlfn.IFNA(VLOOKUP($F6,Products,2,FALSE),"Not Found")</f>
        <v>RD Johns</v>
      </c>
      <c r="I6" s="24" t="str">
        <f>_xlfn.IFNA(VLOOKUP($F6,Products,4,FALSE),"Not Found")</f>
        <v>37486</v>
      </c>
      <c r="J6" s="24" t="str">
        <f>_xlfn.IFNA(VLOOKUP($F6,Products,5,FALSE),"Not Found")</f>
        <v>12mm Diced Chicken</v>
      </c>
      <c r="L6" s="70">
        <f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21.75</v>
      </c>
      <c r="M6" s="70">
        <f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0.82500000000000007</v>
      </c>
      <c r="N6" s="70">
        <f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0.52499999999999991</v>
      </c>
      <c r="O6" s="70">
        <f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0.37499999999999994</v>
      </c>
      <c r="P6" s="70">
        <f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0.15</v>
      </c>
      <c r="Q6" s="70">
        <f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0.32250000000000001</v>
      </c>
      <c r="S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T6" s="70">
        <v>0</v>
      </c>
      <c r="U6" s="70">
        <f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96.08250000000001</v>
      </c>
      <c r="V6" s="80"/>
      <c r="W6" s="70">
        <f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26.099999999999998</v>
      </c>
      <c r="X6" s="70">
        <f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0.9900000000000001</v>
      </c>
      <c r="Y6" s="70">
        <f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0.62999999999999989</v>
      </c>
      <c r="Z6" s="70">
        <f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0.44999999999999996</v>
      </c>
      <c r="AA6" s="70">
        <f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0.18</v>
      </c>
      <c r="AB6" s="70">
        <f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0.38700000000000001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0.45</v>
      </c>
      <c r="AE6" s="70">
        <v>0</v>
      </c>
      <c r="AF6" s="70">
        <f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115.29900000000001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>IFERROR(IF(E7="Individual Unit",IF(VLOOKUP($F7,Products,26,FALSE)="","X",VLOOKUP($F7,Products,26,FALSE)),""),"")</f>
        <v/>
      </c>
      <c r="H7" s="23" t="str">
        <f>_xlfn.IFNA(VLOOKUP($F7,Products,2,FALSE),"Not Found")</f>
        <v>Bidfood</v>
      </c>
      <c r="I7" s="24" t="str">
        <f>_xlfn.IFNA(VLOOKUP($F7,Products,4,FALSE),"Not Found")</f>
        <v>75603</v>
      </c>
      <c r="J7" s="24" t="str">
        <f>_xlfn.IFNA(VLOOKUP($F7,Products,5,FALSE),"Not Found")</f>
        <v>Tomato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0.13999999999999999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0.62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0.06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0.04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0.02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0.2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4.0000000000000001E-3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3.2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0.20999999999999996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0.92999999999999994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0.09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0.06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0.03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0.3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>IFERROR(IF(E8="Individual Unit",IF(VLOOKUP($F8,Products,26,FALSE)="","X",VLOOKUP($F8,Products,26,FALSE)),""),"")</f>
        <v/>
      </c>
      <c r="H8" s="23" t="str">
        <f>_xlfn.IFNA(VLOOKUP($F8,Products,2,FALSE),"Not Found")</f>
        <v>Tamar Fresh</v>
      </c>
      <c r="I8" s="24" t="str">
        <f>_xlfn.IFNA(VLOOKUP($F8,Products,4,FALSE),"Not Found")</f>
        <v>5060</v>
      </c>
      <c r="J8" s="24" t="str">
        <f>_xlfn.IFNA(VLOOKUP($F8,Products,5,FALSE),"Not Found")</f>
        <v>Cucumber 35-40mm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0.2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0.24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0.12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0.12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0.13999999999999999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0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0.24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2.8000000000000003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0.3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0.36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0.18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0.18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0.20999999999999996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0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0.36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>IFERROR(IF(E9="Individual Unit",IF(VLOOKUP($F9,Products,26,FALSE)="","X",VLOOKUP($F9,Products,26,FALSE)),""),"")</f>
        <v/>
      </c>
      <c r="H9" s="23" t="str">
        <f>_xlfn.IFNA(VLOOKUP($F9,Products,2,FALSE),"Not Found")</f>
        <v>Tamar Fresh</v>
      </c>
      <c r="I9" s="24" t="str">
        <f>_xlfn.IFNA(VLOOKUP($F9,Products,4,FALSE),"Not Found")</f>
        <v>18010</v>
      </c>
      <c r="J9" s="24" t="str">
        <f>_xlfn.IFNA(VLOOKUP($F9,Products,5,FALSE),"Not Found")</f>
        <v>Iceberg Lettuce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0.48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0.55999999999999994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0.04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0.04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0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0.6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8.0000000000000002E-3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4.4000000000000004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0.72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0.83999999999999986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0.06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0.06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0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0.89999999999999991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1.2E-2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6.6</v>
      </c>
    </row>
    <row r="10" spans="2:32" ht="15.75" x14ac:dyDescent="0.25">
      <c r="B10" s="89" t="s">
        <v>6217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23" t="s">
        <v>1447</v>
      </c>
      <c r="C11" s="24">
        <v>0.5</v>
      </c>
      <c r="D11" s="24">
        <v>0.5</v>
      </c>
      <c r="E11" s="23" t="s">
        <v>1216</v>
      </c>
      <c r="F11" s="65" t="s">
        <v>5538</v>
      </c>
      <c r="G11" s="60">
        <f>IFERROR(IF(E11="Individual Unit",IF(VLOOKUP($F11,Products,26,FALSE)="","X",VLOOKUP($F11,Products,26,FALSE)),""),"")</f>
        <v>167</v>
      </c>
      <c r="H11" s="23" t="str">
        <f>_xlfn.IFNA(VLOOKUP($F11,Products,2,FALSE),"Not Found")</f>
        <v>Tamar Fresh</v>
      </c>
      <c r="I11" s="24" t="str">
        <f>_xlfn.IFNA(VLOOKUP($F11,Products,4,FALSE),"Not Found")</f>
        <v>1040</v>
      </c>
      <c r="J11" s="24" t="str">
        <f>_xlfn.IFNA(VLOOKUP($F11,Products,5,FALSE),"Not Found")</f>
        <v>Granny Smith Apples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0.41749999999999998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8.35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0.33400000000000002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0.33400000000000002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1.002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8.3499999999999998E-3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8.35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35.905000000000001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0.41749999999999998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8.35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0.33400000000000002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0.33400000000000002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1.002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8.3499999999999998E-3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8.35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35.905000000000001</v>
      </c>
    </row>
    <row r="12" spans="2:32" s="4" customFormat="1" ht="30" customHeight="1" x14ac:dyDescent="0.25">
      <c r="B12" s="23" t="s">
        <v>6213</v>
      </c>
      <c r="C12" s="24">
        <v>25</v>
      </c>
      <c r="D12" s="24">
        <v>25</v>
      </c>
      <c r="E12" s="23" t="s">
        <v>6204</v>
      </c>
      <c r="F12" s="65" t="s">
        <v>5543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44250</v>
      </c>
      <c r="J12" s="24" t="str">
        <f>_xlfn.IFNA(VLOOKUP($F12,Products,5,FALSE),"Not Found")</f>
        <v>Raisin's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0.75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15.65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0.25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0.05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0.67500000000000004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0.01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15.65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65.13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0.75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15.65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0.2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0.05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0.67500000000000004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0.01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15.65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65.13</v>
      </c>
    </row>
    <row r="13" spans="2:32" x14ac:dyDescent="0.25">
      <c r="L13" s="71">
        <f t="shared" ref="L13:U13" si="0">SUM(L6:L12)</f>
        <v>23.737500000000001</v>
      </c>
      <c r="M13" s="71">
        <f t="shared" si="0"/>
        <v>26.244999999999997</v>
      </c>
      <c r="N13" s="71">
        <f t="shared" si="0"/>
        <v>1.329</v>
      </c>
      <c r="O13" s="71">
        <f t="shared" si="0"/>
        <v>1.109</v>
      </c>
      <c r="P13" s="71">
        <f t="shared" si="0"/>
        <v>0.21999999999999997</v>
      </c>
      <c r="Q13" s="71">
        <f t="shared" si="0"/>
        <v>2.617</v>
      </c>
      <c r="R13" s="71">
        <f t="shared" si="0"/>
        <v>0.35285000000000005</v>
      </c>
      <c r="S13" s="71">
        <f t="shared" si="0"/>
        <v>0.375</v>
      </c>
      <c r="T13" s="71">
        <f t="shared" si="0"/>
        <v>24.240000000000002</v>
      </c>
      <c r="U13" s="71">
        <f t="shared" si="0"/>
        <v>207.51750000000001</v>
      </c>
      <c r="V13" s="73" t="s">
        <v>6151</v>
      </c>
      <c r="W13" s="71">
        <f t="shared" ref="W13:AF13" si="1">SUM(W6:W12)</f>
        <v>28.497499999999999</v>
      </c>
      <c r="X13" s="71">
        <f t="shared" si="1"/>
        <v>27.119999999999997</v>
      </c>
      <c r="Y13" s="71">
        <f t="shared" si="1"/>
        <v>1.544</v>
      </c>
      <c r="Z13" s="71">
        <f t="shared" si="1"/>
        <v>1.284</v>
      </c>
      <c r="AA13" s="71">
        <f t="shared" si="1"/>
        <v>0.26</v>
      </c>
      <c r="AB13" s="71">
        <f t="shared" si="1"/>
        <v>3.0869999999999997</v>
      </c>
      <c r="AC13" s="71">
        <f t="shared" si="1"/>
        <v>0.42335000000000006</v>
      </c>
      <c r="AD13" s="71">
        <f t="shared" si="1"/>
        <v>0.45</v>
      </c>
      <c r="AE13" s="71">
        <f t="shared" si="1"/>
        <v>24.36</v>
      </c>
      <c r="AF13" s="71">
        <f t="shared" si="1"/>
        <v>231.934</v>
      </c>
    </row>
    <row r="14" spans="2:32" x14ac:dyDescent="0.25">
      <c r="L14" s="59"/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6154</v>
      </c>
      <c r="W14" s="59"/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5" customHeight="1" x14ac:dyDescent="0.25">
      <c r="L15" s="84" t="b">
        <v>1</v>
      </c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6155</v>
      </c>
      <c r="W15" s="84" t="b">
        <v>1</v>
      </c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x14ac:dyDescent="0.25">
      <c r="L16" s="59"/>
      <c r="M16" s="59"/>
      <c r="N16" s="59"/>
      <c r="O16" s="59"/>
      <c r="P16" s="59"/>
      <c r="Q16" s="84" t="b">
        <v>1</v>
      </c>
      <c r="R16" s="59"/>
      <c r="S16" s="59"/>
      <c r="T16" s="84" t="b">
        <v>1</v>
      </c>
      <c r="U16" s="59"/>
      <c r="V16" s="63" t="s">
        <v>6156</v>
      </c>
      <c r="W16" s="59"/>
      <c r="X16" s="59"/>
      <c r="Y16" s="59"/>
      <c r="Z16" s="59"/>
      <c r="AA16" s="59"/>
      <c r="AB16" s="84" t="b">
        <v>1</v>
      </c>
      <c r="AC16" s="59"/>
      <c r="AD16" s="59"/>
      <c r="AE16" s="84" t="b">
        <v>1</v>
      </c>
      <c r="AF16" s="59"/>
    </row>
  </sheetData>
  <mergeCells count="12">
    <mergeCell ref="B10:J10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76FCC6B8-E77E-4994-958F-90701754E252}"/>
    <hyperlink ref="M1" location="'HOME WEEK 2'!A1" display="&lt; Week 2 Home" xr:uid="{8F2B5E86-2F7F-499D-B875-02F005B60EC1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F2343DC-D8E0-4248-A021-700595A583E5}">
          <x14:formula1>
            <xm:f>'Master Product List'!$B:$B</xm:f>
          </x14:formula1>
          <xm:sqref>F6:F9 F11:F12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6A91-2157-4769-8377-8216ED20E9DA}">
  <sheetPr codeName="Sheet145">
    <tabColor rgb="FF0070C0"/>
  </sheetPr>
  <dimension ref="B1:AF1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B11" sqref="B11:F11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4" customWidth="1"/>
    <col min="7" max="7" width="2.710937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6025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9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6225</v>
      </c>
      <c r="C6" s="24">
        <v>75</v>
      </c>
      <c r="D6" s="24">
        <v>90</v>
      </c>
      <c r="E6" s="23" t="s">
        <v>6204</v>
      </c>
      <c r="F6" s="65" t="s">
        <v>2466</v>
      </c>
      <c r="G6" s="60" t="str">
        <f>IFERROR(IF(E6="Individual Unit",IF(VLOOKUP($F6,Products,26,FALSE)="","X",VLOOKUP($F6,Products,26,FALSE)),""),"")</f>
        <v/>
      </c>
      <c r="H6" s="23" t="str">
        <f>_xlfn.IFNA(VLOOKUP($F6,Products,2,FALSE),"Not Found")</f>
        <v>RD Johns</v>
      </c>
      <c r="I6" s="24" t="str">
        <f>_xlfn.IFNA(VLOOKUP($F6,Products,4,FALSE),"Not Found")</f>
        <v>37486</v>
      </c>
      <c r="J6" s="24" t="str">
        <f>_xlfn.IFNA(VLOOKUP($F6,Products,5,FALSE),"Not Found")</f>
        <v>12mm Diced Chicken</v>
      </c>
      <c r="L6" s="70">
        <f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21.75</v>
      </c>
      <c r="M6" s="70">
        <f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0.82500000000000007</v>
      </c>
      <c r="N6" s="70">
        <f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0.52499999999999991</v>
      </c>
      <c r="O6" s="70">
        <f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0.37499999999999994</v>
      </c>
      <c r="P6" s="70">
        <f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0.15</v>
      </c>
      <c r="Q6" s="70">
        <f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0.32250000000000001</v>
      </c>
      <c r="S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T6" s="70">
        <v>0</v>
      </c>
      <c r="U6" s="70">
        <f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96.08250000000001</v>
      </c>
      <c r="V6" s="80"/>
      <c r="W6" s="70">
        <f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26.099999999999998</v>
      </c>
      <c r="X6" s="70">
        <f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0.9900000000000001</v>
      </c>
      <c r="Y6" s="70">
        <f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0.62999999999999989</v>
      </c>
      <c r="Z6" s="70">
        <f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0.44999999999999996</v>
      </c>
      <c r="AA6" s="70">
        <f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0.18</v>
      </c>
      <c r="AB6" s="70">
        <f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0.38700000000000001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0.45</v>
      </c>
      <c r="AE6" s="70">
        <v>0</v>
      </c>
      <c r="AF6" s="70">
        <f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115.29900000000001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>IFERROR(IF(E7="Individual Unit",IF(VLOOKUP($F7,Products,26,FALSE)="","X",VLOOKUP($F7,Products,26,FALSE)),""),"")</f>
        <v/>
      </c>
      <c r="H7" s="23" t="str">
        <f>_xlfn.IFNA(VLOOKUP($F7,Products,2,FALSE),"Not Found")</f>
        <v>Bidfood</v>
      </c>
      <c r="I7" s="24" t="str">
        <f>_xlfn.IFNA(VLOOKUP($F7,Products,4,FALSE),"Not Found")</f>
        <v>75603</v>
      </c>
      <c r="J7" s="24" t="str">
        <f>_xlfn.IFNA(VLOOKUP($F7,Products,5,FALSE),"Not Found")</f>
        <v>Tomato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0.13999999999999999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0.62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0.06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0.04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0.02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0.2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4.0000000000000001E-3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3.2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0.20999999999999996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0.92999999999999994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0.09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0.06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0.03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0.3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>IFERROR(IF(E8="Individual Unit",IF(VLOOKUP($F8,Products,26,FALSE)="","X",VLOOKUP($F8,Products,26,FALSE)),""),"")</f>
        <v/>
      </c>
      <c r="H8" s="23" t="str">
        <f>_xlfn.IFNA(VLOOKUP($F8,Products,2,FALSE),"Not Found")</f>
        <v>Tamar Fresh</v>
      </c>
      <c r="I8" s="24" t="str">
        <f>_xlfn.IFNA(VLOOKUP($F8,Products,4,FALSE),"Not Found")</f>
        <v>5060</v>
      </c>
      <c r="J8" s="24" t="str">
        <f>_xlfn.IFNA(VLOOKUP($F8,Products,5,FALSE),"Not Found")</f>
        <v>Cucumber 35-40mm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0.2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0.24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0.12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0.12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0.13999999999999999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0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0.24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2.8000000000000003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0.3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0.36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0.18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0.18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0.20999999999999996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0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0.36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>IFERROR(IF(E9="Individual Unit",IF(VLOOKUP($F9,Products,26,FALSE)="","X",VLOOKUP($F9,Products,26,FALSE)),""),"")</f>
        <v/>
      </c>
      <c r="H9" s="23" t="str">
        <f>_xlfn.IFNA(VLOOKUP($F9,Products,2,FALSE),"Not Found")</f>
        <v>Tamar Fresh</v>
      </c>
      <c r="I9" s="24" t="str">
        <f>_xlfn.IFNA(VLOOKUP($F9,Products,4,FALSE),"Not Found")</f>
        <v>18010</v>
      </c>
      <c r="J9" s="24" t="str">
        <f>_xlfn.IFNA(VLOOKUP($F9,Products,5,FALSE),"Not Found")</f>
        <v>Iceberg Lettuce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0.48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0.55999999999999994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0.04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0.04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0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0.6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8.0000000000000002E-3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4.4000000000000004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0.72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0.83999999999999986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0.06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0.06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0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0.89999999999999991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1.2E-2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6.6</v>
      </c>
    </row>
    <row r="10" spans="2:32" ht="21" customHeight="1" x14ac:dyDescent="0.25">
      <c r="B10" s="89" t="s">
        <v>6228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x14ac:dyDescent="0.25">
      <c r="B11" s="58" t="s">
        <v>5993</v>
      </c>
      <c r="C11" s="39">
        <v>1</v>
      </c>
      <c r="D11" s="39">
        <v>1</v>
      </c>
      <c r="E11" s="39" t="s">
        <v>419</v>
      </c>
      <c r="F11" s="23" t="s">
        <v>6000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4346</v>
      </c>
      <c r="J11" s="24" t="str">
        <f>_xlfn.IFNA(VLOOKUP($F11,Products,5,FALSE),"Not Found")</f>
        <v>Golden Acre Plain Yoghurts (fat free)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4.2999999999999997E-2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5.5E-2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5.0000000000000001E-3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2E-3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3.0000000000000001E-3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5.0000000000000001E-3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1E-3</v>
      </c>
      <c r="S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5.5E-2</v>
      </c>
      <c r="T11" s="70">
        <v>0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0.45169999999999999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4.2999999999999997E-2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5.5E-2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5.0000000000000001E-3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2E-3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3.0000000000000001E-3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5.0000000000000001E-3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1E-3</v>
      </c>
      <c r="AD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5.5E-2</v>
      </c>
      <c r="AE11" s="70">
        <v>0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0.45169999999999999</v>
      </c>
    </row>
    <row r="12" spans="2:32" s="4" customFormat="1" ht="30" customHeight="1" x14ac:dyDescent="0.25">
      <c r="B12" s="23" t="s">
        <v>6208</v>
      </c>
      <c r="C12" s="24">
        <v>10</v>
      </c>
      <c r="D12" s="24">
        <v>10</v>
      </c>
      <c r="E12" s="23" t="s">
        <v>6204</v>
      </c>
      <c r="F12" s="65" t="s">
        <v>5410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1674</v>
      </c>
      <c r="J12" s="24" t="str">
        <f>_xlfn.IFNA(VLOOKUP($F12,Products,5,FALSE),"Not Found")</f>
        <v>Greens Summer 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0.11000000000000001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0.59000000000000008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0.01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0.01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0.65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0.53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4.1590000000000007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0.11000000000000001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0.59000000000000008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0.01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0.01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0.53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4.1590000000000007</v>
      </c>
    </row>
    <row r="13" spans="2:32" x14ac:dyDescent="0.25">
      <c r="L13" s="71">
        <f t="shared" ref="L13:U13" si="0">SUM(L6:L12)</f>
        <v>22.722999999999999</v>
      </c>
      <c r="M13" s="71">
        <f t="shared" si="0"/>
        <v>2.8900000000000006</v>
      </c>
      <c r="N13" s="71">
        <f t="shared" si="0"/>
        <v>0.76</v>
      </c>
      <c r="O13" s="71">
        <f t="shared" si="0"/>
        <v>0.58699999999999997</v>
      </c>
      <c r="P13" s="71">
        <f t="shared" si="0"/>
        <v>0.17299999999999999</v>
      </c>
      <c r="Q13" s="71">
        <f t="shared" si="0"/>
        <v>1.595</v>
      </c>
      <c r="R13" s="71">
        <f t="shared" si="0"/>
        <v>0.33550000000000002</v>
      </c>
      <c r="S13" s="71">
        <f t="shared" si="0"/>
        <v>0.43</v>
      </c>
      <c r="T13" s="71">
        <f t="shared" si="0"/>
        <v>0.77</v>
      </c>
      <c r="U13" s="71">
        <f t="shared" si="0"/>
        <v>111.09320000000002</v>
      </c>
      <c r="V13" s="73" t="s">
        <v>6151</v>
      </c>
      <c r="W13" s="71">
        <f t="shared" ref="W13:AF13" si="1">SUM(W6:W12)</f>
        <v>27.482999999999997</v>
      </c>
      <c r="X13" s="71">
        <f t="shared" si="1"/>
        <v>3.7649999999999997</v>
      </c>
      <c r="Y13" s="71">
        <f t="shared" si="1"/>
        <v>0.97499999999999998</v>
      </c>
      <c r="Z13" s="71">
        <f t="shared" si="1"/>
        <v>0.76200000000000001</v>
      </c>
      <c r="AA13" s="71">
        <f t="shared" si="1"/>
        <v>0.21299999999999999</v>
      </c>
      <c r="AB13" s="71">
        <f t="shared" si="1"/>
        <v>2.0649999999999999</v>
      </c>
      <c r="AC13" s="71">
        <f t="shared" si="1"/>
        <v>0.40600000000000003</v>
      </c>
      <c r="AD13" s="71">
        <f t="shared" si="1"/>
        <v>0.505</v>
      </c>
      <c r="AE13" s="71">
        <f t="shared" si="1"/>
        <v>0.89</v>
      </c>
      <c r="AF13" s="71">
        <f t="shared" si="1"/>
        <v>135.50969999999998</v>
      </c>
    </row>
    <row r="14" spans="2:32" x14ac:dyDescent="0.25">
      <c r="L14" s="59"/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6154</v>
      </c>
      <c r="W14" s="59"/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5" customHeight="1" x14ac:dyDescent="0.25">
      <c r="L15" s="84" t="b">
        <v>1</v>
      </c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6155</v>
      </c>
      <c r="W15" s="84" t="b">
        <v>1</v>
      </c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x14ac:dyDescent="0.25">
      <c r="L16" s="59"/>
      <c r="M16" s="59"/>
      <c r="N16" s="59"/>
      <c r="O16" s="59"/>
      <c r="P16" s="59"/>
      <c r="Q16" s="84" t="b">
        <v>1</v>
      </c>
      <c r="R16" s="59"/>
      <c r="S16" s="59"/>
      <c r="T16" s="84" t="b">
        <v>1</v>
      </c>
      <c r="U16" s="59"/>
      <c r="V16" s="63" t="s">
        <v>6156</v>
      </c>
      <c r="W16" s="59"/>
      <c r="X16" s="59"/>
      <c r="Y16" s="59"/>
      <c r="Z16" s="59"/>
      <c r="AA16" s="59"/>
      <c r="AB16" s="84" t="b">
        <v>1</v>
      </c>
      <c r="AC16" s="59"/>
      <c r="AD16" s="59"/>
      <c r="AE16" s="84" t="b">
        <v>1</v>
      </c>
      <c r="AF16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E7C2B390-D245-478B-9BBA-CC3605E930E2}"/>
    <hyperlink ref="M1" location="'HOME WEEK 2'!A1" display="&lt; Week 2 Home" xr:uid="{04FCFFD7-91B6-4025-9E99-05774C0AEF62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6F798A-01ED-465E-8322-ED1336B28C8F}">
          <x14:formula1>
            <xm:f>'Master Product List'!$B:$B</xm:f>
          </x14:formula1>
          <xm:sqref>F6:F9 F11:F12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EF40-0C04-4C4A-9C75-EC5CE922359C}">
  <sheetPr codeName="Sheet213">
    <tabColor rgb="FF0070C0"/>
  </sheetPr>
  <dimension ref="B1:AF1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4" customWidth="1"/>
    <col min="7" max="7" width="2.710937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6025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0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6225</v>
      </c>
      <c r="C6" s="24">
        <v>75</v>
      </c>
      <c r="D6" s="24">
        <v>90</v>
      </c>
      <c r="E6" s="23" t="s">
        <v>6204</v>
      </c>
      <c r="F6" s="65" t="s">
        <v>2466</v>
      </c>
      <c r="G6" s="60" t="str">
        <f>IFERROR(IF(E6="Individual Unit",IF(VLOOKUP($F6,Products,26,FALSE)="","X",VLOOKUP($F6,Products,26,FALSE)),""),"")</f>
        <v/>
      </c>
      <c r="H6" s="23" t="str">
        <f>_xlfn.IFNA(VLOOKUP($F6,Products,2,FALSE),"Not Found")</f>
        <v>RD Johns</v>
      </c>
      <c r="I6" s="24" t="str">
        <f>_xlfn.IFNA(VLOOKUP($F6,Products,4,FALSE),"Not Found")</f>
        <v>37486</v>
      </c>
      <c r="J6" s="24" t="str">
        <f>_xlfn.IFNA(VLOOKUP($F6,Products,5,FALSE),"Not Found")</f>
        <v>12mm Diced Chicken</v>
      </c>
      <c r="L6" s="70">
        <f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21.75</v>
      </c>
      <c r="M6" s="70">
        <f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0.82500000000000007</v>
      </c>
      <c r="N6" s="70">
        <f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0.52499999999999991</v>
      </c>
      <c r="O6" s="70">
        <f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0.37499999999999994</v>
      </c>
      <c r="P6" s="70">
        <f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0.15</v>
      </c>
      <c r="Q6" s="70">
        <f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0.32250000000000001</v>
      </c>
      <c r="S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T6" s="70">
        <v>0</v>
      </c>
      <c r="U6" s="70">
        <f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96.08250000000001</v>
      </c>
      <c r="V6" s="80"/>
      <c r="W6" s="70">
        <f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26.099999999999998</v>
      </c>
      <c r="X6" s="70">
        <f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0.9900000000000001</v>
      </c>
      <c r="Y6" s="70">
        <f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0.62999999999999989</v>
      </c>
      <c r="Z6" s="70">
        <f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0.44999999999999996</v>
      </c>
      <c r="AA6" s="70">
        <f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0.18</v>
      </c>
      <c r="AB6" s="70">
        <f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0.38700000000000001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0.45</v>
      </c>
      <c r="AE6" s="70">
        <v>0</v>
      </c>
      <c r="AF6" s="70">
        <f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115.29900000000001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>IFERROR(IF(E7="Individual Unit",IF(VLOOKUP($F7,Products,26,FALSE)="","X",VLOOKUP($F7,Products,26,FALSE)),""),"")</f>
        <v/>
      </c>
      <c r="H7" s="23" t="str">
        <f>_xlfn.IFNA(VLOOKUP($F7,Products,2,FALSE),"Not Found")</f>
        <v>Bidfood</v>
      </c>
      <c r="I7" s="24" t="str">
        <f>_xlfn.IFNA(VLOOKUP($F7,Products,4,FALSE),"Not Found")</f>
        <v>75603</v>
      </c>
      <c r="J7" s="24" t="str">
        <f>_xlfn.IFNA(VLOOKUP($F7,Products,5,FALSE),"Not Found")</f>
        <v>Tomato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0.13999999999999999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0.62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0.06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0.04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0.02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0.2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4.0000000000000001E-3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3.2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0.20999999999999996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0.92999999999999994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0.09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0.06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0.03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0.3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>IFERROR(IF(E8="Individual Unit",IF(VLOOKUP($F8,Products,26,FALSE)="","X",VLOOKUP($F8,Products,26,FALSE)),""),"")</f>
        <v/>
      </c>
      <c r="H8" s="23" t="str">
        <f>_xlfn.IFNA(VLOOKUP($F8,Products,2,FALSE),"Not Found")</f>
        <v>Tamar Fresh</v>
      </c>
      <c r="I8" s="24" t="str">
        <f>_xlfn.IFNA(VLOOKUP($F8,Products,4,FALSE),"Not Found")</f>
        <v>5060</v>
      </c>
      <c r="J8" s="24" t="str">
        <f>_xlfn.IFNA(VLOOKUP($F8,Products,5,FALSE),"Not Found")</f>
        <v>Cucumber 35-40mm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0.2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0.24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0.12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0.12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0.13999999999999999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0</v>
      </c>
      <c r="S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0.24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0.24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2.8000000000000003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0.3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0.36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0.18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0.18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0.20999999999999996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0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0.36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>IFERROR(IF(E9="Individual Unit",IF(VLOOKUP($F9,Products,26,FALSE)="","X",VLOOKUP($F9,Products,26,FALSE)),""),"")</f>
        <v/>
      </c>
      <c r="H9" s="23" t="str">
        <f>_xlfn.IFNA(VLOOKUP($F9,Products,2,FALSE),"Not Found")</f>
        <v>Tamar Fresh</v>
      </c>
      <c r="I9" s="24" t="str">
        <f>_xlfn.IFNA(VLOOKUP($F9,Products,4,FALSE),"Not Found")</f>
        <v>18010</v>
      </c>
      <c r="J9" s="24" t="str">
        <f>_xlfn.IFNA(VLOOKUP($F9,Products,5,FALSE),"Not Found")</f>
        <v>Iceberg Lettuce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0.48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0.55999999999999994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0.04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0.04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0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0.6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8.0000000000000002E-3</v>
      </c>
      <c r="S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4.4000000000000004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0.72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0.83999999999999986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0.06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0.06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0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0.89999999999999991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1.2E-2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6.6</v>
      </c>
    </row>
    <row r="10" spans="2:32" ht="15.75" x14ac:dyDescent="0.25">
      <c r="B10" s="89" t="s">
        <v>6233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23" t="s">
        <v>5640</v>
      </c>
      <c r="C11" s="24">
        <v>50</v>
      </c>
      <c r="D11" s="24">
        <v>50</v>
      </c>
      <c r="E11" s="23" t="s">
        <v>6204</v>
      </c>
      <c r="F11" s="65" t="s">
        <v>5639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44478</v>
      </c>
      <c r="J11" s="24" t="str">
        <f>_xlfn.IFNA(VLOOKUP($F11,Products,5,FALSE),"Not Found")</f>
        <v>Crosse &amp; Blackwell Rice Pudding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1.8000000000000003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8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0.1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0.05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0.05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0.25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0.06</v>
      </c>
      <c r="S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3.8</v>
      </c>
      <c r="T11" s="70">
        <v>0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41.23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1.8000000000000003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8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0.1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0.05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0.05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0.25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0.06</v>
      </c>
      <c r="AD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3.8</v>
      </c>
      <c r="AE11" s="70">
        <v>0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41.23</v>
      </c>
    </row>
    <row r="12" spans="2:32" s="4" customFormat="1" ht="30" customHeight="1" x14ac:dyDescent="0.25">
      <c r="B12" s="23" t="s">
        <v>6208</v>
      </c>
      <c r="C12" s="24">
        <v>10</v>
      </c>
      <c r="D12" s="24">
        <v>10</v>
      </c>
      <c r="E12" s="23" t="s">
        <v>6204</v>
      </c>
      <c r="F12" s="65" t="s">
        <v>5410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1674</v>
      </c>
      <c r="J12" s="24" t="str">
        <f>_xlfn.IFNA(VLOOKUP($F12,Products,5,FALSE),"Not Found")</f>
        <v>Greens Summer 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0.11000000000000001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0.59000000000000008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0.01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0.01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0.65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0.53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4.1590000000000007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0.11000000000000001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0.59000000000000008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0.01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0.01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0.53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4.1590000000000007</v>
      </c>
    </row>
    <row r="13" spans="2:32" x14ac:dyDescent="0.25">
      <c r="L13" s="71">
        <f t="shared" ref="L13:U13" si="0">SUM(L6:L12)</f>
        <v>24.48</v>
      </c>
      <c r="M13" s="71">
        <f t="shared" si="0"/>
        <v>10.835000000000001</v>
      </c>
      <c r="N13" s="71">
        <f t="shared" si="0"/>
        <v>0.85499999999999998</v>
      </c>
      <c r="O13" s="71">
        <f t="shared" si="0"/>
        <v>0.63500000000000001</v>
      </c>
      <c r="P13" s="71">
        <f t="shared" si="0"/>
        <v>0.21999999999999997</v>
      </c>
      <c r="Q13" s="71">
        <f t="shared" si="0"/>
        <v>1.8399999999999999</v>
      </c>
      <c r="R13" s="71">
        <f t="shared" si="0"/>
        <v>0.39450000000000002</v>
      </c>
      <c r="S13" s="71">
        <f t="shared" si="0"/>
        <v>4.415</v>
      </c>
      <c r="T13" s="71">
        <f t="shared" si="0"/>
        <v>0.77</v>
      </c>
      <c r="U13" s="71">
        <f t="shared" si="0"/>
        <v>151.8715</v>
      </c>
      <c r="V13" s="73" t="s">
        <v>6151</v>
      </c>
      <c r="W13" s="71">
        <f t="shared" ref="W13:AF13" si="1">SUM(W6:W12)</f>
        <v>29.24</v>
      </c>
      <c r="X13" s="71">
        <f t="shared" si="1"/>
        <v>11.709999999999999</v>
      </c>
      <c r="Y13" s="71">
        <f t="shared" si="1"/>
        <v>1.07</v>
      </c>
      <c r="Z13" s="71">
        <f t="shared" si="1"/>
        <v>0.81</v>
      </c>
      <c r="AA13" s="71">
        <f t="shared" si="1"/>
        <v>0.26</v>
      </c>
      <c r="AB13" s="71">
        <f t="shared" si="1"/>
        <v>2.31</v>
      </c>
      <c r="AC13" s="71">
        <f t="shared" si="1"/>
        <v>0.46500000000000002</v>
      </c>
      <c r="AD13" s="71">
        <f t="shared" si="1"/>
        <v>4.25</v>
      </c>
      <c r="AE13" s="71">
        <f t="shared" si="1"/>
        <v>0.89</v>
      </c>
      <c r="AF13" s="71">
        <f t="shared" si="1"/>
        <v>176.28799999999998</v>
      </c>
    </row>
    <row r="14" spans="2:32" x14ac:dyDescent="0.25">
      <c r="L14" s="59"/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6154</v>
      </c>
      <c r="W14" s="59"/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5" customHeight="1" x14ac:dyDescent="0.25">
      <c r="L15" s="84" t="b">
        <v>1</v>
      </c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6155</v>
      </c>
      <c r="W15" s="84" t="b">
        <v>1</v>
      </c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x14ac:dyDescent="0.25">
      <c r="L16" s="59"/>
      <c r="M16" s="59"/>
      <c r="N16" s="59"/>
      <c r="O16" s="59"/>
      <c r="P16" s="59"/>
      <c r="Q16" s="84" t="b">
        <v>1</v>
      </c>
      <c r="R16" s="59"/>
      <c r="S16" s="59"/>
      <c r="T16" s="84" t="b">
        <v>1</v>
      </c>
      <c r="U16" s="59"/>
      <c r="V16" s="63" t="s">
        <v>6156</v>
      </c>
      <c r="W16" s="59"/>
      <c r="X16" s="59"/>
      <c r="Y16" s="59"/>
      <c r="Z16" s="59"/>
      <c r="AA16" s="59"/>
      <c r="AB16" s="84" t="b">
        <v>1</v>
      </c>
      <c r="AC16" s="59"/>
      <c r="AD16" s="59"/>
      <c r="AE16" s="84" t="b">
        <v>1</v>
      </c>
      <c r="AF16" s="59"/>
    </row>
  </sheetData>
  <mergeCells count="12">
    <mergeCell ref="B10:J10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F8F6187F-9DFE-4055-9ABB-5FBC43911A95}"/>
    <hyperlink ref="M1" location="'HOME WEEK 2'!A1" display="&lt; Week 2 Home" xr:uid="{7577B6D6-DFDB-41F9-8D34-AC007415876B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448407-D1EE-4807-BF77-27AFAB4CCA84}">
          <x14:formula1>
            <xm:f>'Master Product List'!$B:$B</xm:f>
          </x14:formula1>
          <xm:sqref>F6:F9 F11:F12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099F-CEC7-4796-B288-D45AF77117D8}">
  <sheetPr codeName="Sheet146">
    <tabColor rgb="FF0070C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6234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3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6235</v>
      </c>
      <c r="C6" s="24">
        <v>50</v>
      </c>
      <c r="D6" s="24">
        <v>75</v>
      </c>
      <c r="E6" s="23" t="s">
        <v>6204</v>
      </c>
      <c r="F6" s="65" t="s">
        <v>5648</v>
      </c>
      <c r="G6" s="60" t="str">
        <f t="shared" ref="G6:G9" si="0">IFERROR(IF(E6="Individual Unit",IF(VLOOKUP($F6,Products,26,FALSE)="","X",VLOOKUP($F6,Products,26,FALSE)),""),"")</f>
        <v/>
      </c>
      <c r="H6" s="23" t="str">
        <f t="shared" ref="H6:H9" si="1">_xlfn.IFNA(VLOOKUP($F6,Products,2,FALSE),"Not Found")</f>
        <v>RD Johns</v>
      </c>
      <c r="I6" s="24" t="str">
        <f t="shared" ref="I6:I9" si="2">_xlfn.IFNA(VLOOKUP($F6,Products,4,FALSE),"Not Found")</f>
        <v>41254</v>
      </c>
      <c r="J6" s="24" t="str">
        <f t="shared" ref="J6:J9" si="3">_xlfn.IFNA(VLOOKUP($F6,Products,5,FALSE),"Not Found")</f>
        <v>Smoked Tofu</v>
      </c>
      <c r="L6" s="70">
        <f t="shared" ref="L6:L9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6.2</v>
      </c>
      <c r="M6" s="70">
        <f t="shared" ref="M6:M9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0.90000000000000013</v>
      </c>
      <c r="N6" s="70">
        <f t="shared" ref="N6:N9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2.65</v>
      </c>
      <c r="O6" s="70">
        <f t="shared" ref="O6:O9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2.1999999999999997</v>
      </c>
      <c r="P6" s="70">
        <f t="shared" ref="P6:P9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0.45000000000000007</v>
      </c>
      <c r="Q6" s="70">
        <f t="shared" ref="Q6:Q9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0.7</v>
      </c>
      <c r="R6" s="70">
        <f t="shared" ref="R6:R9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0.03</v>
      </c>
      <c r="S6" s="70">
        <f t="shared" ref="S6:S9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0.05</v>
      </c>
      <c r="T6" s="70">
        <v>0</v>
      </c>
      <c r="U6" s="70">
        <f t="shared" ref="U6:U9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50.79</v>
      </c>
      <c r="V6" s="80"/>
      <c r="W6" s="70">
        <f t="shared" ref="W6:W9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9.3000000000000007</v>
      </c>
      <c r="X6" s="70">
        <f t="shared" ref="X6:X9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1.35</v>
      </c>
      <c r="Y6" s="70">
        <f t="shared" ref="Y6:Y9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3.9750000000000001</v>
      </c>
      <c r="Z6" s="70">
        <f t="shared" ref="Z6:Z9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3.3</v>
      </c>
      <c r="AA6" s="70">
        <f t="shared" ref="AA6:AA9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0.67500000000000004</v>
      </c>
      <c r="AB6" s="70">
        <f t="shared" ref="AB6:AB9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1.0499999999999998</v>
      </c>
      <c r="AC6" s="70">
        <f t="shared" ref="AC6:AC9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4.4999999999999998E-2</v>
      </c>
      <c r="AD6" s="70">
        <f t="shared" ref="AD6:AD9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7.4999999999999997E-2</v>
      </c>
      <c r="AE6" s="70">
        <v>0</v>
      </c>
      <c r="AF6" s="70">
        <f t="shared" ref="AF6:AF9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76.185000000000002</v>
      </c>
    </row>
    <row r="7" spans="2:32" s="4" customFormat="1" ht="30" customHeight="1" x14ac:dyDescent="0.25">
      <c r="B7" s="23" t="s">
        <v>2682</v>
      </c>
      <c r="C7" s="24">
        <v>70</v>
      </c>
      <c r="D7" s="24">
        <v>90</v>
      </c>
      <c r="E7" s="23" t="s">
        <v>6204</v>
      </c>
      <c r="F7" s="65" t="s">
        <v>5663</v>
      </c>
      <c r="G7" s="60" t="str">
        <f t="shared" si="0"/>
        <v/>
      </c>
      <c r="H7" s="23" t="str">
        <f t="shared" si="1"/>
        <v>Bidfood</v>
      </c>
      <c r="I7" s="24" t="str">
        <f t="shared" si="2"/>
        <v>78250</v>
      </c>
      <c r="J7" s="24" t="str">
        <f t="shared" si="3"/>
        <v>Cook Asia Chop Suey Style Noodles</v>
      </c>
      <c r="L7" s="70">
        <f t="shared" si="4"/>
        <v>8.5399999999999991</v>
      </c>
      <c r="M7" s="70">
        <f t="shared" si="5"/>
        <v>49.559999999999995</v>
      </c>
      <c r="N7" s="70">
        <f t="shared" si="6"/>
        <v>0.63000000000000012</v>
      </c>
      <c r="O7" s="70">
        <f t="shared" si="7"/>
        <v>0.48999999999999994</v>
      </c>
      <c r="P7" s="70">
        <f t="shared" si="8"/>
        <v>0.14000000000000001</v>
      </c>
      <c r="Q7" s="70">
        <f t="shared" si="9"/>
        <v>1.8900000000000001</v>
      </c>
      <c r="R7" s="70">
        <f t="shared" si="10"/>
        <v>1.204</v>
      </c>
      <c r="S7" s="70">
        <f t="shared" si="11"/>
        <v>2.0299999999999998</v>
      </c>
      <c r="T7" s="70">
        <v>0</v>
      </c>
      <c r="U7" s="70">
        <f t="shared" si="12"/>
        <v>242.2</v>
      </c>
      <c r="V7" s="80"/>
      <c r="W7" s="70">
        <f t="shared" si="13"/>
        <v>10.98</v>
      </c>
      <c r="X7" s="70">
        <f t="shared" si="14"/>
        <v>63.72</v>
      </c>
      <c r="Y7" s="70">
        <f t="shared" si="15"/>
        <v>0.81</v>
      </c>
      <c r="Z7" s="70">
        <f t="shared" si="16"/>
        <v>0.62999999999999989</v>
      </c>
      <c r="AA7" s="70">
        <f t="shared" si="17"/>
        <v>0.18</v>
      </c>
      <c r="AB7" s="70">
        <f t="shared" si="18"/>
        <v>2.4300000000000002</v>
      </c>
      <c r="AC7" s="70">
        <f t="shared" si="19"/>
        <v>1.548</v>
      </c>
      <c r="AD7" s="70">
        <f t="shared" si="20"/>
        <v>2.61</v>
      </c>
      <c r="AE7" s="70">
        <v>0</v>
      </c>
      <c r="AF7" s="70">
        <f t="shared" si="21"/>
        <v>311.39999999999998</v>
      </c>
    </row>
    <row r="8" spans="2:32" s="4" customFormat="1" ht="30" customHeight="1" x14ac:dyDescent="0.25">
      <c r="B8" s="23" t="s">
        <v>6236</v>
      </c>
      <c r="C8" s="24">
        <v>40</v>
      </c>
      <c r="D8" s="24">
        <v>60</v>
      </c>
      <c r="E8" s="23" t="s">
        <v>6204</v>
      </c>
      <c r="F8" s="65" t="s">
        <v>2166</v>
      </c>
      <c r="G8" s="60" t="str">
        <f t="shared" si="0"/>
        <v/>
      </c>
      <c r="H8" s="23" t="str">
        <f t="shared" si="1"/>
        <v>RD Johns</v>
      </c>
      <c r="I8" s="24" t="str">
        <f t="shared" si="2"/>
        <v>1940</v>
      </c>
      <c r="J8" s="24" t="str">
        <f t="shared" si="3"/>
        <v>Greens Stir fry mix</v>
      </c>
      <c r="L8" s="70">
        <f t="shared" si="4"/>
        <v>0.52</v>
      </c>
      <c r="M8" s="70">
        <f t="shared" si="5"/>
        <v>1.4800000000000002</v>
      </c>
      <c r="N8" s="70">
        <f t="shared" si="6"/>
        <v>0.04</v>
      </c>
      <c r="O8" s="70">
        <f t="shared" si="7"/>
        <v>0.04</v>
      </c>
      <c r="P8" s="70">
        <f t="shared" si="8"/>
        <v>0</v>
      </c>
      <c r="Q8" s="70">
        <f t="shared" si="9"/>
        <v>1</v>
      </c>
      <c r="R8" s="70">
        <f t="shared" si="10"/>
        <v>1.1999999999999999E-2</v>
      </c>
      <c r="S8" s="70">
        <f t="shared" si="11"/>
        <v>1.1599999999999999</v>
      </c>
      <c r="T8" s="70">
        <v>0</v>
      </c>
      <c r="U8" s="70">
        <f t="shared" si="12"/>
        <v>10.612000000000002</v>
      </c>
      <c r="V8" s="80"/>
      <c r="W8" s="70">
        <f t="shared" si="13"/>
        <v>0.78</v>
      </c>
      <c r="X8" s="70">
        <f t="shared" si="14"/>
        <v>2.2200000000000002</v>
      </c>
      <c r="Y8" s="70">
        <f t="shared" si="15"/>
        <v>0.06</v>
      </c>
      <c r="Z8" s="70">
        <f t="shared" si="16"/>
        <v>0.06</v>
      </c>
      <c r="AA8" s="70">
        <f t="shared" si="17"/>
        <v>0</v>
      </c>
      <c r="AB8" s="70">
        <f t="shared" si="18"/>
        <v>1.5</v>
      </c>
      <c r="AC8" s="70">
        <f t="shared" si="19"/>
        <v>1.7999999999999999E-2</v>
      </c>
      <c r="AD8" s="70">
        <f t="shared" si="20"/>
        <v>1.7399999999999998</v>
      </c>
      <c r="AE8" s="70">
        <v>0</v>
      </c>
      <c r="AF8" s="70">
        <f t="shared" si="21"/>
        <v>15.918000000000003</v>
      </c>
    </row>
    <row r="9" spans="2:32" s="4" customFormat="1" ht="30" customHeight="1" x14ac:dyDescent="0.25">
      <c r="B9" s="23" t="s">
        <v>6237</v>
      </c>
      <c r="C9" s="24">
        <v>10</v>
      </c>
      <c r="D9" s="24">
        <v>10</v>
      </c>
      <c r="E9" s="23" t="s">
        <v>6205</v>
      </c>
      <c r="F9" s="65" t="s">
        <v>5777</v>
      </c>
      <c r="G9" s="60" t="str">
        <f t="shared" si="0"/>
        <v/>
      </c>
      <c r="H9" s="23" t="str">
        <f t="shared" si="1"/>
        <v>Amazon</v>
      </c>
      <c r="I9" s="24" t="str">
        <f t="shared" si="2"/>
        <v>B004SGTTI6</v>
      </c>
      <c r="J9" s="24" t="str">
        <f t="shared" si="3"/>
        <v>Kikkoman Less Salt Soy Sauce</v>
      </c>
      <c r="L9" s="70">
        <f t="shared" si="4"/>
        <v>0.96999999999999986</v>
      </c>
      <c r="M9" s="70">
        <f t="shared" si="5"/>
        <v>0.64</v>
      </c>
      <c r="N9" s="70">
        <f t="shared" si="6"/>
        <v>0</v>
      </c>
      <c r="O9" s="70">
        <f t="shared" si="7"/>
        <v>0</v>
      </c>
      <c r="P9" s="70">
        <f t="shared" si="8"/>
        <v>0</v>
      </c>
      <c r="Q9" s="70">
        <f t="shared" si="9"/>
        <v>0</v>
      </c>
      <c r="R9" s="70">
        <f t="shared" si="10"/>
        <v>0.91999999999999993</v>
      </c>
      <c r="S9" s="70">
        <f t="shared" si="11"/>
        <v>0.38</v>
      </c>
      <c r="T9" s="70">
        <v>0</v>
      </c>
      <c r="U9" s="70">
        <f t="shared" si="12"/>
        <v>8.9</v>
      </c>
      <c r="V9" s="80"/>
      <c r="W9" s="70">
        <f t="shared" si="13"/>
        <v>0.96999999999999986</v>
      </c>
      <c r="X9" s="70">
        <f t="shared" si="14"/>
        <v>0.64</v>
      </c>
      <c r="Y9" s="70">
        <f t="shared" si="15"/>
        <v>0</v>
      </c>
      <c r="Z9" s="70">
        <f t="shared" si="16"/>
        <v>0</v>
      </c>
      <c r="AA9" s="70">
        <f t="shared" si="17"/>
        <v>0</v>
      </c>
      <c r="AB9" s="70">
        <f t="shared" si="18"/>
        <v>0</v>
      </c>
      <c r="AC9" s="70">
        <f t="shared" si="19"/>
        <v>0.91999999999999993</v>
      </c>
      <c r="AD9" s="70">
        <f t="shared" si="20"/>
        <v>0.38</v>
      </c>
      <c r="AE9" s="70">
        <v>0</v>
      </c>
      <c r="AF9" s="70">
        <f t="shared" si="21"/>
        <v>8.9</v>
      </c>
    </row>
    <row r="10" spans="2:32" ht="15.75" x14ac:dyDescent="0.25">
      <c r="B10" s="89" t="s">
        <v>6216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38" t="s">
        <v>2975</v>
      </c>
      <c r="C11" s="39">
        <v>20</v>
      </c>
      <c r="D11" s="39">
        <v>25</v>
      </c>
      <c r="E11" s="38" t="s">
        <v>6204</v>
      </c>
      <c r="F11" s="65" t="s">
        <v>3270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Tamar Fresh</v>
      </c>
      <c r="I11" s="24" t="str">
        <f>_xlfn.IFNA(VLOOKUP($F11,Products,4,FALSE),"Not Found")</f>
        <v>33094</v>
      </c>
      <c r="J11" s="24" t="str">
        <f>_xlfn.IFNA(VLOOKUP($F11,Products,5,FALSE),"Not Found")</f>
        <v>Strawberries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0.12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1.22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0.1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9.1999999999999998E-2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8.0000000000000002E-3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0.2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1.22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6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0.15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1.5249999999999999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0.125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0.11499999999999999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0.01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0.25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1.5249999999999999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7.5</v>
      </c>
    </row>
    <row r="12" spans="2:32" s="4" customFormat="1" ht="30" customHeight="1" x14ac:dyDescent="0.25">
      <c r="B12" s="38" t="s">
        <v>2668</v>
      </c>
      <c r="C12" s="39">
        <v>15</v>
      </c>
      <c r="D12" s="39">
        <v>20</v>
      </c>
      <c r="E12" s="38" t="s">
        <v>6204</v>
      </c>
      <c r="F12" s="65" t="s">
        <v>3267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17229</v>
      </c>
      <c r="J12" s="24" t="str">
        <f>_xlfn.IFNA(VLOOKUP($F12,Products,5,FALSE),"Not Found")</f>
        <v>Red Grapes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0.10499999999999998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2.415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0.03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0.03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0.09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2.415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9.75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0.13999999999999999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3.22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0.04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0.04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0.12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3.22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13</v>
      </c>
    </row>
    <row r="13" spans="2:32" s="4" customFormat="1" ht="30" customHeight="1" x14ac:dyDescent="0.25">
      <c r="B13" s="38" t="s">
        <v>1447</v>
      </c>
      <c r="C13" s="39">
        <v>0.1</v>
      </c>
      <c r="D13" s="39">
        <v>0.1</v>
      </c>
      <c r="E13" s="38" t="s">
        <v>1216</v>
      </c>
      <c r="F13" s="65" t="s">
        <v>3333</v>
      </c>
      <c r="G13" s="60">
        <f>IFERROR(IF(E13="Individual Unit",IF(VLOOKUP($F13,Products,26,FALSE)="","X",VLOOKUP($F13,Products,26,FALSE)),""),"")</f>
        <v>167</v>
      </c>
      <c r="H13" s="23" t="str">
        <f>_xlfn.IFNA(VLOOKUP($F13,Products,2,FALSE),"Not Found")</f>
        <v>Tamar Fresh</v>
      </c>
      <c r="I13" s="24" t="str">
        <f>_xlfn.IFNA(VLOOKUP($F13,Products,4,FALSE),"Not Found")</f>
        <v>1006</v>
      </c>
      <c r="J13" s="24" t="str">
        <f>_xlfn.IFNA(VLOOKUP($F13,Products,5,FALSE),"Not Found")</f>
        <v>Gala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2.1710000000000003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0.20040000000000002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1.8370000000000002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8.35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2.1710000000000003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0.20040000000000002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1.8370000000000002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8.35</v>
      </c>
    </row>
    <row r="14" spans="2:32" x14ac:dyDescent="0.25">
      <c r="L14" s="71">
        <f t="shared" ref="L14:U14" si="22">SUM(L6:L13)</f>
        <v>16.454999999999998</v>
      </c>
      <c r="M14" s="71">
        <f t="shared" si="22"/>
        <v>58.385999999999989</v>
      </c>
      <c r="N14" s="71">
        <f t="shared" si="22"/>
        <v>3.45</v>
      </c>
      <c r="O14" s="71">
        <f t="shared" si="22"/>
        <v>2.8519999999999994</v>
      </c>
      <c r="P14" s="71">
        <f t="shared" si="22"/>
        <v>0.59800000000000009</v>
      </c>
      <c r="Q14" s="71">
        <f t="shared" si="22"/>
        <v>4.0804</v>
      </c>
      <c r="R14" s="71">
        <f t="shared" si="22"/>
        <v>2.1659999999999999</v>
      </c>
      <c r="S14" s="71">
        <f t="shared" si="22"/>
        <v>3.6199999999999992</v>
      </c>
      <c r="T14" s="71">
        <f t="shared" si="22"/>
        <v>5.4719999999999995</v>
      </c>
      <c r="U14" s="71">
        <f t="shared" si="22"/>
        <v>336.60200000000003</v>
      </c>
      <c r="V14" s="73" t="s">
        <v>6151</v>
      </c>
      <c r="W14" s="71">
        <f t="shared" ref="W14:AF14" si="23">SUM(W6:W13)</f>
        <v>22.32</v>
      </c>
      <c r="X14" s="71">
        <f t="shared" si="23"/>
        <v>74.846000000000004</v>
      </c>
      <c r="Y14" s="71">
        <f t="shared" si="23"/>
        <v>5.01</v>
      </c>
      <c r="Z14" s="71">
        <f t="shared" si="23"/>
        <v>4.1449999999999996</v>
      </c>
      <c r="AA14" s="71">
        <f t="shared" si="23"/>
        <v>0.86499999999999999</v>
      </c>
      <c r="AB14" s="71">
        <f t="shared" si="23"/>
        <v>5.5504000000000007</v>
      </c>
      <c r="AC14" s="71">
        <f t="shared" si="23"/>
        <v>2.5309999999999997</v>
      </c>
      <c r="AD14" s="71">
        <f t="shared" si="23"/>
        <v>4.8049999999999997</v>
      </c>
      <c r="AE14" s="71">
        <f t="shared" si="23"/>
        <v>6.5820000000000007</v>
      </c>
      <c r="AF14" s="71">
        <f t="shared" si="23"/>
        <v>441.25299999999999</v>
      </c>
    </row>
    <row r="15" spans="2:32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4.2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0:J10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92B7685F-1778-4809-8179-70EEF6BD734E}"/>
    <hyperlink ref="M1" location="'HOME WEEK 2'!A1" display="&lt; Week 2 Home" xr:uid="{337C6F71-A1A0-4030-AE5A-07C89BA0797B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A285DBC-087C-4791-8F21-19F5975BC388}">
          <x14:formula1>
            <xm:f>'Master Product List'!$B:$B</xm:f>
          </x14:formula1>
          <xm:sqref>F6:F9 F11:F13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C705-9C95-4FA5-AB94-775E9721D13F}">
  <sheetPr codeName="Sheet147">
    <tabColor rgb="FF0070C0"/>
  </sheetPr>
  <dimension ref="B1:AF19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6238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9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6221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1" si="0">IFERROR(IF(E6="Individual Unit",IF(VLOOKUP($F6,Products,26,FALSE)="","X",VLOOKUP($F6,Products,26,FALSE)),""),"")</f>
        <v>40</v>
      </c>
      <c r="H6" s="23" t="str">
        <f t="shared" ref="H6:H11" si="1">_xlfn.IFNA(VLOOKUP($F6,Products,2,FALSE),"Not Found")</f>
        <v>Bidfood</v>
      </c>
      <c r="I6" s="24" t="str">
        <f t="shared" ref="I6:I11" si="2">_xlfn.IFNA(VLOOKUP($F6,Products,4,FALSE),"Not Found")</f>
        <v>81210</v>
      </c>
      <c r="J6" s="24" t="str">
        <f t="shared" ref="J6:J11" si="3">_xlfn.IFNA(VLOOKUP($F6,Products,5,FALSE),"Not Found")</f>
        <v>Everyday Favourites Mk4 Sandwich Baps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 t="shared" ref="S6:S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6222</v>
      </c>
      <c r="C7" s="24">
        <v>0</v>
      </c>
      <c r="D7" s="24">
        <v>1</v>
      </c>
      <c r="E7" s="23" t="s">
        <v>1216</v>
      </c>
      <c r="F7" s="65" t="s">
        <v>2694</v>
      </c>
      <c r="G7" s="60">
        <f t="shared" si="0"/>
        <v>65</v>
      </c>
      <c r="H7" s="23" t="str">
        <f t="shared" si="1"/>
        <v>RD Johns</v>
      </c>
      <c r="I7" s="24" t="str">
        <f t="shared" si="2"/>
        <v>5108</v>
      </c>
      <c r="J7" s="24" t="str">
        <f t="shared" si="3"/>
        <v xml:space="preserve">Kara 5" Premium </v>
      </c>
      <c r="L7" s="70">
        <f t="shared" si="4"/>
        <v>0</v>
      </c>
      <c r="M7" s="70">
        <f t="shared" si="5"/>
        <v>0</v>
      </c>
      <c r="N7" s="70">
        <f t="shared" si="6"/>
        <v>0</v>
      </c>
      <c r="O7" s="70">
        <f t="shared" si="7"/>
        <v>0</v>
      </c>
      <c r="P7" s="70">
        <f t="shared" si="8"/>
        <v>0</v>
      </c>
      <c r="Q7" s="70">
        <f t="shared" si="9"/>
        <v>0</v>
      </c>
      <c r="R7" s="70">
        <f t="shared" si="10"/>
        <v>0</v>
      </c>
      <c r="S7" s="70">
        <f t="shared" si="11"/>
        <v>0</v>
      </c>
      <c r="T7" s="70">
        <v>0</v>
      </c>
      <c r="U7" s="70">
        <f t="shared" si="12"/>
        <v>0</v>
      </c>
      <c r="V7" s="80"/>
      <c r="W7" s="70">
        <f t="shared" si="13"/>
        <v>5.2</v>
      </c>
      <c r="X7" s="70">
        <f t="shared" si="14"/>
        <v>30.549999999999997</v>
      </c>
      <c r="Y7" s="70">
        <f t="shared" si="15"/>
        <v>0.97499999999999998</v>
      </c>
      <c r="Z7" s="70">
        <f t="shared" si="16"/>
        <v>0.84500000000000008</v>
      </c>
      <c r="AA7" s="70">
        <f t="shared" si="17"/>
        <v>0.13</v>
      </c>
      <c r="AB7" s="70">
        <f t="shared" si="18"/>
        <v>1.95</v>
      </c>
      <c r="AC7" s="70">
        <f t="shared" si="19"/>
        <v>0.58500000000000008</v>
      </c>
      <c r="AD7" s="70">
        <f t="shared" si="20"/>
        <v>2.6</v>
      </c>
      <c r="AE7" s="70">
        <v>0</v>
      </c>
      <c r="AF7" s="70">
        <f t="shared" si="21"/>
        <v>157.3715</v>
      </c>
    </row>
    <row r="8" spans="2:32" s="4" customFormat="1" ht="30" customHeight="1" x14ac:dyDescent="0.25">
      <c r="B8" s="23" t="s">
        <v>5605</v>
      </c>
      <c r="C8" s="24">
        <v>1</v>
      </c>
      <c r="D8" s="24">
        <v>1.5</v>
      </c>
      <c r="E8" s="23" t="s">
        <v>1216</v>
      </c>
      <c r="F8" s="65" t="s">
        <v>5604</v>
      </c>
      <c r="G8" s="60">
        <f t="shared" si="0"/>
        <v>17</v>
      </c>
      <c r="H8" s="23" t="str">
        <f t="shared" si="1"/>
        <v>RD Johns</v>
      </c>
      <c r="I8" s="24" t="str">
        <f t="shared" si="2"/>
        <v>31767</v>
      </c>
      <c r="J8" s="24" t="str">
        <f t="shared" si="3"/>
        <v>Boiled Egg</v>
      </c>
      <c r="L8" s="70">
        <f t="shared" si="4"/>
        <v>2.1419999999999999</v>
      </c>
      <c r="M8" s="70">
        <f t="shared" si="5"/>
        <v>0</v>
      </c>
      <c r="N8" s="70">
        <f t="shared" si="6"/>
        <v>1.53</v>
      </c>
      <c r="O8" s="70">
        <f t="shared" si="7"/>
        <v>1.105</v>
      </c>
      <c r="P8" s="70">
        <f t="shared" si="8"/>
        <v>0.42500000000000004</v>
      </c>
      <c r="Q8" s="70">
        <f t="shared" si="9"/>
        <v>0</v>
      </c>
      <c r="R8" s="70">
        <f t="shared" si="10"/>
        <v>6.6299999999999998E-2</v>
      </c>
      <c r="S8" s="70">
        <f t="shared" si="11"/>
        <v>0</v>
      </c>
      <c r="T8" s="70">
        <v>0</v>
      </c>
      <c r="U8" s="70">
        <f t="shared" si="12"/>
        <v>22.27</v>
      </c>
      <c r="V8" s="80"/>
      <c r="W8" s="70">
        <f t="shared" si="13"/>
        <v>3.2130000000000001</v>
      </c>
      <c r="X8" s="70">
        <f t="shared" si="14"/>
        <v>0</v>
      </c>
      <c r="Y8" s="70">
        <f t="shared" si="15"/>
        <v>2.2949999999999999</v>
      </c>
      <c r="Z8" s="70">
        <f t="shared" si="16"/>
        <v>1.6575</v>
      </c>
      <c r="AA8" s="70">
        <f t="shared" si="17"/>
        <v>0.63750000000000007</v>
      </c>
      <c r="AB8" s="70">
        <f t="shared" si="18"/>
        <v>0</v>
      </c>
      <c r="AC8" s="70">
        <f t="shared" si="19"/>
        <v>9.9449999999999997E-2</v>
      </c>
      <c r="AD8" s="70">
        <f t="shared" si="20"/>
        <v>0</v>
      </c>
      <c r="AE8" s="70">
        <v>0</v>
      </c>
      <c r="AF8" s="70">
        <f t="shared" si="21"/>
        <v>33.405000000000001</v>
      </c>
    </row>
    <row r="9" spans="2:32" s="4" customFormat="1" ht="46.5" customHeight="1" x14ac:dyDescent="0.25">
      <c r="B9" s="23" t="s">
        <v>2116</v>
      </c>
      <c r="C9" s="24">
        <v>5</v>
      </c>
      <c r="D9" s="24">
        <v>7.5</v>
      </c>
      <c r="E9" s="23" t="s">
        <v>6204</v>
      </c>
      <c r="F9" s="65" t="s">
        <v>3948</v>
      </c>
      <c r="G9" s="60" t="str">
        <f t="shared" si="0"/>
        <v/>
      </c>
      <c r="H9" s="23" t="str">
        <f t="shared" si="1"/>
        <v>Bidfood</v>
      </c>
      <c r="I9" s="24" t="str">
        <f t="shared" si="2"/>
        <v>37897</v>
      </c>
      <c r="J9" s="24" t="str">
        <f t="shared" si="3"/>
        <v>Everyday Favourites Great Value Mayonnaise - 5 Litre</v>
      </c>
      <c r="L9" s="70">
        <f t="shared" si="4"/>
        <v>5.0000000000000001E-3</v>
      </c>
      <c r="M9" s="70">
        <f t="shared" si="5"/>
        <v>0.38500000000000001</v>
      </c>
      <c r="N9" s="70">
        <f t="shared" si="6"/>
        <v>0.71500000000000008</v>
      </c>
      <c r="O9" s="70">
        <f t="shared" si="7"/>
        <v>0.60799999999999998</v>
      </c>
      <c r="P9" s="70">
        <f t="shared" si="8"/>
        <v>0.10700000000000001</v>
      </c>
      <c r="Q9" s="70">
        <f t="shared" si="9"/>
        <v>2.5000000000000001E-2</v>
      </c>
      <c r="R9" s="70">
        <f t="shared" si="10"/>
        <v>7.0999999999999994E-2</v>
      </c>
      <c r="S9" s="70">
        <f t="shared" si="11"/>
        <v>0.08</v>
      </c>
      <c r="T9" s="70">
        <v>0</v>
      </c>
      <c r="U9" s="70">
        <f t="shared" si="12"/>
        <v>8</v>
      </c>
      <c r="V9" s="80"/>
      <c r="W9" s="70">
        <f t="shared" si="13"/>
        <v>7.4999999999999997E-3</v>
      </c>
      <c r="X9" s="70">
        <f t="shared" si="14"/>
        <v>0.57750000000000001</v>
      </c>
      <c r="Y9" s="70">
        <f t="shared" si="15"/>
        <v>1.0725000000000002</v>
      </c>
      <c r="Z9" s="70">
        <f t="shared" si="16"/>
        <v>0.91200000000000003</v>
      </c>
      <c r="AA9" s="70">
        <f t="shared" si="17"/>
        <v>0.16050000000000003</v>
      </c>
      <c r="AB9" s="70">
        <f t="shared" si="18"/>
        <v>3.7499999999999999E-2</v>
      </c>
      <c r="AC9" s="70">
        <f t="shared" si="19"/>
        <v>0.1065</v>
      </c>
      <c r="AD9" s="70">
        <f t="shared" si="20"/>
        <v>0.12</v>
      </c>
      <c r="AE9" s="70">
        <v>0</v>
      </c>
      <c r="AF9" s="70">
        <f t="shared" si="21"/>
        <v>12</v>
      </c>
    </row>
    <row r="10" spans="2:32" s="4" customFormat="1" ht="30" customHeight="1" x14ac:dyDescent="0.25">
      <c r="B10" s="23" t="s">
        <v>2290</v>
      </c>
      <c r="C10" s="24">
        <v>5</v>
      </c>
      <c r="D10" s="24">
        <v>7.5</v>
      </c>
      <c r="E10" s="23" t="s">
        <v>6204</v>
      </c>
      <c r="F10" s="65" t="s">
        <v>5105</v>
      </c>
      <c r="G10" s="60" t="str">
        <f t="shared" si="0"/>
        <v/>
      </c>
      <c r="H10" s="23" t="str">
        <f t="shared" si="1"/>
        <v>Bidfood</v>
      </c>
      <c r="I10" s="24" t="str">
        <f t="shared" si="2"/>
        <v>1093</v>
      </c>
      <c r="J10" s="24" t="str">
        <f t="shared" si="3"/>
        <v>Summer County Soft Spread</v>
      </c>
      <c r="L10" s="70">
        <f t="shared" si="4"/>
        <v>0</v>
      </c>
      <c r="M10" s="70">
        <f t="shared" si="5"/>
        <v>0</v>
      </c>
      <c r="N10" s="70">
        <f t="shared" si="6"/>
        <v>2.75</v>
      </c>
      <c r="O10" s="70">
        <f t="shared" si="7"/>
        <v>2</v>
      </c>
      <c r="P10" s="70">
        <f t="shared" si="8"/>
        <v>0.75</v>
      </c>
      <c r="Q10" s="70">
        <f t="shared" si="9"/>
        <v>0</v>
      </c>
      <c r="R10" s="70">
        <f t="shared" si="10"/>
        <v>6.9999999999999993E-2</v>
      </c>
      <c r="S10" s="70">
        <f t="shared" si="11"/>
        <v>0</v>
      </c>
      <c r="T10" s="70">
        <v>0</v>
      </c>
      <c r="U10" s="70">
        <f t="shared" si="12"/>
        <v>24.75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4.125</v>
      </c>
      <c r="Z10" s="70">
        <f t="shared" si="16"/>
        <v>3</v>
      </c>
      <c r="AA10" s="70">
        <f t="shared" si="17"/>
        <v>1.125</v>
      </c>
      <c r="AB10" s="70">
        <f t="shared" si="18"/>
        <v>0</v>
      </c>
      <c r="AC10" s="70">
        <f t="shared" si="19"/>
        <v>0.10499999999999998</v>
      </c>
      <c r="AD10" s="70">
        <f t="shared" si="20"/>
        <v>0</v>
      </c>
      <c r="AE10" s="70">
        <v>0</v>
      </c>
      <c r="AF10" s="70">
        <f t="shared" si="21"/>
        <v>37.125</v>
      </c>
    </row>
    <row r="11" spans="2:32" s="4" customFormat="1" ht="30" customHeight="1" x14ac:dyDescent="0.25">
      <c r="B11" s="23" t="s">
        <v>5588</v>
      </c>
      <c r="C11" s="24">
        <v>5</v>
      </c>
      <c r="D11" s="24">
        <v>7.5</v>
      </c>
      <c r="E11" s="23" t="s">
        <v>6204</v>
      </c>
      <c r="F11" s="65" t="s">
        <v>5587</v>
      </c>
      <c r="G11" s="60" t="str">
        <f t="shared" si="0"/>
        <v/>
      </c>
      <c r="H11" s="23" t="str">
        <f t="shared" si="1"/>
        <v>Tamar Fresh</v>
      </c>
      <c r="I11" s="24" t="str">
        <f t="shared" si="2"/>
        <v>33014</v>
      </c>
      <c r="J11" s="24" t="str">
        <f t="shared" si="3"/>
        <v>Cress</v>
      </c>
      <c r="L11" s="70">
        <f t="shared" si="4"/>
        <v>0.13</v>
      </c>
      <c r="M11" s="70">
        <f t="shared" si="5"/>
        <v>0.27500000000000002</v>
      </c>
      <c r="N11" s="70">
        <f t="shared" si="6"/>
        <v>3.4999999999999996E-2</v>
      </c>
      <c r="O11" s="70">
        <f t="shared" si="7"/>
        <v>3.4999999999999996E-2</v>
      </c>
      <c r="P11" s="70">
        <f t="shared" si="8"/>
        <v>0</v>
      </c>
      <c r="Q11" s="70">
        <f t="shared" si="9"/>
        <v>0</v>
      </c>
      <c r="R11" s="70">
        <f t="shared" si="10"/>
        <v>0</v>
      </c>
      <c r="S11" s="70">
        <f t="shared" si="11"/>
        <v>0</v>
      </c>
      <c r="T11" s="70">
        <v>0</v>
      </c>
      <c r="U11" s="70">
        <f t="shared" si="12"/>
        <v>1.6</v>
      </c>
      <c r="V11" s="80"/>
      <c r="W11" s="70">
        <f t="shared" si="13"/>
        <v>0.19500000000000001</v>
      </c>
      <c r="X11" s="70">
        <f t="shared" si="14"/>
        <v>0.41249999999999998</v>
      </c>
      <c r="Y11" s="70">
        <f t="shared" si="15"/>
        <v>5.2499999999999991E-2</v>
      </c>
      <c r="Z11" s="70">
        <f t="shared" si="16"/>
        <v>5.2499999999999991E-2</v>
      </c>
      <c r="AA11" s="70">
        <f t="shared" si="17"/>
        <v>0</v>
      </c>
      <c r="AB11" s="70">
        <f t="shared" si="18"/>
        <v>0</v>
      </c>
      <c r="AC11" s="70">
        <f t="shared" si="19"/>
        <v>0</v>
      </c>
      <c r="AD11" s="70">
        <f t="shared" si="20"/>
        <v>0</v>
      </c>
      <c r="AE11" s="70">
        <v>0</v>
      </c>
      <c r="AF11" s="70">
        <f t="shared" si="21"/>
        <v>2.4</v>
      </c>
    </row>
    <row r="12" spans="2:32" ht="15.75" x14ac:dyDescent="0.25">
      <c r="B12" s="89" t="s">
        <v>6216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2975</v>
      </c>
      <c r="C13" s="39">
        <v>20</v>
      </c>
      <c r="D13" s="39">
        <v>25</v>
      </c>
      <c r="E13" s="38" t="s">
        <v>6204</v>
      </c>
      <c r="F13" s="65" t="s">
        <v>3270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33094</v>
      </c>
      <c r="J13" s="24" t="str">
        <f>_xlfn.IFNA(VLOOKUP($F13,Products,5,FALSE),"Not Found")</f>
        <v>Strawberries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1.22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9.1999999999999998E-2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8.0000000000000002E-3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1.22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6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0.15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1.5249999999999999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0.125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0.11499999999999999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0.01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1.5249999999999999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7.5</v>
      </c>
    </row>
    <row r="14" spans="2:32" s="4" customFormat="1" ht="30" customHeight="1" x14ac:dyDescent="0.25">
      <c r="B14" s="38" t="s">
        <v>2668</v>
      </c>
      <c r="C14" s="39">
        <v>15</v>
      </c>
      <c r="D14" s="39">
        <v>20</v>
      </c>
      <c r="E14" s="38" t="s">
        <v>6204</v>
      </c>
      <c r="F14" s="65" t="s">
        <v>3267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Tamar Fresh</v>
      </c>
      <c r="I14" s="24" t="str">
        <f>_xlfn.IFNA(VLOOKUP($F14,Products,4,FALSE),"Not Found")</f>
        <v>17229</v>
      </c>
      <c r="J14" s="24" t="str">
        <f>_xlfn.IFNA(VLOOKUP($F14,Products,5,FALSE),"Not Found")</f>
        <v>Red Grapes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0.10499999999999998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2.415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0.03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0.03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0.09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2.415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9.75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0.13999999999999999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3.22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0.04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0.04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0.12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3.22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13</v>
      </c>
    </row>
    <row r="15" spans="2:32" s="4" customFormat="1" ht="30" customHeight="1" x14ac:dyDescent="0.25">
      <c r="B15" s="38" t="s">
        <v>1447</v>
      </c>
      <c r="C15" s="39">
        <v>0.1</v>
      </c>
      <c r="D15" s="39">
        <v>0.1</v>
      </c>
      <c r="E15" s="38" t="s">
        <v>1216</v>
      </c>
      <c r="F15" s="65" t="s">
        <v>3333</v>
      </c>
      <c r="G15" s="60">
        <f>IFERROR(IF(E15="Individual Unit",IF(VLOOKUP($F15,Products,26,FALSE)="","X",VLOOKUP($F15,Products,26,FALSE)),""),"")</f>
        <v>167</v>
      </c>
      <c r="H15" s="23" t="str">
        <f>_xlfn.IFNA(VLOOKUP($F15,Products,2,FALSE),"Not Found")</f>
        <v>Tamar Fresh</v>
      </c>
      <c r="I15" s="24" t="str">
        <f>_xlfn.IFNA(VLOOKUP($F15,Products,4,FALSE),"Not Found")</f>
        <v>1006</v>
      </c>
      <c r="J15" s="24" t="str">
        <f>_xlfn.IFNA(VLOOKUP($F15,Products,5,FALSE),"Not Found")</f>
        <v>Gala Apples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0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2.1710000000000003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0.20040000000000002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0</v>
      </c>
      <c r="S15" s="70">
        <v>0</v>
      </c>
      <c r="T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1.8370000000000002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8.35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0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2.1710000000000003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0.20040000000000002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0</v>
      </c>
      <c r="AD15" s="70">
        <v>0</v>
      </c>
      <c r="AE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1.8370000000000002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8.35</v>
      </c>
    </row>
    <row r="16" spans="2:32" x14ac:dyDescent="0.25">
      <c r="L16" s="71">
        <f t="shared" ref="L16:U16" si="22">SUM(L6:L15)</f>
        <v>6.3419999999999987</v>
      </c>
      <c r="M16" s="71">
        <f t="shared" si="22"/>
        <v>25.025999999999996</v>
      </c>
      <c r="N16" s="71">
        <f t="shared" si="22"/>
        <v>5.88</v>
      </c>
      <c r="O16" s="71">
        <f t="shared" si="22"/>
        <v>4.51</v>
      </c>
      <c r="P16" s="71">
        <f t="shared" si="22"/>
        <v>1.37</v>
      </c>
      <c r="Q16" s="71">
        <f t="shared" si="22"/>
        <v>1.7153999999999998</v>
      </c>
      <c r="R16" s="71">
        <f t="shared" si="22"/>
        <v>0.57929999999999993</v>
      </c>
      <c r="S16" s="71">
        <f t="shared" si="22"/>
        <v>1.5200000000000002</v>
      </c>
      <c r="T16" s="71">
        <f t="shared" si="22"/>
        <v>5.4719999999999995</v>
      </c>
      <c r="U16" s="71">
        <f t="shared" si="22"/>
        <v>179.12</v>
      </c>
      <c r="V16" s="73" t="s">
        <v>6151</v>
      </c>
      <c r="W16" s="71">
        <f t="shared" ref="W16:AF16" si="23">SUM(W6:W15)</f>
        <v>8.9055000000000017</v>
      </c>
      <c r="X16" s="71">
        <f t="shared" si="23"/>
        <v>38.455999999999996</v>
      </c>
      <c r="Y16" s="71">
        <f t="shared" si="23"/>
        <v>8.6850000000000005</v>
      </c>
      <c r="Z16" s="71">
        <f t="shared" si="23"/>
        <v>6.6220000000000008</v>
      </c>
      <c r="AA16" s="71">
        <f t="shared" si="23"/>
        <v>2.0629999999999997</v>
      </c>
      <c r="AB16" s="71">
        <f t="shared" si="23"/>
        <v>2.5579000000000001</v>
      </c>
      <c r="AC16" s="71">
        <f t="shared" si="23"/>
        <v>0.89595000000000014</v>
      </c>
      <c r="AD16" s="71">
        <f t="shared" si="23"/>
        <v>2.72</v>
      </c>
      <c r="AE16" s="71">
        <f t="shared" si="23"/>
        <v>6.5820000000000007</v>
      </c>
      <c r="AF16" s="71">
        <f t="shared" si="23"/>
        <v>271.15150000000006</v>
      </c>
    </row>
    <row r="17" spans="12:32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B12:J12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1CA129D2-B0B7-4C64-A252-A66A275EEB6F}"/>
    <hyperlink ref="M1" location="'HOME WEEK 2'!A1" display="&lt; Week 2 Home" xr:uid="{C17A87EB-6B55-4121-8C24-B59E941C6783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E33E5E2-6278-4539-89CC-45F7A2223CE7}">
          <x14:formula1>
            <xm:f>'Master Product List'!$B:$B</xm:f>
          </x14:formula1>
          <xm:sqref>F6:F11 F13:F15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50B4F-3987-4C6B-9A3B-C7152F51155D}">
  <sheetPr codeName="Sheet217">
    <tabColor rgb="FF0070C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B13" sqref="B13:J13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6238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4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6221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1" si="0">IFERROR(IF(E6="Individual Unit",IF(VLOOKUP($F6,Products,26,FALSE)="","X",VLOOKUP($F6,Products,26,FALSE)),""),"")</f>
        <v>40</v>
      </c>
      <c r="H6" s="23" t="str">
        <f t="shared" ref="H6:H11" si="1">_xlfn.IFNA(VLOOKUP($F6,Products,2,FALSE),"Not Found")</f>
        <v>Bidfood</v>
      </c>
      <c r="I6" s="24" t="str">
        <f t="shared" ref="I6:I11" si="2">_xlfn.IFNA(VLOOKUP($F6,Products,4,FALSE),"Not Found")</f>
        <v>81210</v>
      </c>
      <c r="J6" s="24" t="str">
        <f t="shared" ref="J6:J11" si="3">_xlfn.IFNA(VLOOKUP($F6,Products,5,FALSE),"Not Found")</f>
        <v>Everyday Favourites Mk4 Sandwich Baps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 t="shared" ref="S6:S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6222</v>
      </c>
      <c r="C7" s="24">
        <v>0</v>
      </c>
      <c r="D7" s="24">
        <v>1</v>
      </c>
      <c r="E7" s="23" t="s">
        <v>1216</v>
      </c>
      <c r="F7" s="65" t="s">
        <v>2694</v>
      </c>
      <c r="G7" s="60">
        <f t="shared" si="0"/>
        <v>65</v>
      </c>
      <c r="H7" s="23" t="str">
        <f t="shared" si="1"/>
        <v>RD Johns</v>
      </c>
      <c r="I7" s="24" t="str">
        <f t="shared" si="2"/>
        <v>5108</v>
      </c>
      <c r="J7" s="24" t="str">
        <f t="shared" si="3"/>
        <v xml:space="preserve">Kara 5" Premium </v>
      </c>
      <c r="L7" s="70">
        <f t="shared" si="4"/>
        <v>0</v>
      </c>
      <c r="M7" s="70">
        <f t="shared" si="5"/>
        <v>0</v>
      </c>
      <c r="N7" s="70">
        <f t="shared" si="6"/>
        <v>0</v>
      </c>
      <c r="O7" s="70">
        <f t="shared" si="7"/>
        <v>0</v>
      </c>
      <c r="P7" s="70">
        <f t="shared" si="8"/>
        <v>0</v>
      </c>
      <c r="Q7" s="70">
        <f t="shared" si="9"/>
        <v>0</v>
      </c>
      <c r="R7" s="70">
        <f t="shared" si="10"/>
        <v>0</v>
      </c>
      <c r="S7" s="70">
        <f t="shared" si="11"/>
        <v>0</v>
      </c>
      <c r="T7" s="70">
        <v>0</v>
      </c>
      <c r="U7" s="70">
        <f t="shared" si="12"/>
        <v>0</v>
      </c>
      <c r="V7" s="80"/>
      <c r="W7" s="70">
        <f t="shared" si="13"/>
        <v>5.2</v>
      </c>
      <c r="X7" s="70">
        <f t="shared" si="14"/>
        <v>30.549999999999997</v>
      </c>
      <c r="Y7" s="70">
        <f t="shared" si="15"/>
        <v>0.97499999999999998</v>
      </c>
      <c r="Z7" s="70">
        <f t="shared" si="16"/>
        <v>0.84500000000000008</v>
      </c>
      <c r="AA7" s="70">
        <f t="shared" si="17"/>
        <v>0.13</v>
      </c>
      <c r="AB7" s="70">
        <f t="shared" si="18"/>
        <v>1.95</v>
      </c>
      <c r="AC7" s="70">
        <f t="shared" si="19"/>
        <v>0.58500000000000008</v>
      </c>
      <c r="AD7" s="70">
        <f t="shared" si="20"/>
        <v>2.6</v>
      </c>
      <c r="AE7" s="70">
        <v>0</v>
      </c>
      <c r="AF7" s="70">
        <f t="shared" si="21"/>
        <v>157.3715</v>
      </c>
    </row>
    <row r="8" spans="2:32" s="4" customFormat="1" ht="30" customHeight="1" x14ac:dyDescent="0.25">
      <c r="B8" s="23" t="s">
        <v>5605</v>
      </c>
      <c r="C8" s="24">
        <v>1</v>
      </c>
      <c r="D8" s="24">
        <v>1.5</v>
      </c>
      <c r="E8" s="23" t="s">
        <v>1216</v>
      </c>
      <c r="F8" s="65" t="s">
        <v>5604</v>
      </c>
      <c r="G8" s="60">
        <f t="shared" si="0"/>
        <v>17</v>
      </c>
      <c r="H8" s="23" t="str">
        <f t="shared" si="1"/>
        <v>RD Johns</v>
      </c>
      <c r="I8" s="24" t="str">
        <f t="shared" si="2"/>
        <v>31767</v>
      </c>
      <c r="J8" s="24" t="str">
        <f t="shared" si="3"/>
        <v>Boiled Egg</v>
      </c>
      <c r="L8" s="70">
        <f t="shared" si="4"/>
        <v>2.1419999999999999</v>
      </c>
      <c r="M8" s="70">
        <f t="shared" si="5"/>
        <v>0</v>
      </c>
      <c r="N8" s="70">
        <f t="shared" si="6"/>
        <v>1.53</v>
      </c>
      <c r="O8" s="70">
        <f t="shared" si="7"/>
        <v>1.105</v>
      </c>
      <c r="P8" s="70">
        <f t="shared" si="8"/>
        <v>0.42500000000000004</v>
      </c>
      <c r="Q8" s="70">
        <f t="shared" si="9"/>
        <v>0</v>
      </c>
      <c r="R8" s="70">
        <f t="shared" si="10"/>
        <v>6.6299999999999998E-2</v>
      </c>
      <c r="S8" s="70">
        <f t="shared" si="11"/>
        <v>0</v>
      </c>
      <c r="T8" s="70">
        <v>0</v>
      </c>
      <c r="U8" s="70">
        <f t="shared" si="12"/>
        <v>22.27</v>
      </c>
      <c r="V8" s="80"/>
      <c r="W8" s="70">
        <f t="shared" si="13"/>
        <v>3.2130000000000001</v>
      </c>
      <c r="X8" s="70">
        <f t="shared" si="14"/>
        <v>0</v>
      </c>
      <c r="Y8" s="70">
        <f t="shared" si="15"/>
        <v>2.2949999999999999</v>
      </c>
      <c r="Z8" s="70">
        <f t="shared" si="16"/>
        <v>1.6575</v>
      </c>
      <c r="AA8" s="70">
        <f t="shared" si="17"/>
        <v>0.63750000000000007</v>
      </c>
      <c r="AB8" s="70">
        <f t="shared" si="18"/>
        <v>0</v>
      </c>
      <c r="AC8" s="70">
        <f t="shared" si="19"/>
        <v>9.9449999999999997E-2</v>
      </c>
      <c r="AD8" s="70">
        <f t="shared" si="20"/>
        <v>0</v>
      </c>
      <c r="AE8" s="70">
        <v>0</v>
      </c>
      <c r="AF8" s="70">
        <f t="shared" si="21"/>
        <v>33.405000000000001</v>
      </c>
    </row>
    <row r="9" spans="2:32" s="4" customFormat="1" ht="39" customHeight="1" x14ac:dyDescent="0.25">
      <c r="B9" s="23" t="s">
        <v>2116</v>
      </c>
      <c r="C9" s="24">
        <v>5</v>
      </c>
      <c r="D9" s="24">
        <v>7.5</v>
      </c>
      <c r="E9" s="23" t="s">
        <v>6204</v>
      </c>
      <c r="F9" s="65" t="s">
        <v>3948</v>
      </c>
      <c r="G9" s="60" t="str">
        <f t="shared" si="0"/>
        <v/>
      </c>
      <c r="H9" s="23" t="str">
        <f t="shared" si="1"/>
        <v>Bidfood</v>
      </c>
      <c r="I9" s="24" t="str">
        <f t="shared" si="2"/>
        <v>37897</v>
      </c>
      <c r="J9" s="24" t="str">
        <f t="shared" si="3"/>
        <v>Everyday Favourites Great Value Mayonnaise - 5 Litre</v>
      </c>
      <c r="L9" s="70">
        <f t="shared" si="4"/>
        <v>5.0000000000000001E-3</v>
      </c>
      <c r="M9" s="70">
        <f t="shared" si="5"/>
        <v>0.38500000000000001</v>
      </c>
      <c r="N9" s="70">
        <f t="shared" si="6"/>
        <v>0.71500000000000008</v>
      </c>
      <c r="O9" s="70">
        <f t="shared" si="7"/>
        <v>0.60799999999999998</v>
      </c>
      <c r="P9" s="70">
        <f t="shared" si="8"/>
        <v>0.10700000000000001</v>
      </c>
      <c r="Q9" s="70">
        <f t="shared" si="9"/>
        <v>2.5000000000000001E-2</v>
      </c>
      <c r="R9" s="70">
        <f t="shared" si="10"/>
        <v>7.0999999999999994E-2</v>
      </c>
      <c r="S9" s="70">
        <f t="shared" si="11"/>
        <v>0.08</v>
      </c>
      <c r="T9" s="70">
        <v>0</v>
      </c>
      <c r="U9" s="70">
        <f t="shared" si="12"/>
        <v>8</v>
      </c>
      <c r="V9" s="80"/>
      <c r="W9" s="70">
        <f t="shared" si="13"/>
        <v>7.4999999999999997E-3</v>
      </c>
      <c r="X9" s="70">
        <f t="shared" si="14"/>
        <v>0.57750000000000001</v>
      </c>
      <c r="Y9" s="70">
        <f t="shared" si="15"/>
        <v>1.0725000000000002</v>
      </c>
      <c r="Z9" s="70">
        <f t="shared" si="16"/>
        <v>0.91200000000000003</v>
      </c>
      <c r="AA9" s="70">
        <f t="shared" si="17"/>
        <v>0.16050000000000003</v>
      </c>
      <c r="AB9" s="70">
        <f t="shared" si="18"/>
        <v>3.7499999999999999E-2</v>
      </c>
      <c r="AC9" s="70">
        <f t="shared" si="19"/>
        <v>0.1065</v>
      </c>
      <c r="AD9" s="70">
        <f t="shared" si="20"/>
        <v>0.12</v>
      </c>
      <c r="AE9" s="70">
        <v>0</v>
      </c>
      <c r="AF9" s="70">
        <f t="shared" si="21"/>
        <v>12</v>
      </c>
    </row>
    <row r="10" spans="2:32" s="4" customFormat="1" ht="30" customHeight="1" x14ac:dyDescent="0.25">
      <c r="B10" s="23" t="s">
        <v>2290</v>
      </c>
      <c r="C10" s="24">
        <v>5</v>
      </c>
      <c r="D10" s="24">
        <v>7.5</v>
      </c>
      <c r="E10" s="23" t="s">
        <v>6204</v>
      </c>
      <c r="F10" s="65" t="s">
        <v>5105</v>
      </c>
      <c r="G10" s="60" t="str">
        <f t="shared" si="0"/>
        <v/>
      </c>
      <c r="H10" s="23" t="str">
        <f t="shared" si="1"/>
        <v>Bidfood</v>
      </c>
      <c r="I10" s="24" t="str">
        <f t="shared" si="2"/>
        <v>1093</v>
      </c>
      <c r="J10" s="24" t="str">
        <f t="shared" si="3"/>
        <v>Summer County Soft Spread</v>
      </c>
      <c r="L10" s="70">
        <f t="shared" si="4"/>
        <v>0</v>
      </c>
      <c r="M10" s="70">
        <f t="shared" si="5"/>
        <v>0</v>
      </c>
      <c r="N10" s="70">
        <f t="shared" si="6"/>
        <v>2.75</v>
      </c>
      <c r="O10" s="70">
        <f t="shared" si="7"/>
        <v>2</v>
      </c>
      <c r="P10" s="70">
        <f t="shared" si="8"/>
        <v>0.75</v>
      </c>
      <c r="Q10" s="70">
        <f t="shared" si="9"/>
        <v>0</v>
      </c>
      <c r="R10" s="70">
        <f t="shared" si="10"/>
        <v>6.9999999999999993E-2</v>
      </c>
      <c r="S10" s="70">
        <f t="shared" si="11"/>
        <v>0</v>
      </c>
      <c r="T10" s="70">
        <v>0</v>
      </c>
      <c r="U10" s="70">
        <f t="shared" si="12"/>
        <v>24.75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4.125</v>
      </c>
      <c r="Z10" s="70">
        <f t="shared" si="16"/>
        <v>3</v>
      </c>
      <c r="AA10" s="70">
        <f t="shared" si="17"/>
        <v>1.125</v>
      </c>
      <c r="AB10" s="70">
        <f t="shared" si="18"/>
        <v>0</v>
      </c>
      <c r="AC10" s="70">
        <f t="shared" si="19"/>
        <v>0.10499999999999998</v>
      </c>
      <c r="AD10" s="70">
        <f t="shared" si="20"/>
        <v>0</v>
      </c>
      <c r="AE10" s="70">
        <v>0</v>
      </c>
      <c r="AF10" s="70">
        <f t="shared" si="21"/>
        <v>37.125</v>
      </c>
    </row>
    <row r="11" spans="2:32" s="4" customFormat="1" ht="30" customHeight="1" x14ac:dyDescent="0.25">
      <c r="B11" s="23" t="s">
        <v>5588</v>
      </c>
      <c r="C11" s="24">
        <v>5</v>
      </c>
      <c r="D11" s="24">
        <v>7.5</v>
      </c>
      <c r="E11" s="23" t="s">
        <v>6204</v>
      </c>
      <c r="F11" s="65" t="s">
        <v>5587</v>
      </c>
      <c r="G11" s="60" t="str">
        <f t="shared" si="0"/>
        <v/>
      </c>
      <c r="H11" s="23" t="str">
        <f t="shared" si="1"/>
        <v>Tamar Fresh</v>
      </c>
      <c r="I11" s="24" t="str">
        <f t="shared" si="2"/>
        <v>33014</v>
      </c>
      <c r="J11" s="24" t="str">
        <f t="shared" si="3"/>
        <v>Cress</v>
      </c>
      <c r="L11" s="70">
        <f t="shared" si="4"/>
        <v>0.13</v>
      </c>
      <c r="M11" s="70">
        <f t="shared" si="5"/>
        <v>0.27500000000000002</v>
      </c>
      <c r="N11" s="70">
        <f t="shared" si="6"/>
        <v>3.4999999999999996E-2</v>
      </c>
      <c r="O11" s="70">
        <f t="shared" si="7"/>
        <v>3.4999999999999996E-2</v>
      </c>
      <c r="P11" s="70">
        <f t="shared" si="8"/>
        <v>0</v>
      </c>
      <c r="Q11" s="70">
        <f t="shared" si="9"/>
        <v>0</v>
      </c>
      <c r="R11" s="70">
        <f t="shared" si="10"/>
        <v>0</v>
      </c>
      <c r="S11" s="70">
        <f t="shared" si="11"/>
        <v>0</v>
      </c>
      <c r="T11" s="70">
        <v>0</v>
      </c>
      <c r="U11" s="70">
        <f t="shared" si="12"/>
        <v>1.6</v>
      </c>
      <c r="V11" s="80"/>
      <c r="W11" s="70">
        <f t="shared" si="13"/>
        <v>0.19500000000000001</v>
      </c>
      <c r="X11" s="70">
        <f t="shared" si="14"/>
        <v>0.41249999999999998</v>
      </c>
      <c r="Y11" s="70">
        <f t="shared" si="15"/>
        <v>5.2499999999999991E-2</v>
      </c>
      <c r="Z11" s="70">
        <f t="shared" si="16"/>
        <v>5.2499999999999991E-2</v>
      </c>
      <c r="AA11" s="70">
        <f t="shared" si="17"/>
        <v>0</v>
      </c>
      <c r="AB11" s="70">
        <f t="shared" si="18"/>
        <v>0</v>
      </c>
      <c r="AC11" s="70">
        <f t="shared" si="19"/>
        <v>0</v>
      </c>
      <c r="AD11" s="70">
        <f t="shared" si="20"/>
        <v>0</v>
      </c>
      <c r="AE11" s="70">
        <v>0</v>
      </c>
      <c r="AF11" s="70">
        <f t="shared" si="21"/>
        <v>2.4</v>
      </c>
    </row>
    <row r="12" spans="2:32" ht="21" customHeight="1" x14ac:dyDescent="0.25">
      <c r="B12" s="89" t="s">
        <v>6228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45" x14ac:dyDescent="0.25">
      <c r="B13" s="58" t="s">
        <v>5993</v>
      </c>
      <c r="C13" s="39">
        <v>1</v>
      </c>
      <c r="D13" s="39">
        <v>1</v>
      </c>
      <c r="E13" s="39" t="s">
        <v>419</v>
      </c>
      <c r="F13" s="23" t="s">
        <v>6000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4346</v>
      </c>
      <c r="J13" s="24" t="str">
        <f>_xlfn.IFNA(VLOOKUP($F13,Products,5,FALSE),"Not Found")</f>
        <v>Golden Acre Plain Yoghurts (fat free)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4.2999999999999997E-2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5.5E-2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5.0000000000000001E-3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2E-3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3.0000000000000001E-3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5.0000000000000001E-3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1E-3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5.5E-2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0.45169999999999999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4.2999999999999997E-2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5.5E-2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5.0000000000000001E-3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2E-3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3.0000000000000001E-3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5.0000000000000001E-3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1E-3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5.5E-2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0.45169999999999999</v>
      </c>
    </row>
    <row r="14" spans="2:32" s="4" customFormat="1" ht="30" customHeight="1" x14ac:dyDescent="0.25">
      <c r="B14" s="38" t="s">
        <v>6208</v>
      </c>
      <c r="C14" s="39">
        <v>10</v>
      </c>
      <c r="D14" s="39">
        <v>10</v>
      </c>
      <c r="E14" s="38" t="s">
        <v>6204</v>
      </c>
      <c r="F14" s="65" t="s">
        <v>5410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1674</v>
      </c>
      <c r="J14" s="24" t="str">
        <f>_xlfn.IFNA(VLOOKUP($F14,Products,5,FALSE),"Not Found")</f>
        <v>Greens Summer Berries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0.11000000000000001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0.59000000000000008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0.01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0.01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0.53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4.1590000000000007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0.11000000000000001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0.59000000000000008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0.01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0.01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0.53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4.1590000000000007</v>
      </c>
    </row>
    <row r="15" spans="2:32" x14ac:dyDescent="0.25">
      <c r="L15" s="71">
        <f t="shared" ref="L15:U15" si="22">SUM(L6:L14)</f>
        <v>6.27</v>
      </c>
      <c r="M15" s="71">
        <f t="shared" si="22"/>
        <v>19.864999999999998</v>
      </c>
      <c r="N15" s="71">
        <f t="shared" si="22"/>
        <v>5.7649999999999997</v>
      </c>
      <c r="O15" s="71">
        <f t="shared" si="22"/>
        <v>4.3999999999999995</v>
      </c>
      <c r="P15" s="71">
        <f t="shared" si="22"/>
        <v>1.365</v>
      </c>
      <c r="Q15" s="71">
        <f t="shared" si="22"/>
        <v>1.88</v>
      </c>
      <c r="R15" s="71">
        <f t="shared" si="22"/>
        <v>0.58029999999999993</v>
      </c>
      <c r="S15" s="71">
        <f t="shared" si="22"/>
        <v>1.5750000000000002</v>
      </c>
      <c r="T15" s="71">
        <f t="shared" si="22"/>
        <v>0.53</v>
      </c>
      <c r="U15" s="71">
        <f t="shared" si="22"/>
        <v>159.63069999999999</v>
      </c>
      <c r="V15" s="73" t="s">
        <v>6151</v>
      </c>
      <c r="W15" s="71">
        <f t="shared" ref="W15:AF15" si="23">SUM(W6:W14)</f>
        <v>8.7684999999999995</v>
      </c>
      <c r="X15" s="71">
        <f t="shared" si="23"/>
        <v>32.185000000000002</v>
      </c>
      <c r="Y15" s="71">
        <f t="shared" si="23"/>
        <v>8.5350000000000019</v>
      </c>
      <c r="Z15" s="71">
        <f t="shared" si="23"/>
        <v>6.4790000000000001</v>
      </c>
      <c r="AA15" s="71">
        <f t="shared" si="23"/>
        <v>2.056</v>
      </c>
      <c r="AB15" s="71">
        <f t="shared" si="23"/>
        <v>2.6425000000000001</v>
      </c>
      <c r="AC15" s="71">
        <f t="shared" si="23"/>
        <v>0.89695000000000014</v>
      </c>
      <c r="AD15" s="71">
        <f t="shared" si="23"/>
        <v>2.7750000000000004</v>
      </c>
      <c r="AE15" s="71">
        <f t="shared" si="23"/>
        <v>0.53</v>
      </c>
      <c r="AF15" s="71">
        <f t="shared" si="23"/>
        <v>246.91219999999998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2:J12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39018811-DB3C-4849-9E71-B3E3F6092163}"/>
    <hyperlink ref="M1" location="'HOME WEEK 2'!A1" display="&lt; Week 2 Home" xr:uid="{0BE8F4AA-10CF-4270-90B4-58E2A3F5EF7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4B27FD-719D-4F18-AAEF-251F3C8214B9}">
          <x14:formula1>
            <xm:f>'Master Product List'!$B:$B</xm:f>
          </x14:formula1>
          <xm:sqref>F6:F11 F13:F14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D0B89-B602-4FA8-A644-EEB7C2205D3E}">
  <sheetPr codeName="Sheet148">
    <tabColor rgb="FF0070C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6238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0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2415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1" si="0">IFERROR(IF(E6="Individual Unit",IF(VLOOKUP($F6,Products,26,FALSE)="","X",VLOOKUP($F6,Products,26,FALSE)),""),"")</f>
        <v>40</v>
      </c>
      <c r="H6" s="23" t="str">
        <f t="shared" ref="H6:H11" si="1">_xlfn.IFNA(VLOOKUP($F6,Products,2,FALSE),"Not Found")</f>
        <v>Bidfood</v>
      </c>
      <c r="I6" s="24" t="str">
        <f t="shared" ref="I6:I11" si="2">_xlfn.IFNA(VLOOKUP($F6,Products,4,FALSE),"Not Found")</f>
        <v>81210</v>
      </c>
      <c r="J6" s="24" t="str">
        <f t="shared" ref="J6:J11" si="3">_xlfn.IFNA(VLOOKUP($F6,Products,5,FALSE),"Not Found")</f>
        <v>Everyday Favourites Mk4 Sandwich Baps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 t="shared" ref="S6:S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6222</v>
      </c>
      <c r="C7" s="24">
        <v>0</v>
      </c>
      <c r="D7" s="24">
        <v>1</v>
      </c>
      <c r="E7" s="23" t="s">
        <v>1216</v>
      </c>
      <c r="F7" s="65" t="s">
        <v>2694</v>
      </c>
      <c r="G7" s="60">
        <f t="shared" si="0"/>
        <v>65</v>
      </c>
      <c r="H7" s="23" t="str">
        <f t="shared" si="1"/>
        <v>RD Johns</v>
      </c>
      <c r="I7" s="24" t="str">
        <f t="shared" si="2"/>
        <v>5108</v>
      </c>
      <c r="J7" s="24" t="str">
        <f t="shared" si="3"/>
        <v xml:space="preserve">Kara 5" Premium </v>
      </c>
      <c r="L7" s="70">
        <f t="shared" si="4"/>
        <v>0</v>
      </c>
      <c r="M7" s="70">
        <f t="shared" si="5"/>
        <v>0</v>
      </c>
      <c r="N7" s="70">
        <f t="shared" si="6"/>
        <v>0</v>
      </c>
      <c r="O7" s="70">
        <f t="shared" si="7"/>
        <v>0</v>
      </c>
      <c r="P7" s="70">
        <f t="shared" si="8"/>
        <v>0</v>
      </c>
      <c r="Q7" s="70">
        <f t="shared" si="9"/>
        <v>0</v>
      </c>
      <c r="R7" s="70">
        <f t="shared" si="10"/>
        <v>0</v>
      </c>
      <c r="S7" s="70">
        <f t="shared" si="11"/>
        <v>0</v>
      </c>
      <c r="T7" s="70">
        <v>0</v>
      </c>
      <c r="U7" s="70">
        <f t="shared" si="12"/>
        <v>0</v>
      </c>
      <c r="V7" s="80"/>
      <c r="W7" s="70">
        <f t="shared" si="13"/>
        <v>5.2</v>
      </c>
      <c r="X7" s="70">
        <f t="shared" si="14"/>
        <v>30.549999999999997</v>
      </c>
      <c r="Y7" s="70">
        <f t="shared" si="15"/>
        <v>0.97499999999999998</v>
      </c>
      <c r="Z7" s="70">
        <f t="shared" si="16"/>
        <v>0.84500000000000008</v>
      </c>
      <c r="AA7" s="70">
        <f t="shared" si="17"/>
        <v>0.13</v>
      </c>
      <c r="AB7" s="70">
        <f t="shared" si="18"/>
        <v>1.95</v>
      </c>
      <c r="AC7" s="70">
        <f t="shared" si="19"/>
        <v>0.58500000000000008</v>
      </c>
      <c r="AD7" s="70">
        <f t="shared" si="20"/>
        <v>2.6</v>
      </c>
      <c r="AE7" s="70">
        <v>0</v>
      </c>
      <c r="AF7" s="70">
        <f t="shared" si="21"/>
        <v>157.3715</v>
      </c>
    </row>
    <row r="8" spans="2:32" s="4" customFormat="1" ht="30" customHeight="1" x14ac:dyDescent="0.25">
      <c r="B8" s="23" t="s">
        <v>5605</v>
      </c>
      <c r="C8" s="24">
        <v>1</v>
      </c>
      <c r="D8" s="24">
        <v>1.5</v>
      </c>
      <c r="E8" s="23" t="s">
        <v>1216</v>
      </c>
      <c r="F8" s="65" t="s">
        <v>5604</v>
      </c>
      <c r="G8" s="60">
        <f t="shared" si="0"/>
        <v>17</v>
      </c>
      <c r="H8" s="23" t="str">
        <f t="shared" si="1"/>
        <v>RD Johns</v>
      </c>
      <c r="I8" s="24" t="str">
        <f t="shared" si="2"/>
        <v>31767</v>
      </c>
      <c r="J8" s="24" t="str">
        <f t="shared" si="3"/>
        <v>Boiled Egg</v>
      </c>
      <c r="L8" s="70">
        <f t="shared" si="4"/>
        <v>2.1419999999999999</v>
      </c>
      <c r="M8" s="70">
        <f t="shared" si="5"/>
        <v>0</v>
      </c>
      <c r="N8" s="70">
        <f t="shared" si="6"/>
        <v>1.53</v>
      </c>
      <c r="O8" s="70">
        <f t="shared" si="7"/>
        <v>1.105</v>
      </c>
      <c r="P8" s="70">
        <f t="shared" si="8"/>
        <v>0.42500000000000004</v>
      </c>
      <c r="Q8" s="70">
        <f t="shared" si="9"/>
        <v>0</v>
      </c>
      <c r="R8" s="70">
        <f t="shared" si="10"/>
        <v>6.6299999999999998E-2</v>
      </c>
      <c r="S8" s="70">
        <f t="shared" si="11"/>
        <v>0</v>
      </c>
      <c r="T8" s="70">
        <v>0</v>
      </c>
      <c r="U8" s="70">
        <f t="shared" si="12"/>
        <v>22.27</v>
      </c>
      <c r="V8" s="80"/>
      <c r="W8" s="70">
        <f t="shared" si="13"/>
        <v>3.2130000000000001</v>
      </c>
      <c r="X8" s="70">
        <f t="shared" si="14"/>
        <v>0</v>
      </c>
      <c r="Y8" s="70">
        <f t="shared" si="15"/>
        <v>2.2949999999999999</v>
      </c>
      <c r="Z8" s="70">
        <f t="shared" si="16"/>
        <v>1.6575</v>
      </c>
      <c r="AA8" s="70">
        <f t="shared" si="17"/>
        <v>0.63750000000000007</v>
      </c>
      <c r="AB8" s="70">
        <f t="shared" si="18"/>
        <v>0</v>
      </c>
      <c r="AC8" s="70">
        <f t="shared" si="19"/>
        <v>9.9449999999999997E-2</v>
      </c>
      <c r="AD8" s="70">
        <f t="shared" si="20"/>
        <v>0</v>
      </c>
      <c r="AE8" s="70">
        <v>0</v>
      </c>
      <c r="AF8" s="70">
        <f t="shared" si="21"/>
        <v>33.405000000000001</v>
      </c>
    </row>
    <row r="9" spans="2:32" s="4" customFormat="1" ht="30" customHeight="1" x14ac:dyDescent="0.25">
      <c r="B9" s="23" t="s">
        <v>2116</v>
      </c>
      <c r="C9" s="24">
        <v>5</v>
      </c>
      <c r="D9" s="24">
        <v>7.5</v>
      </c>
      <c r="E9" s="23" t="s">
        <v>6204</v>
      </c>
      <c r="F9" s="65" t="s">
        <v>3948</v>
      </c>
      <c r="G9" s="60" t="str">
        <f t="shared" ref="G9" si="22">IFERROR(IF(E9="Individual Unit",IF(VLOOKUP($F9,Products,26,FALSE)="","X",VLOOKUP($F9,Products,26,FALSE)),""),"")</f>
        <v/>
      </c>
      <c r="H9" s="23" t="str">
        <f t="shared" si="1"/>
        <v>Bidfood</v>
      </c>
      <c r="I9" s="24" t="str">
        <f t="shared" si="2"/>
        <v>37897</v>
      </c>
      <c r="J9" s="24" t="str">
        <f t="shared" si="3"/>
        <v>Everyday Favourites Great Value Mayonnaise - 5 Litre</v>
      </c>
      <c r="L9" s="70">
        <f t="shared" si="4"/>
        <v>5.0000000000000001E-3</v>
      </c>
      <c r="M9" s="70">
        <f t="shared" si="5"/>
        <v>0.38500000000000001</v>
      </c>
      <c r="N9" s="70">
        <f t="shared" si="6"/>
        <v>0.71500000000000008</v>
      </c>
      <c r="O9" s="70">
        <f t="shared" si="7"/>
        <v>0.60799999999999998</v>
      </c>
      <c r="P9" s="70">
        <f t="shared" si="8"/>
        <v>0.10700000000000001</v>
      </c>
      <c r="Q9" s="70">
        <f t="shared" si="9"/>
        <v>2.5000000000000001E-2</v>
      </c>
      <c r="R9" s="70">
        <f t="shared" si="10"/>
        <v>7.0999999999999994E-2</v>
      </c>
      <c r="S9" s="70">
        <f t="shared" si="11"/>
        <v>0.08</v>
      </c>
      <c r="T9" s="70">
        <v>0</v>
      </c>
      <c r="U9" s="70">
        <f t="shared" si="12"/>
        <v>8</v>
      </c>
      <c r="V9" s="80"/>
      <c r="W9" s="70">
        <f t="shared" si="13"/>
        <v>7.4999999999999997E-3</v>
      </c>
      <c r="X9" s="70">
        <f t="shared" si="14"/>
        <v>0.57750000000000001</v>
      </c>
      <c r="Y9" s="70">
        <f t="shared" si="15"/>
        <v>1.0725000000000002</v>
      </c>
      <c r="Z9" s="70">
        <f t="shared" si="16"/>
        <v>0.91200000000000003</v>
      </c>
      <c r="AA9" s="70">
        <f t="shared" si="17"/>
        <v>0.16050000000000003</v>
      </c>
      <c r="AB9" s="70">
        <f t="shared" si="18"/>
        <v>3.7499999999999999E-2</v>
      </c>
      <c r="AC9" s="70">
        <f t="shared" si="19"/>
        <v>0.1065</v>
      </c>
      <c r="AD9" s="70">
        <f t="shared" si="20"/>
        <v>0.12</v>
      </c>
      <c r="AE9" s="70">
        <v>0</v>
      </c>
      <c r="AF9" s="70">
        <f t="shared" si="21"/>
        <v>12</v>
      </c>
    </row>
    <row r="10" spans="2:32" s="4" customFormat="1" ht="30" customHeight="1" x14ac:dyDescent="0.25">
      <c r="B10" s="23" t="s">
        <v>2290</v>
      </c>
      <c r="C10" s="24">
        <v>5</v>
      </c>
      <c r="D10" s="24">
        <v>7.5</v>
      </c>
      <c r="E10" s="23" t="s">
        <v>6204</v>
      </c>
      <c r="F10" s="65" t="s">
        <v>5105</v>
      </c>
      <c r="G10" s="60" t="str">
        <f t="shared" ref="G10" si="23">IFERROR(IF(E10="Individual Unit",IF(VLOOKUP($F10,Products,26,FALSE)="","X",VLOOKUP($F10,Products,26,FALSE)),""),"")</f>
        <v/>
      </c>
      <c r="H10" s="23" t="str">
        <f t="shared" si="1"/>
        <v>Bidfood</v>
      </c>
      <c r="I10" s="24" t="str">
        <f t="shared" si="2"/>
        <v>1093</v>
      </c>
      <c r="J10" s="24" t="str">
        <f t="shared" si="3"/>
        <v>Summer County Soft Spread</v>
      </c>
      <c r="L10" s="70">
        <f t="shared" si="4"/>
        <v>0</v>
      </c>
      <c r="M10" s="70">
        <f t="shared" si="5"/>
        <v>0</v>
      </c>
      <c r="N10" s="70">
        <f t="shared" si="6"/>
        <v>2.75</v>
      </c>
      <c r="O10" s="70">
        <f t="shared" si="7"/>
        <v>2</v>
      </c>
      <c r="P10" s="70">
        <f t="shared" si="8"/>
        <v>0.75</v>
      </c>
      <c r="Q10" s="70">
        <f t="shared" si="9"/>
        <v>0</v>
      </c>
      <c r="R10" s="70">
        <f t="shared" si="10"/>
        <v>6.9999999999999993E-2</v>
      </c>
      <c r="S10" s="70">
        <f t="shared" si="11"/>
        <v>0</v>
      </c>
      <c r="T10" s="70">
        <v>0</v>
      </c>
      <c r="U10" s="70">
        <f t="shared" si="12"/>
        <v>24.75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4.125</v>
      </c>
      <c r="Z10" s="70">
        <f t="shared" si="16"/>
        <v>3</v>
      </c>
      <c r="AA10" s="70">
        <f t="shared" si="17"/>
        <v>1.125</v>
      </c>
      <c r="AB10" s="70">
        <f t="shared" si="18"/>
        <v>0</v>
      </c>
      <c r="AC10" s="70">
        <f t="shared" si="19"/>
        <v>0.10499999999999998</v>
      </c>
      <c r="AD10" s="70">
        <f t="shared" si="20"/>
        <v>0</v>
      </c>
      <c r="AE10" s="70">
        <v>0</v>
      </c>
      <c r="AF10" s="70">
        <f t="shared" si="21"/>
        <v>37.125</v>
      </c>
    </row>
    <row r="11" spans="2:32" s="4" customFormat="1" ht="30" customHeight="1" x14ac:dyDescent="0.25">
      <c r="B11" s="23" t="s">
        <v>5588</v>
      </c>
      <c r="C11" s="24">
        <v>5</v>
      </c>
      <c r="D11" s="24">
        <v>7.5</v>
      </c>
      <c r="E11" s="23" t="s">
        <v>6204</v>
      </c>
      <c r="F11" s="65" t="s">
        <v>5587</v>
      </c>
      <c r="G11" s="60" t="str">
        <f t="shared" si="0"/>
        <v/>
      </c>
      <c r="H11" s="23" t="str">
        <f t="shared" si="1"/>
        <v>Tamar Fresh</v>
      </c>
      <c r="I11" s="24" t="str">
        <f t="shared" si="2"/>
        <v>33014</v>
      </c>
      <c r="J11" s="24" t="str">
        <f t="shared" si="3"/>
        <v>Cress</v>
      </c>
      <c r="L11" s="70">
        <f t="shared" si="4"/>
        <v>0.13</v>
      </c>
      <c r="M11" s="70">
        <f t="shared" si="5"/>
        <v>0.27500000000000002</v>
      </c>
      <c r="N11" s="70">
        <f t="shared" si="6"/>
        <v>3.4999999999999996E-2</v>
      </c>
      <c r="O11" s="70">
        <f t="shared" si="7"/>
        <v>3.4999999999999996E-2</v>
      </c>
      <c r="P11" s="70">
        <f t="shared" si="8"/>
        <v>0</v>
      </c>
      <c r="Q11" s="70">
        <f t="shared" si="9"/>
        <v>0</v>
      </c>
      <c r="R11" s="70">
        <f t="shared" si="10"/>
        <v>0</v>
      </c>
      <c r="S11" s="70">
        <f t="shared" si="11"/>
        <v>0</v>
      </c>
      <c r="T11" s="70">
        <v>0</v>
      </c>
      <c r="U11" s="70">
        <f t="shared" si="12"/>
        <v>1.6</v>
      </c>
      <c r="V11" s="80"/>
      <c r="W11" s="70">
        <f t="shared" si="13"/>
        <v>0.19500000000000001</v>
      </c>
      <c r="X11" s="70">
        <f t="shared" si="14"/>
        <v>0.41249999999999998</v>
      </c>
      <c r="Y11" s="70">
        <f t="shared" si="15"/>
        <v>5.2499999999999991E-2</v>
      </c>
      <c r="Z11" s="70">
        <f t="shared" si="16"/>
        <v>5.2499999999999991E-2</v>
      </c>
      <c r="AA11" s="70">
        <f t="shared" si="17"/>
        <v>0</v>
      </c>
      <c r="AB11" s="70">
        <f t="shared" si="18"/>
        <v>0</v>
      </c>
      <c r="AC11" s="70">
        <f t="shared" si="19"/>
        <v>0</v>
      </c>
      <c r="AD11" s="70">
        <f t="shared" si="20"/>
        <v>0</v>
      </c>
      <c r="AE11" s="70">
        <v>0</v>
      </c>
      <c r="AF11" s="70">
        <f t="shared" si="21"/>
        <v>2.4</v>
      </c>
    </row>
    <row r="12" spans="2:32" ht="15.75" x14ac:dyDescent="0.25">
      <c r="B12" s="89" t="s">
        <v>6232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5640</v>
      </c>
      <c r="C13" s="39">
        <v>50</v>
      </c>
      <c r="D13" s="39">
        <v>50</v>
      </c>
      <c r="E13" s="38" t="s">
        <v>6204</v>
      </c>
      <c r="F13" s="65" t="s">
        <v>5639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44478</v>
      </c>
      <c r="J13" s="24" t="str">
        <f>_xlfn.IFNA(VLOOKUP($F13,Products,5,FALSE),"Not Found")</f>
        <v>Crosse &amp; Blackwell Rice Pudding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1.8000000000000003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8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0.05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0.05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0.06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3.8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41.23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1.8000000000000003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8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0.1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0.05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0.05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0.06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3.8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41.23</v>
      </c>
    </row>
    <row r="14" spans="2:32" s="4" customFormat="1" ht="30" customHeight="1" x14ac:dyDescent="0.25">
      <c r="B14" s="38" t="s">
        <v>6208</v>
      </c>
      <c r="C14" s="39">
        <v>10</v>
      </c>
      <c r="D14" s="39">
        <v>10</v>
      </c>
      <c r="E14" s="38" t="s">
        <v>6204</v>
      </c>
      <c r="F14" s="65" t="s">
        <v>5410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1674</v>
      </c>
      <c r="J14" s="24" t="str">
        <f>_xlfn.IFNA(VLOOKUP($F14,Products,5,FALSE),"Not Found")</f>
        <v>Greens Summer Berries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0.11000000000000001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0.59000000000000008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0.01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0.01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0.53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4.1590000000000007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0.11000000000000001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0.59000000000000008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0.01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0.01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0.53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4.1590000000000007</v>
      </c>
    </row>
    <row r="15" spans="2:32" x14ac:dyDescent="0.25">
      <c r="L15" s="71">
        <f t="shared" ref="L15:U15" si="24">SUM(L6:L14)</f>
        <v>8.0269999999999992</v>
      </c>
      <c r="M15" s="71">
        <f t="shared" si="24"/>
        <v>27.81</v>
      </c>
      <c r="N15" s="71">
        <f t="shared" si="24"/>
        <v>5.8599999999999994</v>
      </c>
      <c r="O15" s="71">
        <f t="shared" si="24"/>
        <v>4.4479999999999995</v>
      </c>
      <c r="P15" s="71">
        <f t="shared" si="24"/>
        <v>1.4120000000000001</v>
      </c>
      <c r="Q15" s="71">
        <f t="shared" si="24"/>
        <v>2.125</v>
      </c>
      <c r="R15" s="71">
        <f t="shared" si="24"/>
        <v>0.63929999999999998</v>
      </c>
      <c r="S15" s="71">
        <f t="shared" si="24"/>
        <v>5.32</v>
      </c>
      <c r="T15" s="71">
        <f t="shared" si="24"/>
        <v>0.53</v>
      </c>
      <c r="U15" s="71">
        <f t="shared" si="24"/>
        <v>200.40899999999999</v>
      </c>
      <c r="V15" s="73" t="s">
        <v>6151</v>
      </c>
      <c r="W15" s="71">
        <f t="shared" ref="W15:AF15" si="25">SUM(W6:W14)</f>
        <v>10.525500000000001</v>
      </c>
      <c r="X15" s="71">
        <f t="shared" si="25"/>
        <v>40.130000000000003</v>
      </c>
      <c r="Y15" s="71">
        <f t="shared" si="25"/>
        <v>8.6300000000000008</v>
      </c>
      <c r="Z15" s="71">
        <f t="shared" si="25"/>
        <v>6.5270000000000001</v>
      </c>
      <c r="AA15" s="71">
        <f t="shared" si="25"/>
        <v>2.1029999999999998</v>
      </c>
      <c r="AB15" s="71">
        <f t="shared" si="25"/>
        <v>2.8874999999999997</v>
      </c>
      <c r="AC15" s="71">
        <f t="shared" si="25"/>
        <v>0.95595000000000008</v>
      </c>
      <c r="AD15" s="71">
        <f t="shared" si="25"/>
        <v>6.52</v>
      </c>
      <c r="AE15" s="71">
        <f t="shared" si="25"/>
        <v>0.53</v>
      </c>
      <c r="AF15" s="71">
        <f t="shared" si="25"/>
        <v>287.69049999999999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phoneticPr fontId="25" type="noConversion"/>
  <hyperlinks>
    <hyperlink ref="L1" location="'HOME WEEK 1'!A1" display="'HOME WEEK 1'!A1" xr:uid="{5EF448F2-2129-41EE-8009-12DC5D2549DF}"/>
    <hyperlink ref="M1" location="'HOME WEEK 2'!A1" display="&lt; Week 2 Home" xr:uid="{1BABDE98-1032-41CA-A816-5C7B2D925405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39C96B-64A1-4C13-B882-0659E93706F3}">
          <x14:formula1>
            <xm:f>'Master Product List'!$B:$B</xm:f>
          </x14:formula1>
          <xm:sqref>F13:F14 F6:F11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48FC3-362D-44B1-87E8-8B3C98744F79}">
  <sheetPr codeName="Sheet149">
    <tabColor rgb="FF0070C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3.7109375" customWidth="1"/>
    <col min="7" max="7" width="2.8554687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6239</v>
      </c>
      <c r="C1" s="95"/>
      <c r="D1" s="95"/>
      <c r="E1" s="95"/>
      <c r="F1" s="95"/>
      <c r="G1" s="95"/>
      <c r="H1" s="95"/>
      <c r="I1" s="95"/>
      <c r="J1" s="95"/>
      <c r="K1" s="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8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2745</v>
      </c>
      <c r="C6" s="24">
        <v>20</v>
      </c>
      <c r="D6" s="24">
        <v>30</v>
      </c>
      <c r="E6" s="23" t="s">
        <v>6204</v>
      </c>
      <c r="F6" s="65" t="s">
        <v>2744</v>
      </c>
      <c r="G6" s="60" t="str">
        <f>IFERROR(IF(E6="Individual Unit",IF(VLOOKUP($F6,Products,26,FALSE)="","X",VLOOKUP($F6,Products,26,FALSE)),""),"")</f>
        <v/>
      </c>
      <c r="H6" s="23" t="str">
        <f>_xlfn.IFNA(VLOOKUP($F6,Products,2,FALSE),"Not Found")</f>
        <v>Rd Johns</v>
      </c>
      <c r="I6" s="24" t="str">
        <f>_xlfn.IFNA(VLOOKUP($F6,Products,4,FALSE),"Not Found")</f>
        <v>55838</v>
      </c>
      <c r="J6" s="24" t="str">
        <f>_xlfn.IFNA(VLOOKUP($F6,Products,5,FALSE),"Not Found")</f>
        <v xml:space="preserve">Peas </v>
      </c>
      <c r="L6" s="70">
        <f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1.04</v>
      </c>
      <c r="M6" s="70">
        <f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1.7999999999999998</v>
      </c>
      <c r="N6" s="70">
        <f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0.06</v>
      </c>
      <c r="O6" s="70">
        <f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0.04</v>
      </c>
      <c r="P6" s="70">
        <f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0.02</v>
      </c>
      <c r="Q6" s="70">
        <f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0.91999999999999993</v>
      </c>
      <c r="R6" s="70">
        <f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1.6E-2</v>
      </c>
      <c r="S6" s="70">
        <v>0</v>
      </c>
      <c r="T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0.62</v>
      </c>
      <c r="U6" s="70">
        <f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13.814</v>
      </c>
      <c r="V6" s="80"/>
      <c r="W6" s="70">
        <f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1.56</v>
      </c>
      <c r="X6" s="70">
        <f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2.6999999999999997</v>
      </c>
      <c r="Y6" s="70">
        <f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0.09</v>
      </c>
      <c r="Z6" s="70">
        <f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0.06</v>
      </c>
      <c r="AA6" s="70">
        <f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0.03</v>
      </c>
      <c r="AB6" s="70">
        <f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1.38</v>
      </c>
      <c r="AC6" s="70">
        <f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2.4E-2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0.92999999999999994</v>
      </c>
      <c r="AF6" s="70">
        <f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20.721</v>
      </c>
    </row>
    <row r="7" spans="2:32" s="4" customFormat="1" ht="30" customHeight="1" x14ac:dyDescent="0.25">
      <c r="B7" s="23" t="s">
        <v>5808</v>
      </c>
      <c r="C7" s="24">
        <v>2</v>
      </c>
      <c r="D7" s="24">
        <v>3</v>
      </c>
      <c r="E7" s="23" t="s">
        <v>1216</v>
      </c>
      <c r="F7" s="65" t="s">
        <v>5806</v>
      </c>
      <c r="G7" s="60">
        <f>IFERROR(IF(E7="Individual Unit",IF(VLOOKUP($F7,Products,26,FALSE)="","X",VLOOKUP($F7,Products,26,FALSE)),""),"")</f>
        <v>65</v>
      </c>
      <c r="H7" s="23" t="str">
        <f>_xlfn.IFNA(VLOOKUP($F7,Products,2,FALSE),"Not Found")</f>
        <v>Brakes</v>
      </c>
      <c r="I7" s="24" t="str">
        <f>_xlfn.IFNA(VLOOKUP($F7,Products,4,FALSE),"Not Found")</f>
        <v>F124068</v>
      </c>
      <c r="J7" s="24" t="str">
        <f>_xlfn.IFNA(VLOOKUP($F7,Products,5,FALSE),"Not Found")</f>
        <v>Harry Ramsden's Junior MSC Salmon &amp; Sweet Potato Fishcake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8.4500000000000011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28.34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9.620000000000001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8.8789999999999996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0.74099999999999988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3.5100000000000002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0.88400000000000012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240.5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12.675000000000001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42.51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14.430000000000001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13.3185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1.1114999999999999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5.2650000000000006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1.3260000000000001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360.75</v>
      </c>
    </row>
    <row r="8" spans="2:32" s="4" customFormat="1" ht="30" customHeight="1" x14ac:dyDescent="0.25">
      <c r="B8" s="23" t="s">
        <v>5859</v>
      </c>
      <c r="C8" s="24">
        <v>1.1299999999999999</v>
      </c>
      <c r="D8" s="24">
        <v>1.5</v>
      </c>
      <c r="E8" s="23" t="s">
        <v>6205</v>
      </c>
      <c r="F8" s="65" t="s">
        <v>5858</v>
      </c>
      <c r="G8" s="60" t="str">
        <f>IFERROR(IF(E8="Individual Unit",IF(VLOOKUP($F8,Products,26,FALSE)="","X",VLOOKUP($F8,Products,26,FALSE)),""),"")</f>
        <v/>
      </c>
      <c r="H8" s="23" t="str">
        <f>_xlfn.IFNA(VLOOKUP($F8,Products,2,FALSE),"Not Found")</f>
        <v>Bidfood</v>
      </c>
      <c r="I8" s="24" t="str">
        <f>_xlfn.IFNA(VLOOKUP($F8,Products,4,FALSE),"Not Found")</f>
        <v>00097</v>
      </c>
      <c r="J8" s="24" t="str">
        <f>_xlfn.IFNA(VLOOKUP($F8,Products,5,FALSE),"Not Found")</f>
        <v>La Pedriza Olive Oil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0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0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1.1299999999999999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0.97179999999999989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0.15820000000000001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0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0</v>
      </c>
      <c r="S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</v>
      </c>
      <c r="T8" s="70">
        <v>0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10.169999999999998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0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0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1.5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1.29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0.21000000000000002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0</v>
      </c>
      <c r="AD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</v>
      </c>
      <c r="AE8" s="70">
        <v>0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13.5</v>
      </c>
    </row>
    <row r="9" spans="2:32" s="4" customFormat="1" ht="30" customHeight="1" x14ac:dyDescent="0.25">
      <c r="B9" s="23" t="s">
        <v>1812</v>
      </c>
      <c r="C9" s="24">
        <v>75</v>
      </c>
      <c r="D9" s="24">
        <v>100</v>
      </c>
      <c r="E9" s="23" t="s">
        <v>6204</v>
      </c>
      <c r="F9" s="65" t="s">
        <v>5834</v>
      </c>
      <c r="G9" s="60" t="str">
        <f>IFERROR(IF(E9="Individual Unit",IF(VLOOKUP($F9,Products,26,FALSE)="","X",VLOOKUP($F9,Products,26,FALSE)),""),"")</f>
        <v/>
      </c>
      <c r="H9" s="23" t="str">
        <f>_xlfn.IFNA(VLOOKUP($F9,Products,2,FALSE),"Not Found")</f>
        <v>Bidfood</v>
      </c>
      <c r="I9" s="24" t="str">
        <f>_xlfn.IFNA(VLOOKUP($F9,Products,4,FALSE),"Not Found")</f>
        <v>35000</v>
      </c>
      <c r="J9" s="24" t="str">
        <f>_xlfn.IFNA(VLOOKUP($F9,Products,5,FALSE),"Not Found")</f>
        <v>Potato chip skin on 10mm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1.5750000000000002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12.899999999999999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0.15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0.15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0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0.97500000000000009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1.5000000000000001E-2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0.45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56.25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2.1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17.2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0.2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0.2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0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1.3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0.02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0.6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75</v>
      </c>
    </row>
    <row r="10" spans="2:32" s="4" customFormat="1" ht="17.25" customHeight="1" x14ac:dyDescent="0.25">
      <c r="B10" s="89" t="s">
        <v>6216</v>
      </c>
      <c r="C10" s="90"/>
      <c r="D10" s="90"/>
      <c r="E10" s="90"/>
      <c r="F10" s="90"/>
      <c r="G10" s="90"/>
      <c r="H10" s="90"/>
      <c r="I10" s="90"/>
      <c r="J10" s="91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38" t="s">
        <v>2975</v>
      </c>
      <c r="C11" s="39">
        <v>20</v>
      </c>
      <c r="D11" s="39">
        <v>25</v>
      </c>
      <c r="E11" s="38" t="s">
        <v>6204</v>
      </c>
      <c r="F11" s="65" t="s">
        <v>3270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Tamar Fresh</v>
      </c>
      <c r="I11" s="24" t="str">
        <f>_xlfn.IFNA(VLOOKUP($F11,Products,4,FALSE),"Not Found")</f>
        <v>33094</v>
      </c>
      <c r="J11" s="24" t="str">
        <f>_xlfn.IFNA(VLOOKUP($F11,Products,5,FALSE),"Not Found")</f>
        <v>Strawberries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0.12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1.22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0.1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9.1999999999999998E-2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8.0000000000000002E-3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0.2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1.22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6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0.15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1.5249999999999999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0.125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0.11499999999999999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0.01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0.25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1.5249999999999999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7.5</v>
      </c>
    </row>
    <row r="12" spans="2:32" s="4" customFormat="1" ht="30" customHeight="1" x14ac:dyDescent="0.25">
      <c r="B12" s="38" t="s">
        <v>2668</v>
      </c>
      <c r="C12" s="39">
        <v>15</v>
      </c>
      <c r="D12" s="39">
        <v>20</v>
      </c>
      <c r="E12" s="38" t="s">
        <v>6204</v>
      </c>
      <c r="F12" s="65" t="s">
        <v>3267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17229</v>
      </c>
      <c r="J12" s="24" t="str">
        <f>_xlfn.IFNA(VLOOKUP($F12,Products,5,FALSE),"Not Found")</f>
        <v>Red Grapes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0.10499999999999998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2.415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0.03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0.03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0.09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2.415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9.75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0.13999999999999999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3.22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0.04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0.04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0.12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3.22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13</v>
      </c>
    </row>
    <row r="13" spans="2:32" s="4" customFormat="1" ht="30" customHeight="1" x14ac:dyDescent="0.25">
      <c r="B13" s="38" t="s">
        <v>1447</v>
      </c>
      <c r="C13" s="39">
        <v>0.1</v>
      </c>
      <c r="D13" s="39">
        <v>0.1</v>
      </c>
      <c r="E13" s="38" t="s">
        <v>1216</v>
      </c>
      <c r="F13" s="65" t="s">
        <v>3333</v>
      </c>
      <c r="G13" s="60">
        <f>IFERROR(IF(E13="Individual Unit",IF(VLOOKUP($F13,Products,26,FALSE)="","X",VLOOKUP($F13,Products,26,FALSE)),""),"")</f>
        <v>167</v>
      </c>
      <c r="H13" s="23" t="str">
        <f>_xlfn.IFNA(VLOOKUP($F13,Products,2,FALSE),"Not Found")</f>
        <v>Tamar Fresh</v>
      </c>
      <c r="I13" s="24" t="str">
        <f>_xlfn.IFNA(VLOOKUP($F13,Products,4,FALSE),"Not Found")</f>
        <v>1006</v>
      </c>
      <c r="J13" s="24" t="str">
        <f>_xlfn.IFNA(VLOOKUP($F13,Products,5,FALSE),"Not Found")</f>
        <v>Gala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2.1710000000000003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0.20040000000000002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1.8370000000000002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8.35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2.1710000000000003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0.20040000000000002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1.8370000000000002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8.35</v>
      </c>
    </row>
    <row r="14" spans="2:32" x14ac:dyDescent="0.25">
      <c r="L14" s="71">
        <f t="shared" ref="L14:U14" si="0">SUM(L6:L13)</f>
        <v>11.290000000000001</v>
      </c>
      <c r="M14" s="71">
        <f t="shared" si="0"/>
        <v>48.845999999999997</v>
      </c>
      <c r="N14" s="71">
        <f t="shared" si="0"/>
        <v>11.090000000000002</v>
      </c>
      <c r="O14" s="71">
        <f t="shared" si="0"/>
        <v>10.162799999999999</v>
      </c>
      <c r="P14" s="71">
        <f t="shared" si="0"/>
        <v>0.92719999999999991</v>
      </c>
      <c r="Q14" s="71">
        <f t="shared" si="0"/>
        <v>5.8953999999999995</v>
      </c>
      <c r="R14" s="71">
        <f t="shared" si="0"/>
        <v>0.91500000000000015</v>
      </c>
      <c r="S14" s="71">
        <f t="shared" si="0"/>
        <v>0</v>
      </c>
      <c r="T14" s="71">
        <f t="shared" si="0"/>
        <v>6.5419999999999998</v>
      </c>
      <c r="U14" s="71">
        <f t="shared" si="0"/>
        <v>344.834</v>
      </c>
      <c r="V14" s="73" t="s">
        <v>6151</v>
      </c>
      <c r="W14" s="71">
        <f t="shared" ref="W14:AF14" si="1">SUM(W6:W13)</f>
        <v>16.625</v>
      </c>
      <c r="X14" s="71">
        <f t="shared" si="1"/>
        <v>69.326000000000008</v>
      </c>
      <c r="Y14" s="71">
        <f t="shared" si="1"/>
        <v>16.385000000000002</v>
      </c>
      <c r="Z14" s="71">
        <f t="shared" si="1"/>
        <v>15.0235</v>
      </c>
      <c r="AA14" s="71">
        <f t="shared" si="1"/>
        <v>1.3614999999999999</v>
      </c>
      <c r="AB14" s="71">
        <f t="shared" si="1"/>
        <v>8.5153999999999996</v>
      </c>
      <c r="AC14" s="71">
        <f t="shared" si="1"/>
        <v>1.37</v>
      </c>
      <c r="AD14" s="71">
        <f t="shared" si="1"/>
        <v>0</v>
      </c>
      <c r="AE14" s="71">
        <f t="shared" si="1"/>
        <v>8.1120000000000001</v>
      </c>
      <c r="AF14" s="71">
        <f t="shared" si="1"/>
        <v>498.82100000000003</v>
      </c>
    </row>
    <row r="15" spans="2:32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J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B10E0CD9-9A3F-4EEF-93FE-4F28EBCDA0FF}"/>
    <hyperlink ref="M1" location="'HOME WEEK 2'!A1" display="&lt; Week 2 Home" xr:uid="{530B1AA8-B3EA-486B-9836-49B2974D538B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D25FF0-7BA4-472A-AA3E-B73C74753A25}">
          <x14:formula1>
            <xm:f>'Master Product List'!$B:$B</xm:f>
          </x14:formula1>
          <xm:sqref>F11:F13 F6:F9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92E10-7624-4314-9608-D86C9484458C}">
  <sheetPr codeName="Sheet136"/>
  <dimension ref="A1:AB894"/>
  <sheetViews>
    <sheetView workbookViewId="0">
      <selection activeCell="B8" sqref="B8"/>
    </sheetView>
  </sheetViews>
  <sheetFormatPr defaultRowHeight="15" x14ac:dyDescent="0.25"/>
  <cols>
    <col min="1" max="1" width="22.85546875" bestFit="1" customWidth="1"/>
    <col min="2" max="2" width="72.140625" bestFit="1" customWidth="1"/>
    <col min="3" max="3" width="19.5703125" bestFit="1" customWidth="1"/>
    <col min="4" max="4" width="63" bestFit="1" customWidth="1"/>
    <col min="5" max="5" width="18.140625" bestFit="1" customWidth="1"/>
    <col min="6" max="6" width="63" bestFit="1" customWidth="1"/>
    <col min="7" max="7" width="8.85546875" bestFit="1" customWidth="1"/>
    <col min="8" max="8" width="19.85546875" bestFit="1" customWidth="1"/>
    <col min="9" max="9" width="29.5703125" bestFit="1" customWidth="1"/>
    <col min="10" max="10" width="15" bestFit="1" customWidth="1"/>
    <col min="11" max="11" width="30.42578125" bestFit="1" customWidth="1"/>
    <col min="12" max="12" width="22.85546875" bestFit="1" customWidth="1"/>
    <col min="13" max="13" width="11.28515625" bestFit="1" customWidth="1"/>
    <col min="14" max="14" width="22.85546875" bestFit="1" customWidth="1"/>
    <col min="15" max="15" width="23.85546875" bestFit="1" customWidth="1"/>
    <col min="16" max="16" width="19.85546875" bestFit="1" customWidth="1"/>
    <col min="17" max="17" width="15.5703125" bestFit="1" customWidth="1"/>
    <col min="18" max="18" width="27.140625" bestFit="1" customWidth="1"/>
    <col min="19" max="19" width="18" bestFit="1" customWidth="1"/>
    <col min="20" max="20" width="16.85546875" bestFit="1" customWidth="1"/>
    <col min="21" max="21" width="19.140625" bestFit="1" customWidth="1"/>
    <col min="22" max="22" width="17.5703125" bestFit="1" customWidth="1"/>
    <col min="23" max="23" width="16" bestFit="1" customWidth="1"/>
    <col min="24" max="24" width="14.85546875" bestFit="1" customWidth="1"/>
    <col min="25" max="25" width="21" bestFit="1" customWidth="1"/>
    <col min="26" max="26" width="24.7109375" bestFit="1" customWidth="1"/>
    <col min="27" max="27" width="29.140625" bestFit="1" customWidth="1"/>
    <col min="28" max="28" width="19.42578125" bestFit="1" customWidth="1"/>
    <col min="29" max="29" width="18.85546875" bestFit="1" customWidth="1"/>
    <col min="30" max="30" width="17.28515625" bestFit="1" customWidth="1"/>
    <col min="31" max="31" width="15.85546875" bestFit="1" customWidth="1"/>
    <col min="32" max="32" width="14.5703125" bestFit="1" customWidth="1"/>
    <col min="33" max="33" width="20.85546875" bestFit="1" customWidth="1"/>
    <col min="34" max="34" width="24.5703125" bestFit="1" customWidth="1"/>
    <col min="35" max="35" width="29.85546875" bestFit="1" customWidth="1"/>
    <col min="36" max="36" width="19.28515625" customWidth="1"/>
    <col min="37" max="37" width="29.85546875" bestFit="1" customWidth="1"/>
    <col min="38" max="38" width="19.28515625" bestFit="1" customWidth="1"/>
  </cols>
  <sheetData>
    <row r="1" spans="1:28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</row>
    <row r="2" spans="1:28" x14ac:dyDescent="0.25">
      <c r="A2" t="s">
        <v>92</v>
      </c>
      <c r="B2" t="s">
        <v>93</v>
      </c>
      <c r="C2" t="s">
        <v>94</v>
      </c>
      <c r="D2" t="s">
        <v>95</v>
      </c>
      <c r="E2" t="s">
        <v>96</v>
      </c>
      <c r="F2" t="s">
        <v>97</v>
      </c>
      <c r="G2" t="s">
        <v>98</v>
      </c>
      <c r="H2" t="s">
        <v>99</v>
      </c>
      <c r="I2" t="s">
        <v>100</v>
      </c>
      <c r="J2" t="s">
        <v>101</v>
      </c>
      <c r="K2" t="s">
        <v>102</v>
      </c>
      <c r="L2" t="s">
        <v>103</v>
      </c>
      <c r="M2" t="s">
        <v>104</v>
      </c>
      <c r="N2" t="s">
        <v>105</v>
      </c>
      <c r="O2" t="s">
        <v>106</v>
      </c>
      <c r="P2" t="s">
        <v>107</v>
      </c>
      <c r="Q2" t="s">
        <v>108</v>
      </c>
      <c r="R2" t="s">
        <v>109</v>
      </c>
      <c r="S2" t="s">
        <v>110</v>
      </c>
      <c r="T2" t="s">
        <v>111</v>
      </c>
      <c r="U2" t="s">
        <v>112</v>
      </c>
      <c r="V2" t="s">
        <v>113</v>
      </c>
      <c r="W2" t="s">
        <v>114</v>
      </c>
      <c r="X2" t="s">
        <v>115</v>
      </c>
      <c r="Y2" t="s">
        <v>116</v>
      </c>
      <c r="Z2" t="s">
        <v>117</v>
      </c>
      <c r="AA2" t="s">
        <v>118</v>
      </c>
      <c r="AB2" t="s">
        <v>119</v>
      </c>
    </row>
    <row r="3" spans="1:28" x14ac:dyDescent="0.25">
      <c r="A3" t="s">
        <v>120</v>
      </c>
      <c r="B3" t="s">
        <v>121</v>
      </c>
      <c r="C3" t="s">
        <v>122</v>
      </c>
      <c r="D3" t="s">
        <v>123</v>
      </c>
      <c r="E3" t="s">
        <v>124</v>
      </c>
      <c r="F3" t="s">
        <v>125</v>
      </c>
      <c r="G3" t="s">
        <v>126</v>
      </c>
      <c r="H3" t="s">
        <v>127</v>
      </c>
      <c r="I3" t="s">
        <v>128</v>
      </c>
      <c r="J3" t="s">
        <v>129</v>
      </c>
      <c r="K3" t="s">
        <v>130</v>
      </c>
      <c r="L3" t="s">
        <v>130</v>
      </c>
      <c r="M3" t="s">
        <v>131</v>
      </c>
      <c r="N3" t="s">
        <v>120</v>
      </c>
      <c r="P3" t="s">
        <v>132</v>
      </c>
      <c r="Q3" t="s">
        <v>131</v>
      </c>
    </row>
    <row r="4" spans="1:28" x14ac:dyDescent="0.25">
      <c r="A4" t="s">
        <v>133</v>
      </c>
      <c r="B4" t="s">
        <v>134</v>
      </c>
      <c r="C4" t="s">
        <v>122</v>
      </c>
      <c r="D4" t="s">
        <v>135</v>
      </c>
      <c r="E4" t="s">
        <v>136</v>
      </c>
      <c r="F4" t="s">
        <v>137</v>
      </c>
      <c r="G4" t="s">
        <v>138</v>
      </c>
      <c r="H4" t="s">
        <v>139</v>
      </c>
      <c r="I4" t="s">
        <v>140</v>
      </c>
      <c r="J4" t="s">
        <v>141</v>
      </c>
      <c r="K4" t="s">
        <v>130</v>
      </c>
      <c r="L4" t="s">
        <v>130</v>
      </c>
      <c r="M4" t="s">
        <v>131</v>
      </c>
      <c r="N4" t="s">
        <v>133</v>
      </c>
      <c r="P4" t="s">
        <v>142</v>
      </c>
      <c r="Q4" t="s">
        <v>131</v>
      </c>
    </row>
    <row r="5" spans="1:28" x14ac:dyDescent="0.25">
      <c r="A5" t="s">
        <v>143</v>
      </c>
      <c r="B5" t="s">
        <v>144</v>
      </c>
      <c r="C5" t="s">
        <v>122</v>
      </c>
      <c r="D5" t="s">
        <v>145</v>
      </c>
      <c r="E5" t="s">
        <v>146</v>
      </c>
      <c r="F5" t="s">
        <v>147</v>
      </c>
      <c r="G5" t="s">
        <v>148</v>
      </c>
      <c r="H5" t="s">
        <v>127</v>
      </c>
      <c r="I5" t="s">
        <v>140</v>
      </c>
      <c r="J5" t="s">
        <v>149</v>
      </c>
      <c r="K5" t="s">
        <v>130</v>
      </c>
      <c r="L5" t="s">
        <v>130</v>
      </c>
      <c r="M5" t="s">
        <v>131</v>
      </c>
      <c r="N5" t="s">
        <v>143</v>
      </c>
      <c r="P5" t="s">
        <v>150</v>
      </c>
      <c r="Q5" t="s">
        <v>131</v>
      </c>
    </row>
    <row r="6" spans="1:28" x14ac:dyDescent="0.25">
      <c r="A6" t="s">
        <v>151</v>
      </c>
      <c r="B6" t="s">
        <v>152</v>
      </c>
      <c r="C6" t="s">
        <v>122</v>
      </c>
      <c r="D6" t="s">
        <v>153</v>
      </c>
      <c r="E6" t="s">
        <v>154</v>
      </c>
      <c r="F6" t="s">
        <v>155</v>
      </c>
      <c r="G6" t="s">
        <v>156</v>
      </c>
      <c r="H6" t="s">
        <v>139</v>
      </c>
      <c r="I6" t="s">
        <v>140</v>
      </c>
      <c r="J6" t="s">
        <v>157</v>
      </c>
      <c r="K6" t="s">
        <v>130</v>
      </c>
      <c r="L6" t="s">
        <v>130</v>
      </c>
      <c r="M6" t="s">
        <v>131</v>
      </c>
      <c r="N6" t="s">
        <v>151</v>
      </c>
      <c r="P6" t="s">
        <v>158</v>
      </c>
      <c r="Q6" t="s">
        <v>131</v>
      </c>
    </row>
    <row r="7" spans="1:28" x14ac:dyDescent="0.25">
      <c r="A7" t="s">
        <v>159</v>
      </c>
      <c r="B7" t="s">
        <v>160</v>
      </c>
      <c r="C7" t="s">
        <v>122</v>
      </c>
      <c r="D7" t="s">
        <v>161</v>
      </c>
      <c r="E7" t="s">
        <v>162</v>
      </c>
      <c r="F7" t="s">
        <v>161</v>
      </c>
      <c r="G7" t="s">
        <v>163</v>
      </c>
      <c r="H7" t="s">
        <v>139</v>
      </c>
      <c r="I7" t="s">
        <v>164</v>
      </c>
      <c r="J7" t="s">
        <v>141</v>
      </c>
      <c r="K7" t="s">
        <v>130</v>
      </c>
      <c r="L7" t="s">
        <v>130</v>
      </c>
      <c r="M7" t="s">
        <v>131</v>
      </c>
      <c r="N7" t="s">
        <v>159</v>
      </c>
      <c r="P7" t="s">
        <v>142</v>
      </c>
      <c r="Q7" t="s">
        <v>131</v>
      </c>
    </row>
    <row r="8" spans="1:28" x14ac:dyDescent="0.25">
      <c r="A8" t="s">
        <v>165</v>
      </c>
      <c r="B8" t="s">
        <v>166</v>
      </c>
      <c r="C8" t="s">
        <v>122</v>
      </c>
      <c r="D8" t="s">
        <v>167</v>
      </c>
      <c r="E8" t="s">
        <v>168</v>
      </c>
      <c r="F8" t="s">
        <v>167</v>
      </c>
      <c r="G8" t="s">
        <v>163</v>
      </c>
      <c r="H8" t="s">
        <v>139</v>
      </c>
      <c r="I8" t="s">
        <v>164</v>
      </c>
      <c r="J8" t="s">
        <v>141</v>
      </c>
      <c r="K8" t="s">
        <v>130</v>
      </c>
      <c r="L8" t="s">
        <v>130</v>
      </c>
      <c r="M8" t="s">
        <v>131</v>
      </c>
      <c r="N8" t="s">
        <v>165</v>
      </c>
      <c r="P8" t="s">
        <v>142</v>
      </c>
      <c r="Q8" t="s">
        <v>131</v>
      </c>
    </row>
    <row r="9" spans="1:28" x14ac:dyDescent="0.25">
      <c r="A9" t="s">
        <v>169</v>
      </c>
      <c r="B9" t="s">
        <v>170</v>
      </c>
      <c r="C9" t="s">
        <v>122</v>
      </c>
      <c r="D9" t="s">
        <v>171</v>
      </c>
      <c r="E9" t="s">
        <v>172</v>
      </c>
      <c r="F9" t="s">
        <v>171</v>
      </c>
      <c r="G9" t="s">
        <v>173</v>
      </c>
      <c r="H9" t="s">
        <v>139</v>
      </c>
      <c r="I9" t="s">
        <v>164</v>
      </c>
      <c r="J9" t="s">
        <v>141</v>
      </c>
      <c r="K9" t="s">
        <v>130</v>
      </c>
      <c r="L9" t="s">
        <v>130</v>
      </c>
      <c r="M9" t="s">
        <v>131</v>
      </c>
      <c r="N9" t="s">
        <v>169</v>
      </c>
      <c r="P9" t="s">
        <v>142</v>
      </c>
      <c r="Q9" t="s">
        <v>131</v>
      </c>
    </row>
    <row r="10" spans="1:28" x14ac:dyDescent="0.25">
      <c r="A10" t="s">
        <v>174</v>
      </c>
      <c r="B10" t="s">
        <v>175</v>
      </c>
      <c r="C10" t="s">
        <v>122</v>
      </c>
      <c r="D10" t="s">
        <v>176</v>
      </c>
      <c r="E10" t="s">
        <v>177</v>
      </c>
      <c r="F10" t="s">
        <v>176</v>
      </c>
      <c r="G10" t="s">
        <v>163</v>
      </c>
      <c r="H10" t="s">
        <v>139</v>
      </c>
      <c r="I10" t="s">
        <v>164</v>
      </c>
      <c r="J10" t="s">
        <v>141</v>
      </c>
      <c r="K10" t="s">
        <v>130</v>
      </c>
      <c r="L10" t="s">
        <v>130</v>
      </c>
      <c r="M10" t="s">
        <v>131</v>
      </c>
      <c r="N10" t="s">
        <v>174</v>
      </c>
      <c r="P10" t="s">
        <v>142</v>
      </c>
      <c r="Q10" t="s">
        <v>131</v>
      </c>
    </row>
    <row r="11" spans="1:28" x14ac:dyDescent="0.25">
      <c r="A11" t="s">
        <v>178</v>
      </c>
      <c r="B11" t="s">
        <v>179</v>
      </c>
      <c r="C11" t="s">
        <v>122</v>
      </c>
      <c r="D11" t="s">
        <v>180</v>
      </c>
      <c r="E11" t="s">
        <v>181</v>
      </c>
      <c r="F11" t="s">
        <v>182</v>
      </c>
      <c r="G11" t="s">
        <v>183</v>
      </c>
      <c r="H11" t="s">
        <v>139</v>
      </c>
      <c r="I11" t="s">
        <v>128</v>
      </c>
      <c r="J11" t="s">
        <v>184</v>
      </c>
      <c r="K11" t="s">
        <v>130</v>
      </c>
      <c r="L11" t="s">
        <v>130</v>
      </c>
      <c r="M11" t="s">
        <v>131</v>
      </c>
      <c r="N11" t="s">
        <v>178</v>
      </c>
      <c r="P11" t="s">
        <v>185</v>
      </c>
      <c r="Q11" t="s">
        <v>131</v>
      </c>
    </row>
    <row r="12" spans="1:28" x14ac:dyDescent="0.25">
      <c r="A12" t="s">
        <v>186</v>
      </c>
      <c r="B12" t="s">
        <v>187</v>
      </c>
      <c r="C12" t="s">
        <v>122</v>
      </c>
      <c r="D12" t="s">
        <v>188</v>
      </c>
      <c r="E12" t="s">
        <v>189</v>
      </c>
      <c r="F12" t="s">
        <v>190</v>
      </c>
      <c r="G12" t="s">
        <v>191</v>
      </c>
      <c r="H12" t="s">
        <v>192</v>
      </c>
      <c r="I12" t="s">
        <v>193</v>
      </c>
      <c r="J12" t="s">
        <v>191</v>
      </c>
      <c r="K12" t="s">
        <v>194</v>
      </c>
      <c r="L12" t="s">
        <v>194</v>
      </c>
      <c r="M12" t="s">
        <v>131</v>
      </c>
      <c r="N12" t="s">
        <v>186</v>
      </c>
      <c r="P12" t="s">
        <v>195</v>
      </c>
      <c r="Q12" t="s">
        <v>131</v>
      </c>
    </row>
    <row r="13" spans="1:28" x14ac:dyDescent="0.25">
      <c r="A13" t="s">
        <v>196</v>
      </c>
      <c r="B13" t="s">
        <v>197</v>
      </c>
      <c r="C13" t="s">
        <v>122</v>
      </c>
      <c r="D13" t="s">
        <v>198</v>
      </c>
      <c r="E13" t="s">
        <v>199</v>
      </c>
      <c r="F13" t="s">
        <v>200</v>
      </c>
      <c r="G13" t="s">
        <v>201</v>
      </c>
      <c r="H13" t="s">
        <v>192</v>
      </c>
      <c r="I13" t="s">
        <v>193</v>
      </c>
      <c r="J13" t="s">
        <v>201</v>
      </c>
      <c r="K13" t="s">
        <v>194</v>
      </c>
      <c r="L13" t="s">
        <v>194</v>
      </c>
      <c r="M13" t="s">
        <v>131</v>
      </c>
      <c r="N13" t="s">
        <v>196</v>
      </c>
      <c r="P13" t="s">
        <v>202</v>
      </c>
      <c r="Q13" t="s">
        <v>131</v>
      </c>
    </row>
    <row r="14" spans="1:28" x14ac:dyDescent="0.25">
      <c r="A14" t="s">
        <v>203</v>
      </c>
      <c r="B14" t="s">
        <v>204</v>
      </c>
      <c r="C14" t="s">
        <v>122</v>
      </c>
      <c r="D14" t="s">
        <v>205</v>
      </c>
      <c r="E14" t="s">
        <v>206</v>
      </c>
      <c r="F14" t="s">
        <v>207</v>
      </c>
      <c r="G14" t="s">
        <v>208</v>
      </c>
      <c r="H14" t="s">
        <v>209</v>
      </c>
      <c r="I14" t="s">
        <v>193</v>
      </c>
      <c r="J14" t="s">
        <v>210</v>
      </c>
      <c r="K14" t="s">
        <v>194</v>
      </c>
      <c r="L14" t="s">
        <v>194</v>
      </c>
      <c r="M14" t="s">
        <v>131</v>
      </c>
      <c r="N14" t="s">
        <v>203</v>
      </c>
      <c r="P14" t="s">
        <v>211</v>
      </c>
      <c r="Q14" t="s">
        <v>131</v>
      </c>
    </row>
    <row r="15" spans="1:28" x14ac:dyDescent="0.25">
      <c r="A15" t="s">
        <v>212</v>
      </c>
      <c r="B15" t="s">
        <v>213</v>
      </c>
      <c r="C15" t="s">
        <v>122</v>
      </c>
      <c r="D15" t="s">
        <v>214</v>
      </c>
      <c r="E15" t="s">
        <v>215</v>
      </c>
      <c r="F15" t="s">
        <v>216</v>
      </c>
      <c r="G15" t="s">
        <v>217</v>
      </c>
      <c r="H15" t="s">
        <v>218</v>
      </c>
      <c r="I15" t="s">
        <v>219</v>
      </c>
      <c r="J15" t="s">
        <v>220</v>
      </c>
      <c r="K15" t="s">
        <v>194</v>
      </c>
      <c r="L15" t="s">
        <v>194</v>
      </c>
      <c r="M15" t="s">
        <v>131</v>
      </c>
      <c r="N15" t="s">
        <v>212</v>
      </c>
      <c r="P15" t="s">
        <v>221</v>
      </c>
      <c r="Q15" t="s">
        <v>131</v>
      </c>
    </row>
    <row r="16" spans="1:28" x14ac:dyDescent="0.25">
      <c r="A16" t="s">
        <v>222</v>
      </c>
      <c r="B16" t="s">
        <v>223</v>
      </c>
      <c r="C16" t="s">
        <v>122</v>
      </c>
      <c r="D16" t="s">
        <v>224</v>
      </c>
      <c r="E16" t="s">
        <v>225</v>
      </c>
      <c r="F16" t="s">
        <v>226</v>
      </c>
      <c r="G16" t="s">
        <v>227</v>
      </c>
      <c r="H16" t="s">
        <v>228</v>
      </c>
      <c r="I16" t="s">
        <v>229</v>
      </c>
      <c r="J16" t="s">
        <v>227</v>
      </c>
      <c r="K16" t="s">
        <v>194</v>
      </c>
      <c r="L16" t="s">
        <v>194</v>
      </c>
      <c r="M16" t="s">
        <v>131</v>
      </c>
      <c r="N16" t="s">
        <v>222</v>
      </c>
      <c r="P16" t="s">
        <v>230</v>
      </c>
      <c r="Q16" t="s">
        <v>131</v>
      </c>
    </row>
    <row r="17" spans="1:17" x14ac:dyDescent="0.25">
      <c r="A17" t="s">
        <v>231</v>
      </c>
      <c r="B17" t="s">
        <v>232</v>
      </c>
      <c r="C17" t="s">
        <v>122</v>
      </c>
      <c r="D17" t="s">
        <v>233</v>
      </c>
      <c r="E17" t="s">
        <v>234</v>
      </c>
      <c r="F17" t="s">
        <v>235</v>
      </c>
      <c r="G17" t="s">
        <v>236</v>
      </c>
      <c r="H17" t="s">
        <v>192</v>
      </c>
      <c r="I17" t="s">
        <v>193</v>
      </c>
      <c r="J17" t="s">
        <v>236</v>
      </c>
      <c r="K17" t="s">
        <v>194</v>
      </c>
      <c r="L17" t="s">
        <v>194</v>
      </c>
      <c r="M17" t="s">
        <v>131</v>
      </c>
      <c r="N17" t="s">
        <v>231</v>
      </c>
      <c r="P17" t="s">
        <v>237</v>
      </c>
      <c r="Q17" t="s">
        <v>131</v>
      </c>
    </row>
    <row r="18" spans="1:17" x14ac:dyDescent="0.25">
      <c r="A18" t="s">
        <v>238</v>
      </c>
      <c r="B18" t="s">
        <v>239</v>
      </c>
      <c r="C18" t="s">
        <v>122</v>
      </c>
      <c r="D18" t="s">
        <v>240</v>
      </c>
      <c r="E18" t="s">
        <v>241</v>
      </c>
      <c r="F18" t="s">
        <v>242</v>
      </c>
      <c r="G18" t="s">
        <v>243</v>
      </c>
      <c r="H18" t="s">
        <v>228</v>
      </c>
      <c r="I18" t="s">
        <v>229</v>
      </c>
      <c r="J18" t="s">
        <v>243</v>
      </c>
      <c r="K18" t="s">
        <v>194</v>
      </c>
      <c r="L18" t="s">
        <v>194</v>
      </c>
      <c r="M18" t="s">
        <v>131</v>
      </c>
      <c r="N18" t="s">
        <v>238</v>
      </c>
      <c r="P18" t="s">
        <v>244</v>
      </c>
      <c r="Q18" t="s">
        <v>131</v>
      </c>
    </row>
    <row r="19" spans="1:17" x14ac:dyDescent="0.25">
      <c r="A19" t="s">
        <v>245</v>
      </c>
      <c r="B19" t="s">
        <v>246</v>
      </c>
      <c r="C19" t="s">
        <v>122</v>
      </c>
      <c r="D19" t="s">
        <v>247</v>
      </c>
      <c r="E19" t="s">
        <v>248</v>
      </c>
      <c r="F19" t="s">
        <v>249</v>
      </c>
      <c r="G19" t="s">
        <v>250</v>
      </c>
      <c r="H19" t="s">
        <v>218</v>
      </c>
      <c r="I19" t="s">
        <v>219</v>
      </c>
      <c r="J19" t="s">
        <v>251</v>
      </c>
      <c r="K19" t="s">
        <v>194</v>
      </c>
      <c r="L19" t="s">
        <v>194</v>
      </c>
      <c r="M19" t="s">
        <v>131</v>
      </c>
      <c r="N19" t="s">
        <v>245</v>
      </c>
      <c r="P19" t="s">
        <v>252</v>
      </c>
      <c r="Q19" t="s">
        <v>131</v>
      </c>
    </row>
    <row r="20" spans="1:17" x14ac:dyDescent="0.25">
      <c r="A20" t="s">
        <v>253</v>
      </c>
      <c r="B20" t="s">
        <v>254</v>
      </c>
      <c r="C20" t="s">
        <v>122</v>
      </c>
      <c r="D20" t="s">
        <v>255</v>
      </c>
      <c r="E20" t="s">
        <v>256</v>
      </c>
      <c r="F20" t="s">
        <v>257</v>
      </c>
      <c r="G20" t="s">
        <v>258</v>
      </c>
      <c r="H20" t="s">
        <v>259</v>
      </c>
      <c r="I20" t="s">
        <v>260</v>
      </c>
      <c r="J20" t="s">
        <v>258</v>
      </c>
      <c r="K20" t="s">
        <v>194</v>
      </c>
      <c r="L20" t="s">
        <v>194</v>
      </c>
      <c r="M20" t="s">
        <v>131</v>
      </c>
      <c r="N20" t="s">
        <v>253</v>
      </c>
      <c r="P20" t="s">
        <v>261</v>
      </c>
      <c r="Q20" t="s">
        <v>131</v>
      </c>
    </row>
    <row r="21" spans="1:17" x14ac:dyDescent="0.25">
      <c r="A21" t="s">
        <v>262</v>
      </c>
      <c r="B21" t="s">
        <v>263</v>
      </c>
      <c r="C21" t="s">
        <v>122</v>
      </c>
      <c r="D21" t="s">
        <v>264</v>
      </c>
      <c r="E21" t="s">
        <v>265</v>
      </c>
      <c r="F21" t="s">
        <v>266</v>
      </c>
      <c r="G21" t="s">
        <v>267</v>
      </c>
      <c r="H21" t="s">
        <v>268</v>
      </c>
      <c r="I21" t="s">
        <v>269</v>
      </c>
      <c r="J21" t="s">
        <v>270</v>
      </c>
      <c r="K21" t="s">
        <v>130</v>
      </c>
      <c r="L21" t="s">
        <v>130</v>
      </c>
      <c r="M21" t="s">
        <v>131</v>
      </c>
      <c r="N21" t="s">
        <v>262</v>
      </c>
      <c r="P21" t="s">
        <v>271</v>
      </c>
      <c r="Q21" t="s">
        <v>131</v>
      </c>
    </row>
    <row r="22" spans="1:17" x14ac:dyDescent="0.25">
      <c r="A22" t="s">
        <v>272</v>
      </c>
      <c r="B22" t="s">
        <v>273</v>
      </c>
      <c r="C22" t="s">
        <v>122</v>
      </c>
      <c r="D22" t="s">
        <v>274</v>
      </c>
      <c r="E22" t="s">
        <v>275</v>
      </c>
      <c r="F22" t="s">
        <v>276</v>
      </c>
      <c r="G22" t="s">
        <v>277</v>
      </c>
      <c r="H22" t="s">
        <v>278</v>
      </c>
      <c r="I22" t="s">
        <v>269</v>
      </c>
      <c r="J22" t="s">
        <v>279</v>
      </c>
      <c r="K22" t="s">
        <v>130</v>
      </c>
      <c r="L22" t="s">
        <v>130</v>
      </c>
      <c r="M22" t="s">
        <v>131</v>
      </c>
      <c r="N22" t="s">
        <v>272</v>
      </c>
      <c r="P22" t="s">
        <v>280</v>
      </c>
      <c r="Q22" t="s">
        <v>131</v>
      </c>
    </row>
    <row r="23" spans="1:17" x14ac:dyDescent="0.25">
      <c r="A23" t="s">
        <v>281</v>
      </c>
      <c r="B23" t="s">
        <v>282</v>
      </c>
      <c r="C23" t="s">
        <v>122</v>
      </c>
      <c r="D23" t="s">
        <v>283</v>
      </c>
      <c r="E23" t="s">
        <v>284</v>
      </c>
      <c r="F23" t="s">
        <v>285</v>
      </c>
      <c r="G23" t="s">
        <v>286</v>
      </c>
      <c r="H23" t="s">
        <v>287</v>
      </c>
      <c r="I23" t="s">
        <v>260</v>
      </c>
      <c r="J23" t="s">
        <v>286</v>
      </c>
      <c r="K23" t="s">
        <v>194</v>
      </c>
      <c r="L23" t="s">
        <v>194</v>
      </c>
      <c r="M23" t="s">
        <v>131</v>
      </c>
      <c r="N23" t="s">
        <v>281</v>
      </c>
      <c r="P23" t="s">
        <v>288</v>
      </c>
      <c r="Q23" t="s">
        <v>131</v>
      </c>
    </row>
    <row r="24" spans="1:17" x14ac:dyDescent="0.25">
      <c r="A24" t="s">
        <v>289</v>
      </c>
      <c r="B24" t="s">
        <v>290</v>
      </c>
      <c r="C24" t="s">
        <v>122</v>
      </c>
      <c r="D24" t="s">
        <v>291</v>
      </c>
      <c r="E24" t="s">
        <v>292</v>
      </c>
      <c r="F24" t="s">
        <v>293</v>
      </c>
      <c r="G24" t="s">
        <v>294</v>
      </c>
      <c r="H24" t="s">
        <v>295</v>
      </c>
      <c r="I24" t="s">
        <v>229</v>
      </c>
      <c r="J24" t="s">
        <v>296</v>
      </c>
      <c r="K24" t="s">
        <v>194</v>
      </c>
      <c r="L24" t="s">
        <v>194</v>
      </c>
      <c r="M24" t="s">
        <v>131</v>
      </c>
      <c r="N24" t="s">
        <v>289</v>
      </c>
      <c r="P24" t="s">
        <v>297</v>
      </c>
      <c r="Q24" t="s">
        <v>131</v>
      </c>
    </row>
    <row r="25" spans="1:17" x14ac:dyDescent="0.25">
      <c r="A25" t="s">
        <v>298</v>
      </c>
      <c r="B25" t="s">
        <v>299</v>
      </c>
      <c r="C25" t="s">
        <v>122</v>
      </c>
      <c r="D25" t="s">
        <v>300</v>
      </c>
      <c r="E25" t="s">
        <v>301</v>
      </c>
      <c r="F25" t="s">
        <v>302</v>
      </c>
      <c r="G25" t="s">
        <v>126</v>
      </c>
      <c r="H25" t="s">
        <v>303</v>
      </c>
      <c r="I25" t="s">
        <v>128</v>
      </c>
      <c r="J25" t="s">
        <v>304</v>
      </c>
      <c r="K25" t="s">
        <v>130</v>
      </c>
      <c r="L25" t="s">
        <v>130</v>
      </c>
      <c r="M25" t="s">
        <v>131</v>
      </c>
      <c r="N25" t="s">
        <v>298</v>
      </c>
      <c r="P25" t="s">
        <v>305</v>
      </c>
      <c r="Q25" t="s">
        <v>131</v>
      </c>
    </row>
    <row r="26" spans="1:17" x14ac:dyDescent="0.25">
      <c r="A26" t="s">
        <v>306</v>
      </c>
      <c r="B26" t="s">
        <v>307</v>
      </c>
      <c r="C26" t="s">
        <v>122</v>
      </c>
      <c r="D26" t="s">
        <v>308</v>
      </c>
      <c r="E26" t="s">
        <v>309</v>
      </c>
      <c r="F26" t="s">
        <v>310</v>
      </c>
      <c r="G26" t="s">
        <v>311</v>
      </c>
      <c r="H26" t="s">
        <v>127</v>
      </c>
      <c r="I26" t="s">
        <v>128</v>
      </c>
      <c r="J26" t="s">
        <v>312</v>
      </c>
      <c r="K26" t="s">
        <v>130</v>
      </c>
      <c r="L26" t="s">
        <v>130</v>
      </c>
      <c r="M26" t="s">
        <v>131</v>
      </c>
      <c r="N26" t="s">
        <v>306</v>
      </c>
      <c r="P26" t="s">
        <v>313</v>
      </c>
      <c r="Q26" t="s">
        <v>131</v>
      </c>
    </row>
    <row r="27" spans="1:17" x14ac:dyDescent="0.25">
      <c r="A27" t="s">
        <v>314</v>
      </c>
      <c r="B27" t="s">
        <v>315</v>
      </c>
      <c r="C27" t="s">
        <v>122</v>
      </c>
      <c r="D27" t="s">
        <v>316</v>
      </c>
      <c r="E27" t="s">
        <v>317</v>
      </c>
      <c r="F27" t="s">
        <v>318</v>
      </c>
      <c r="G27" t="s">
        <v>319</v>
      </c>
      <c r="H27" t="s">
        <v>139</v>
      </c>
      <c r="I27" t="s">
        <v>320</v>
      </c>
      <c r="J27" t="s">
        <v>321</v>
      </c>
      <c r="K27" t="s">
        <v>130</v>
      </c>
      <c r="L27" t="s">
        <v>130</v>
      </c>
      <c r="M27" t="s">
        <v>131</v>
      </c>
      <c r="N27" t="s">
        <v>314</v>
      </c>
      <c r="P27" t="s">
        <v>322</v>
      </c>
      <c r="Q27" t="s">
        <v>131</v>
      </c>
    </row>
    <row r="28" spans="1:17" x14ac:dyDescent="0.25">
      <c r="A28" t="s">
        <v>323</v>
      </c>
      <c r="B28" t="s">
        <v>324</v>
      </c>
      <c r="C28" t="s">
        <v>122</v>
      </c>
      <c r="D28" t="s">
        <v>325</v>
      </c>
      <c r="E28" t="s">
        <v>326</v>
      </c>
      <c r="F28" t="s">
        <v>327</v>
      </c>
      <c r="G28" t="s">
        <v>328</v>
      </c>
      <c r="H28" t="s">
        <v>127</v>
      </c>
      <c r="I28" t="s">
        <v>128</v>
      </c>
      <c r="J28" t="s">
        <v>329</v>
      </c>
      <c r="K28" t="s">
        <v>130</v>
      </c>
      <c r="L28" t="s">
        <v>130</v>
      </c>
      <c r="M28" t="s">
        <v>131</v>
      </c>
      <c r="N28" t="s">
        <v>323</v>
      </c>
      <c r="P28" t="s">
        <v>330</v>
      </c>
      <c r="Q28" t="s">
        <v>131</v>
      </c>
    </row>
    <row r="29" spans="1:17" x14ac:dyDescent="0.25">
      <c r="A29" t="s">
        <v>331</v>
      </c>
      <c r="B29" t="s">
        <v>332</v>
      </c>
      <c r="C29" t="s">
        <v>122</v>
      </c>
      <c r="D29" t="s">
        <v>333</v>
      </c>
      <c r="E29" t="s">
        <v>334</v>
      </c>
      <c r="F29" t="s">
        <v>335</v>
      </c>
      <c r="G29" t="s">
        <v>336</v>
      </c>
      <c r="H29" t="s">
        <v>139</v>
      </c>
      <c r="I29" t="s">
        <v>337</v>
      </c>
      <c r="J29" t="s">
        <v>157</v>
      </c>
      <c r="K29" t="s">
        <v>130</v>
      </c>
      <c r="L29" t="s">
        <v>130</v>
      </c>
      <c r="M29" t="s">
        <v>131</v>
      </c>
      <c r="N29" t="s">
        <v>331</v>
      </c>
      <c r="P29" t="s">
        <v>158</v>
      </c>
      <c r="Q29" t="s">
        <v>131</v>
      </c>
    </row>
    <row r="30" spans="1:17" x14ac:dyDescent="0.25">
      <c r="A30" t="s">
        <v>338</v>
      </c>
      <c r="B30" t="s">
        <v>339</v>
      </c>
      <c r="C30" t="s">
        <v>122</v>
      </c>
      <c r="D30" t="s">
        <v>340</v>
      </c>
      <c r="E30" t="s">
        <v>341</v>
      </c>
      <c r="F30" t="s">
        <v>342</v>
      </c>
      <c r="G30" t="s">
        <v>336</v>
      </c>
      <c r="H30" t="s">
        <v>139</v>
      </c>
      <c r="I30" t="s">
        <v>343</v>
      </c>
      <c r="J30" t="s">
        <v>157</v>
      </c>
      <c r="K30" t="s">
        <v>130</v>
      </c>
      <c r="L30" t="s">
        <v>130</v>
      </c>
      <c r="M30" t="s">
        <v>131</v>
      </c>
      <c r="N30" t="s">
        <v>338</v>
      </c>
      <c r="P30" t="s">
        <v>158</v>
      </c>
      <c r="Q30" t="s">
        <v>131</v>
      </c>
    </row>
    <row r="31" spans="1:17" x14ac:dyDescent="0.25">
      <c r="A31" t="s">
        <v>344</v>
      </c>
      <c r="B31" t="s">
        <v>345</v>
      </c>
      <c r="C31" t="s">
        <v>122</v>
      </c>
      <c r="D31" t="s">
        <v>346</v>
      </c>
      <c r="E31" t="s">
        <v>347</v>
      </c>
      <c r="F31" t="s">
        <v>348</v>
      </c>
      <c r="G31" t="s">
        <v>336</v>
      </c>
      <c r="H31" t="s">
        <v>139</v>
      </c>
      <c r="I31" t="s">
        <v>349</v>
      </c>
      <c r="J31" t="s">
        <v>157</v>
      </c>
      <c r="K31" t="s">
        <v>130</v>
      </c>
      <c r="L31" t="s">
        <v>130</v>
      </c>
      <c r="M31" t="s">
        <v>131</v>
      </c>
      <c r="N31" t="s">
        <v>344</v>
      </c>
      <c r="P31" t="s">
        <v>158</v>
      </c>
      <c r="Q31" t="s">
        <v>131</v>
      </c>
    </row>
    <row r="32" spans="1:17" x14ac:dyDescent="0.25">
      <c r="A32" t="s">
        <v>350</v>
      </c>
      <c r="B32" t="s">
        <v>351</v>
      </c>
      <c r="C32" t="s">
        <v>122</v>
      </c>
      <c r="D32" t="s">
        <v>352</v>
      </c>
      <c r="E32" t="s">
        <v>353</v>
      </c>
      <c r="F32" t="s">
        <v>354</v>
      </c>
      <c r="G32" t="s">
        <v>355</v>
      </c>
      <c r="H32" t="s">
        <v>139</v>
      </c>
      <c r="I32" t="s">
        <v>349</v>
      </c>
      <c r="J32" t="s">
        <v>157</v>
      </c>
      <c r="K32" t="s">
        <v>130</v>
      </c>
      <c r="L32" t="s">
        <v>130</v>
      </c>
      <c r="M32" t="s">
        <v>131</v>
      </c>
      <c r="N32" t="s">
        <v>350</v>
      </c>
      <c r="P32" t="s">
        <v>158</v>
      </c>
      <c r="Q32" t="s">
        <v>131</v>
      </c>
    </row>
    <row r="33" spans="1:28" x14ac:dyDescent="0.25">
      <c r="A33" t="s">
        <v>356</v>
      </c>
      <c r="B33" t="s">
        <v>357</v>
      </c>
      <c r="C33" t="s">
        <v>122</v>
      </c>
      <c r="D33" t="s">
        <v>358</v>
      </c>
      <c r="E33" t="s">
        <v>359</v>
      </c>
      <c r="F33" t="s">
        <v>360</v>
      </c>
      <c r="G33" t="s">
        <v>361</v>
      </c>
      <c r="H33" t="s">
        <v>362</v>
      </c>
      <c r="I33" t="s">
        <v>219</v>
      </c>
      <c r="J33" t="s">
        <v>361</v>
      </c>
      <c r="K33" t="s">
        <v>194</v>
      </c>
      <c r="L33" t="s">
        <v>194</v>
      </c>
      <c r="M33" t="s">
        <v>131</v>
      </c>
      <c r="N33" t="s">
        <v>356</v>
      </c>
      <c r="P33" t="s">
        <v>363</v>
      </c>
      <c r="Q33" t="s">
        <v>131</v>
      </c>
    </row>
    <row r="34" spans="1:28" x14ac:dyDescent="0.25">
      <c r="A34" t="s">
        <v>364</v>
      </c>
      <c r="B34" t="s">
        <v>365</v>
      </c>
      <c r="C34" t="s">
        <v>122</v>
      </c>
      <c r="D34" t="s">
        <v>366</v>
      </c>
      <c r="E34" t="s">
        <v>367</v>
      </c>
      <c r="F34" t="s">
        <v>368</v>
      </c>
      <c r="G34" t="s">
        <v>369</v>
      </c>
      <c r="H34" t="s">
        <v>370</v>
      </c>
      <c r="I34" t="s">
        <v>371</v>
      </c>
      <c r="J34" t="s">
        <v>369</v>
      </c>
      <c r="K34" t="s">
        <v>194</v>
      </c>
      <c r="L34" t="s">
        <v>194</v>
      </c>
      <c r="M34" t="s">
        <v>131</v>
      </c>
      <c r="N34" t="s">
        <v>364</v>
      </c>
      <c r="P34" t="s">
        <v>372</v>
      </c>
      <c r="Q34" t="s">
        <v>131</v>
      </c>
    </row>
    <row r="35" spans="1:28" x14ac:dyDescent="0.25">
      <c r="A35" t="s">
        <v>373</v>
      </c>
      <c r="B35" t="s">
        <v>374</v>
      </c>
      <c r="C35" t="s">
        <v>122</v>
      </c>
      <c r="D35" t="s">
        <v>375</v>
      </c>
      <c r="E35" t="s">
        <v>376</v>
      </c>
      <c r="F35" t="s">
        <v>377</v>
      </c>
      <c r="G35" t="s">
        <v>378</v>
      </c>
      <c r="H35" t="s">
        <v>379</v>
      </c>
      <c r="I35" t="s">
        <v>371</v>
      </c>
      <c r="J35" t="s">
        <v>380</v>
      </c>
      <c r="K35" t="s">
        <v>194</v>
      </c>
      <c r="L35" t="s">
        <v>194</v>
      </c>
      <c r="M35" t="s">
        <v>131</v>
      </c>
      <c r="N35" t="s">
        <v>373</v>
      </c>
      <c r="P35" t="s">
        <v>381</v>
      </c>
      <c r="Q35" t="s">
        <v>131</v>
      </c>
    </row>
    <row r="36" spans="1:28" x14ac:dyDescent="0.25">
      <c r="A36" t="s">
        <v>382</v>
      </c>
      <c r="B36" t="s">
        <v>383</v>
      </c>
      <c r="C36" t="s">
        <v>122</v>
      </c>
      <c r="D36" t="s">
        <v>384</v>
      </c>
      <c r="E36" t="s">
        <v>385</v>
      </c>
      <c r="F36" t="s">
        <v>386</v>
      </c>
      <c r="G36" t="s">
        <v>387</v>
      </c>
      <c r="H36" t="s">
        <v>388</v>
      </c>
      <c r="I36" t="s">
        <v>260</v>
      </c>
      <c r="J36" t="s">
        <v>389</v>
      </c>
      <c r="K36" t="s">
        <v>194</v>
      </c>
      <c r="L36" t="s">
        <v>194</v>
      </c>
      <c r="M36" t="s">
        <v>131</v>
      </c>
      <c r="N36" t="s">
        <v>382</v>
      </c>
      <c r="P36" t="s">
        <v>390</v>
      </c>
      <c r="Q36" t="s">
        <v>131</v>
      </c>
    </row>
    <row r="37" spans="1:28" x14ac:dyDescent="0.25">
      <c r="A37" t="s">
        <v>391</v>
      </c>
      <c r="B37" t="s">
        <v>392</v>
      </c>
      <c r="C37" t="s">
        <v>122</v>
      </c>
      <c r="D37" t="s">
        <v>393</v>
      </c>
      <c r="E37" t="s">
        <v>394</v>
      </c>
      <c r="F37" t="s">
        <v>395</v>
      </c>
      <c r="G37" t="s">
        <v>396</v>
      </c>
      <c r="H37" t="s">
        <v>370</v>
      </c>
      <c r="I37" t="s">
        <v>219</v>
      </c>
      <c r="J37" t="s">
        <v>396</v>
      </c>
      <c r="K37" t="s">
        <v>194</v>
      </c>
      <c r="L37" t="s">
        <v>194</v>
      </c>
      <c r="M37" t="s">
        <v>131</v>
      </c>
      <c r="N37" t="s">
        <v>391</v>
      </c>
      <c r="P37" t="s">
        <v>397</v>
      </c>
      <c r="Q37" t="s">
        <v>131</v>
      </c>
    </row>
    <row r="38" spans="1:28" x14ac:dyDescent="0.25">
      <c r="A38" t="s">
        <v>398</v>
      </c>
      <c r="B38" t="s">
        <v>399</v>
      </c>
      <c r="C38" t="s">
        <v>122</v>
      </c>
      <c r="D38" t="s">
        <v>400</v>
      </c>
      <c r="E38" t="s">
        <v>401</v>
      </c>
      <c r="F38" t="s">
        <v>402</v>
      </c>
      <c r="G38" t="s">
        <v>403</v>
      </c>
      <c r="H38" t="s">
        <v>404</v>
      </c>
      <c r="I38" t="s">
        <v>219</v>
      </c>
      <c r="J38" t="s">
        <v>405</v>
      </c>
      <c r="K38" t="s">
        <v>194</v>
      </c>
      <c r="L38" t="s">
        <v>194</v>
      </c>
      <c r="M38" t="s">
        <v>131</v>
      </c>
      <c r="N38" t="s">
        <v>398</v>
      </c>
      <c r="P38" t="s">
        <v>406</v>
      </c>
      <c r="Q38" t="s">
        <v>131</v>
      </c>
    </row>
    <row r="39" spans="1:28" x14ac:dyDescent="0.25">
      <c r="A39" t="s">
        <v>407</v>
      </c>
      <c r="B39" t="s">
        <v>408</v>
      </c>
      <c r="C39" t="s">
        <v>122</v>
      </c>
      <c r="D39" t="s">
        <v>400</v>
      </c>
      <c r="E39" t="s">
        <v>409</v>
      </c>
      <c r="F39" t="s">
        <v>410</v>
      </c>
      <c r="G39" t="s">
        <v>411</v>
      </c>
      <c r="H39" t="s">
        <v>370</v>
      </c>
      <c r="I39" t="s">
        <v>219</v>
      </c>
      <c r="J39" t="s">
        <v>411</v>
      </c>
      <c r="K39" t="s">
        <v>194</v>
      </c>
      <c r="L39" t="s">
        <v>194</v>
      </c>
      <c r="M39" t="s">
        <v>131</v>
      </c>
      <c r="N39" t="s">
        <v>407</v>
      </c>
      <c r="P39" t="s">
        <v>412</v>
      </c>
      <c r="Q39" t="s">
        <v>131</v>
      </c>
    </row>
    <row r="40" spans="1:28" x14ac:dyDescent="0.25">
      <c r="A40" t="s">
        <v>413</v>
      </c>
      <c r="B40" t="s">
        <v>414</v>
      </c>
      <c r="C40" t="s">
        <v>122</v>
      </c>
      <c r="D40" t="s">
        <v>415</v>
      </c>
      <c r="E40" t="s">
        <v>416</v>
      </c>
      <c r="F40" t="s">
        <v>417</v>
      </c>
      <c r="G40" t="s">
        <v>418</v>
      </c>
      <c r="H40" t="s">
        <v>419</v>
      </c>
      <c r="I40" t="s">
        <v>420</v>
      </c>
      <c r="J40" t="s">
        <v>418</v>
      </c>
      <c r="K40" t="s">
        <v>194</v>
      </c>
      <c r="L40" t="s">
        <v>194</v>
      </c>
      <c r="M40" t="s">
        <v>131</v>
      </c>
      <c r="N40" t="s">
        <v>413</v>
      </c>
      <c r="P40" t="s">
        <v>421</v>
      </c>
      <c r="Q40" t="s">
        <v>131</v>
      </c>
    </row>
    <row r="41" spans="1:28" x14ac:dyDescent="0.25">
      <c r="A41" t="s">
        <v>422</v>
      </c>
      <c r="B41" t="s">
        <v>423</v>
      </c>
      <c r="C41" t="s">
        <v>122</v>
      </c>
      <c r="D41" t="s">
        <v>415</v>
      </c>
      <c r="E41" t="s">
        <v>424</v>
      </c>
      <c r="F41" t="s">
        <v>425</v>
      </c>
      <c r="G41" t="s">
        <v>380</v>
      </c>
      <c r="H41" t="s">
        <v>426</v>
      </c>
      <c r="I41" t="s">
        <v>420</v>
      </c>
      <c r="J41" t="s">
        <v>380</v>
      </c>
      <c r="K41" t="s">
        <v>194</v>
      </c>
      <c r="L41" t="s">
        <v>194</v>
      </c>
      <c r="M41" t="s">
        <v>131</v>
      </c>
      <c r="N41" t="s">
        <v>422</v>
      </c>
      <c r="P41" t="s">
        <v>381</v>
      </c>
      <c r="Q41" t="s">
        <v>131</v>
      </c>
    </row>
    <row r="42" spans="1:28" x14ac:dyDescent="0.25">
      <c r="A42" t="s">
        <v>427</v>
      </c>
      <c r="B42" t="s">
        <v>428</v>
      </c>
      <c r="C42" t="s">
        <v>122</v>
      </c>
      <c r="D42" t="s">
        <v>429</v>
      </c>
      <c r="E42" t="s">
        <v>430</v>
      </c>
      <c r="F42" t="s">
        <v>431</v>
      </c>
      <c r="G42" t="s">
        <v>432</v>
      </c>
      <c r="H42" t="s">
        <v>433</v>
      </c>
      <c r="I42" t="s">
        <v>434</v>
      </c>
      <c r="J42" t="s">
        <v>432</v>
      </c>
      <c r="K42" t="s">
        <v>194</v>
      </c>
      <c r="L42" t="s">
        <v>194</v>
      </c>
      <c r="M42" t="s">
        <v>131</v>
      </c>
      <c r="N42" t="s">
        <v>427</v>
      </c>
      <c r="P42" t="s">
        <v>435</v>
      </c>
      <c r="Q42" t="s">
        <v>131</v>
      </c>
    </row>
    <row r="43" spans="1:28" x14ac:dyDescent="0.25">
      <c r="A43" t="s">
        <v>436</v>
      </c>
      <c r="B43" t="s">
        <v>437</v>
      </c>
      <c r="C43" t="s">
        <v>122</v>
      </c>
      <c r="D43" t="s">
        <v>438</v>
      </c>
      <c r="E43" t="s">
        <v>439</v>
      </c>
      <c r="F43" t="s">
        <v>440</v>
      </c>
      <c r="G43" t="s">
        <v>441</v>
      </c>
      <c r="H43" t="s">
        <v>442</v>
      </c>
      <c r="I43" t="s">
        <v>219</v>
      </c>
      <c r="J43" t="s">
        <v>443</v>
      </c>
      <c r="K43" t="s">
        <v>194</v>
      </c>
      <c r="L43" t="s">
        <v>194</v>
      </c>
      <c r="M43" t="s">
        <v>131</v>
      </c>
      <c r="N43" t="s">
        <v>436</v>
      </c>
      <c r="P43" t="s">
        <v>444</v>
      </c>
      <c r="Q43" t="s">
        <v>131</v>
      </c>
    </row>
    <row r="44" spans="1:28" x14ac:dyDescent="0.25">
      <c r="A44" t="s">
        <v>445</v>
      </c>
      <c r="B44" t="s">
        <v>446</v>
      </c>
      <c r="C44" t="s">
        <v>122</v>
      </c>
      <c r="D44" t="s">
        <v>447</v>
      </c>
      <c r="E44" t="s">
        <v>448</v>
      </c>
      <c r="F44" t="s">
        <v>449</v>
      </c>
      <c r="G44" t="s">
        <v>450</v>
      </c>
      <c r="H44" t="s">
        <v>451</v>
      </c>
      <c r="I44" t="s">
        <v>452</v>
      </c>
      <c r="J44" t="s">
        <v>453</v>
      </c>
      <c r="K44" t="s">
        <v>194</v>
      </c>
      <c r="L44" t="s">
        <v>194</v>
      </c>
      <c r="M44" t="s">
        <v>131</v>
      </c>
      <c r="N44" t="s">
        <v>445</v>
      </c>
      <c r="P44" t="s">
        <v>454</v>
      </c>
      <c r="Q44" t="s">
        <v>131</v>
      </c>
    </row>
    <row r="45" spans="1:28" x14ac:dyDescent="0.25">
      <c r="A45" t="s">
        <v>455</v>
      </c>
      <c r="B45" t="s">
        <v>456</v>
      </c>
      <c r="C45" t="s">
        <v>122</v>
      </c>
      <c r="D45" t="s">
        <v>457</v>
      </c>
      <c r="E45" t="s">
        <v>458</v>
      </c>
      <c r="F45" t="s">
        <v>459</v>
      </c>
      <c r="G45" t="s">
        <v>460</v>
      </c>
      <c r="H45" t="s">
        <v>461</v>
      </c>
      <c r="I45" t="s">
        <v>193</v>
      </c>
      <c r="J45" t="s">
        <v>460</v>
      </c>
      <c r="K45" t="s">
        <v>194</v>
      </c>
      <c r="L45" t="s">
        <v>194</v>
      </c>
      <c r="M45" t="s">
        <v>131</v>
      </c>
      <c r="N45" t="s">
        <v>455</v>
      </c>
      <c r="P45" t="s">
        <v>462</v>
      </c>
      <c r="Q45" t="s">
        <v>131</v>
      </c>
    </row>
    <row r="46" spans="1:28" x14ac:dyDescent="0.25">
      <c r="A46" t="s">
        <v>463</v>
      </c>
      <c r="B46" t="s">
        <v>464</v>
      </c>
      <c r="C46" t="s">
        <v>122</v>
      </c>
      <c r="D46" t="s">
        <v>465</v>
      </c>
      <c r="E46" t="s">
        <v>466</v>
      </c>
      <c r="F46" t="s">
        <v>467</v>
      </c>
      <c r="G46" t="s">
        <v>468</v>
      </c>
      <c r="H46" t="s">
        <v>469</v>
      </c>
      <c r="I46" t="s">
        <v>470</v>
      </c>
      <c r="J46" t="s">
        <v>471</v>
      </c>
      <c r="K46" t="s">
        <v>130</v>
      </c>
      <c r="L46" t="s">
        <v>130</v>
      </c>
      <c r="M46" t="s">
        <v>131</v>
      </c>
      <c r="N46" t="s">
        <v>463</v>
      </c>
      <c r="P46" t="s">
        <v>472</v>
      </c>
      <c r="Q46" t="s">
        <v>131</v>
      </c>
    </row>
    <row r="47" spans="1:28" x14ac:dyDescent="0.25">
      <c r="A47" t="s">
        <v>473</v>
      </c>
      <c r="B47" t="s">
        <v>474</v>
      </c>
      <c r="C47" t="s">
        <v>475</v>
      </c>
      <c r="D47" t="s">
        <v>476</v>
      </c>
      <c r="E47" t="s">
        <v>477</v>
      </c>
      <c r="F47" t="s">
        <v>476</v>
      </c>
      <c r="G47" t="s">
        <v>478</v>
      </c>
      <c r="H47" t="s">
        <v>479</v>
      </c>
      <c r="I47" t="s">
        <v>480</v>
      </c>
      <c r="J47" t="s">
        <v>481</v>
      </c>
      <c r="K47" t="s">
        <v>482</v>
      </c>
      <c r="L47" t="s">
        <v>483</v>
      </c>
      <c r="M47" t="s">
        <v>131</v>
      </c>
      <c r="N47" t="s">
        <v>473</v>
      </c>
      <c r="O47">
        <v>1</v>
      </c>
      <c r="P47" t="s">
        <v>484</v>
      </c>
      <c r="Q47" t="s">
        <v>485</v>
      </c>
      <c r="S47">
        <v>2.2000000000000002</v>
      </c>
      <c r="T47">
        <v>8</v>
      </c>
      <c r="U47">
        <v>11</v>
      </c>
      <c r="V47">
        <v>6.3</v>
      </c>
      <c r="W47">
        <v>0.1</v>
      </c>
      <c r="X47">
        <v>0.7</v>
      </c>
      <c r="Y47">
        <v>3.1</v>
      </c>
      <c r="Z47">
        <v>137</v>
      </c>
      <c r="AB47">
        <v>4.7</v>
      </c>
    </row>
    <row r="48" spans="1:28" x14ac:dyDescent="0.25">
      <c r="A48" t="s">
        <v>486</v>
      </c>
      <c r="B48" t="s">
        <v>487</v>
      </c>
      <c r="C48" t="s">
        <v>475</v>
      </c>
      <c r="D48" t="s">
        <v>488</v>
      </c>
      <c r="E48" t="s">
        <v>489</v>
      </c>
      <c r="F48" t="s">
        <v>490</v>
      </c>
      <c r="G48" t="s">
        <v>491</v>
      </c>
      <c r="H48" t="s">
        <v>492</v>
      </c>
      <c r="I48" t="s">
        <v>493</v>
      </c>
      <c r="J48" t="s">
        <v>494</v>
      </c>
      <c r="K48" t="s">
        <v>495</v>
      </c>
      <c r="L48" t="s">
        <v>483</v>
      </c>
      <c r="M48" t="s">
        <v>131</v>
      </c>
      <c r="N48" t="s">
        <v>486</v>
      </c>
      <c r="O48">
        <v>1</v>
      </c>
      <c r="P48" t="s">
        <v>494</v>
      </c>
      <c r="Q48" t="s">
        <v>131</v>
      </c>
      <c r="S48">
        <v>13</v>
      </c>
      <c r="T48">
        <v>16</v>
      </c>
      <c r="U48">
        <v>9</v>
      </c>
      <c r="V48">
        <v>0.8</v>
      </c>
      <c r="W48">
        <v>0.6</v>
      </c>
      <c r="X48">
        <v>0.86</v>
      </c>
      <c r="Y48">
        <v>0.5</v>
      </c>
      <c r="Z48">
        <v>198</v>
      </c>
      <c r="AA48">
        <v>30</v>
      </c>
      <c r="AB48">
        <v>8.1999999999999993</v>
      </c>
    </row>
    <row r="49" spans="1:28" x14ac:dyDescent="0.25">
      <c r="A49" t="s">
        <v>496</v>
      </c>
      <c r="B49" t="s">
        <v>497</v>
      </c>
      <c r="C49" t="s">
        <v>475</v>
      </c>
      <c r="D49" t="s">
        <v>498</v>
      </c>
      <c r="E49" t="s">
        <v>499</v>
      </c>
      <c r="F49" t="s">
        <v>500</v>
      </c>
      <c r="G49" t="s">
        <v>501</v>
      </c>
      <c r="H49" t="s">
        <v>502</v>
      </c>
      <c r="I49" t="s">
        <v>420</v>
      </c>
      <c r="J49" t="s">
        <v>503</v>
      </c>
      <c r="K49" t="s">
        <v>495</v>
      </c>
      <c r="L49" t="s">
        <v>483</v>
      </c>
      <c r="M49" t="s">
        <v>131</v>
      </c>
      <c r="N49" t="s">
        <v>496</v>
      </c>
      <c r="O49">
        <v>1</v>
      </c>
      <c r="P49" t="s">
        <v>504</v>
      </c>
      <c r="Q49" t="s">
        <v>131</v>
      </c>
    </row>
    <row r="50" spans="1:28" x14ac:dyDescent="0.25">
      <c r="A50" t="s">
        <v>505</v>
      </c>
      <c r="B50" t="s">
        <v>506</v>
      </c>
      <c r="C50" t="s">
        <v>475</v>
      </c>
      <c r="D50" t="s">
        <v>507</v>
      </c>
      <c r="E50" t="s">
        <v>508</v>
      </c>
      <c r="F50" t="s">
        <v>509</v>
      </c>
      <c r="G50" t="s">
        <v>510</v>
      </c>
      <c r="H50" t="s">
        <v>511</v>
      </c>
      <c r="I50" t="s">
        <v>420</v>
      </c>
      <c r="J50" t="s">
        <v>512</v>
      </c>
      <c r="K50" t="s">
        <v>513</v>
      </c>
      <c r="L50" t="s">
        <v>483</v>
      </c>
      <c r="M50" t="s">
        <v>131</v>
      </c>
      <c r="N50" t="s">
        <v>505</v>
      </c>
      <c r="O50">
        <v>1</v>
      </c>
      <c r="P50" t="s">
        <v>514</v>
      </c>
      <c r="Q50" t="s">
        <v>131</v>
      </c>
    </row>
    <row r="51" spans="1:28" x14ac:dyDescent="0.25">
      <c r="A51" t="s">
        <v>515</v>
      </c>
      <c r="B51" t="s">
        <v>516</v>
      </c>
      <c r="C51" t="s">
        <v>475</v>
      </c>
      <c r="D51" t="s">
        <v>517</v>
      </c>
      <c r="E51" t="s">
        <v>518</v>
      </c>
      <c r="F51" t="s">
        <v>519</v>
      </c>
      <c r="G51" t="s">
        <v>520</v>
      </c>
      <c r="H51" t="s">
        <v>521</v>
      </c>
      <c r="I51" t="s">
        <v>420</v>
      </c>
      <c r="J51" t="s">
        <v>522</v>
      </c>
      <c r="K51" t="s">
        <v>523</v>
      </c>
      <c r="L51" t="s">
        <v>483</v>
      </c>
      <c r="M51" t="s">
        <v>131</v>
      </c>
      <c r="N51" t="s">
        <v>515</v>
      </c>
      <c r="O51">
        <v>1</v>
      </c>
      <c r="P51" t="s">
        <v>524</v>
      </c>
      <c r="Q51" t="s">
        <v>131</v>
      </c>
    </row>
    <row r="52" spans="1:28" x14ac:dyDescent="0.25">
      <c r="A52" t="s">
        <v>525</v>
      </c>
      <c r="B52" t="s">
        <v>526</v>
      </c>
      <c r="C52" t="s">
        <v>475</v>
      </c>
      <c r="D52" t="s">
        <v>527</v>
      </c>
      <c r="E52" t="s">
        <v>528</v>
      </c>
      <c r="F52" t="s">
        <v>529</v>
      </c>
      <c r="G52" t="s">
        <v>530</v>
      </c>
      <c r="H52" t="s">
        <v>521</v>
      </c>
      <c r="I52" t="s">
        <v>420</v>
      </c>
      <c r="J52" t="s">
        <v>531</v>
      </c>
      <c r="K52" t="s">
        <v>513</v>
      </c>
      <c r="L52" t="s">
        <v>483</v>
      </c>
      <c r="M52" t="s">
        <v>131</v>
      </c>
      <c r="N52" t="s">
        <v>525</v>
      </c>
      <c r="O52">
        <v>1</v>
      </c>
      <c r="P52" t="s">
        <v>532</v>
      </c>
      <c r="Q52" t="s">
        <v>131</v>
      </c>
    </row>
    <row r="53" spans="1:28" x14ac:dyDescent="0.25">
      <c r="A53" t="s">
        <v>533</v>
      </c>
      <c r="B53" t="s">
        <v>534</v>
      </c>
      <c r="C53" t="s">
        <v>475</v>
      </c>
      <c r="D53" t="s">
        <v>535</v>
      </c>
      <c r="E53" t="s">
        <v>536</v>
      </c>
      <c r="F53" t="s">
        <v>537</v>
      </c>
      <c r="G53" t="s">
        <v>538</v>
      </c>
      <c r="H53" t="s">
        <v>511</v>
      </c>
      <c r="I53" t="s">
        <v>420</v>
      </c>
      <c r="J53" t="s">
        <v>539</v>
      </c>
      <c r="K53" t="s">
        <v>513</v>
      </c>
      <c r="L53" t="s">
        <v>483</v>
      </c>
      <c r="M53" t="s">
        <v>131</v>
      </c>
      <c r="N53" t="s">
        <v>533</v>
      </c>
      <c r="O53">
        <v>1</v>
      </c>
      <c r="P53" t="s">
        <v>540</v>
      </c>
      <c r="Q53" t="s">
        <v>131</v>
      </c>
    </row>
    <row r="54" spans="1:28" x14ac:dyDescent="0.25">
      <c r="A54" t="s">
        <v>541</v>
      </c>
      <c r="B54" t="s">
        <v>542</v>
      </c>
      <c r="C54" t="s">
        <v>475</v>
      </c>
      <c r="D54" t="s">
        <v>543</v>
      </c>
      <c r="E54" t="s">
        <v>544</v>
      </c>
      <c r="F54" t="s">
        <v>545</v>
      </c>
      <c r="G54" t="s">
        <v>546</v>
      </c>
      <c r="H54" t="s">
        <v>521</v>
      </c>
      <c r="I54" t="s">
        <v>420</v>
      </c>
      <c r="J54" t="s">
        <v>547</v>
      </c>
      <c r="K54" t="s">
        <v>513</v>
      </c>
      <c r="L54" t="s">
        <v>483</v>
      </c>
      <c r="M54" t="s">
        <v>131</v>
      </c>
      <c r="N54" t="s">
        <v>541</v>
      </c>
      <c r="O54">
        <v>1</v>
      </c>
      <c r="P54" t="s">
        <v>548</v>
      </c>
      <c r="Q54" t="s">
        <v>131</v>
      </c>
    </row>
    <row r="55" spans="1:28" x14ac:dyDescent="0.25">
      <c r="A55" t="s">
        <v>549</v>
      </c>
      <c r="B55" t="s">
        <v>550</v>
      </c>
      <c r="C55" t="s">
        <v>475</v>
      </c>
      <c r="D55" t="s">
        <v>551</v>
      </c>
      <c r="E55" t="s">
        <v>552</v>
      </c>
      <c r="F55" t="s">
        <v>553</v>
      </c>
      <c r="G55" t="s">
        <v>546</v>
      </c>
      <c r="H55" t="s">
        <v>521</v>
      </c>
      <c r="I55" t="s">
        <v>420</v>
      </c>
      <c r="J55" t="s">
        <v>554</v>
      </c>
      <c r="K55" t="s">
        <v>513</v>
      </c>
      <c r="L55" t="s">
        <v>483</v>
      </c>
      <c r="M55" t="s">
        <v>131</v>
      </c>
      <c r="N55" t="s">
        <v>549</v>
      </c>
      <c r="O55">
        <v>1</v>
      </c>
      <c r="P55" t="s">
        <v>555</v>
      </c>
      <c r="Q55" t="s">
        <v>131</v>
      </c>
    </row>
    <row r="56" spans="1:28" x14ac:dyDescent="0.25">
      <c r="A56" t="s">
        <v>556</v>
      </c>
      <c r="B56" t="s">
        <v>557</v>
      </c>
      <c r="C56" t="s">
        <v>475</v>
      </c>
      <c r="D56" t="s">
        <v>558</v>
      </c>
      <c r="E56" t="s">
        <v>559</v>
      </c>
      <c r="F56" t="s">
        <v>560</v>
      </c>
      <c r="G56" t="s">
        <v>561</v>
      </c>
      <c r="H56" t="s">
        <v>562</v>
      </c>
      <c r="I56" t="s">
        <v>563</v>
      </c>
      <c r="J56" t="s">
        <v>561</v>
      </c>
      <c r="K56" t="s">
        <v>564</v>
      </c>
      <c r="L56" t="s">
        <v>483</v>
      </c>
      <c r="M56" t="s">
        <v>131</v>
      </c>
      <c r="N56" t="s">
        <v>556</v>
      </c>
      <c r="O56">
        <v>1</v>
      </c>
      <c r="P56" t="s">
        <v>565</v>
      </c>
      <c r="Q56" t="s">
        <v>131</v>
      </c>
      <c r="S56">
        <v>0.4</v>
      </c>
      <c r="T56">
        <v>25.4</v>
      </c>
      <c r="U56">
        <v>19.8</v>
      </c>
      <c r="V56">
        <v>16.7</v>
      </c>
      <c r="W56">
        <v>3.4</v>
      </c>
      <c r="X56">
        <v>1.67</v>
      </c>
      <c r="Y56">
        <v>0.3</v>
      </c>
      <c r="Z56">
        <v>288</v>
      </c>
      <c r="AB56">
        <v>3.1000000000000014</v>
      </c>
    </row>
    <row r="57" spans="1:28" x14ac:dyDescent="0.25">
      <c r="A57" t="s">
        <v>566</v>
      </c>
      <c r="B57" t="s">
        <v>567</v>
      </c>
      <c r="C57" t="s">
        <v>475</v>
      </c>
      <c r="D57" t="s">
        <v>568</v>
      </c>
      <c r="E57" t="s">
        <v>569</v>
      </c>
      <c r="F57" t="s">
        <v>570</v>
      </c>
      <c r="G57" t="s">
        <v>571</v>
      </c>
      <c r="H57" t="s">
        <v>572</v>
      </c>
      <c r="I57" t="s">
        <v>563</v>
      </c>
      <c r="J57" t="s">
        <v>571</v>
      </c>
      <c r="K57" t="s">
        <v>495</v>
      </c>
      <c r="L57" t="s">
        <v>483</v>
      </c>
      <c r="M57" t="s">
        <v>131</v>
      </c>
      <c r="N57" t="s">
        <v>566</v>
      </c>
      <c r="O57">
        <v>2.25</v>
      </c>
      <c r="P57" t="s">
        <v>573</v>
      </c>
      <c r="Q57" t="s">
        <v>131</v>
      </c>
    </row>
    <row r="58" spans="1:28" x14ac:dyDescent="0.25">
      <c r="A58" t="s">
        <v>574</v>
      </c>
      <c r="B58" t="s">
        <v>575</v>
      </c>
      <c r="C58" t="s">
        <v>475</v>
      </c>
      <c r="D58" t="s">
        <v>576</v>
      </c>
      <c r="E58" t="s">
        <v>577</v>
      </c>
      <c r="F58" t="s">
        <v>578</v>
      </c>
      <c r="G58" t="s">
        <v>546</v>
      </c>
      <c r="H58" t="s">
        <v>521</v>
      </c>
      <c r="I58" t="s">
        <v>420</v>
      </c>
      <c r="J58" t="s">
        <v>554</v>
      </c>
      <c r="K58" t="s">
        <v>513</v>
      </c>
      <c r="L58" t="s">
        <v>483</v>
      </c>
      <c r="M58" t="s">
        <v>131</v>
      </c>
      <c r="N58" t="s">
        <v>574</v>
      </c>
      <c r="O58">
        <v>1</v>
      </c>
      <c r="P58" t="s">
        <v>555</v>
      </c>
      <c r="Q58" t="s">
        <v>131</v>
      </c>
    </row>
    <row r="59" spans="1:28" x14ac:dyDescent="0.25">
      <c r="A59" t="s">
        <v>579</v>
      </c>
      <c r="B59" t="s">
        <v>580</v>
      </c>
      <c r="C59" t="s">
        <v>475</v>
      </c>
      <c r="D59" t="s">
        <v>581</v>
      </c>
      <c r="E59" t="s">
        <v>582</v>
      </c>
      <c r="F59" t="s">
        <v>583</v>
      </c>
      <c r="G59" t="s">
        <v>546</v>
      </c>
      <c r="H59" t="s">
        <v>521</v>
      </c>
      <c r="I59" t="s">
        <v>420</v>
      </c>
      <c r="J59" t="s">
        <v>554</v>
      </c>
      <c r="K59" t="s">
        <v>513</v>
      </c>
      <c r="L59" t="s">
        <v>483</v>
      </c>
      <c r="M59" t="s">
        <v>131</v>
      </c>
      <c r="N59" t="s">
        <v>579</v>
      </c>
      <c r="O59">
        <v>1</v>
      </c>
      <c r="P59" t="s">
        <v>555</v>
      </c>
      <c r="Q59" t="s">
        <v>131</v>
      </c>
    </row>
    <row r="60" spans="1:28" x14ac:dyDescent="0.25">
      <c r="A60" t="s">
        <v>584</v>
      </c>
      <c r="B60" t="s">
        <v>585</v>
      </c>
      <c r="C60" t="s">
        <v>475</v>
      </c>
      <c r="D60" t="s">
        <v>586</v>
      </c>
      <c r="E60" t="s">
        <v>587</v>
      </c>
      <c r="F60" t="s">
        <v>586</v>
      </c>
      <c r="G60" t="s">
        <v>588</v>
      </c>
      <c r="H60" t="s">
        <v>589</v>
      </c>
      <c r="I60" t="s">
        <v>590</v>
      </c>
      <c r="J60" t="s">
        <v>591</v>
      </c>
      <c r="K60" t="s">
        <v>592</v>
      </c>
      <c r="L60" t="s">
        <v>483</v>
      </c>
      <c r="M60" t="s">
        <v>131</v>
      </c>
      <c r="N60" t="s">
        <v>584</v>
      </c>
      <c r="O60">
        <v>3.5</v>
      </c>
      <c r="P60" t="s">
        <v>593</v>
      </c>
      <c r="Q60" t="s">
        <v>131</v>
      </c>
    </row>
    <row r="61" spans="1:28" x14ac:dyDescent="0.25">
      <c r="A61" t="s">
        <v>594</v>
      </c>
      <c r="B61" t="s">
        <v>595</v>
      </c>
      <c r="C61" t="s">
        <v>475</v>
      </c>
      <c r="D61" t="s">
        <v>596</v>
      </c>
      <c r="E61" t="s">
        <v>597</v>
      </c>
      <c r="F61" t="s">
        <v>598</v>
      </c>
      <c r="G61" t="s">
        <v>599</v>
      </c>
      <c r="H61" t="s">
        <v>600</v>
      </c>
      <c r="I61" t="s">
        <v>493</v>
      </c>
      <c r="J61" t="s">
        <v>601</v>
      </c>
      <c r="K61" t="s">
        <v>495</v>
      </c>
      <c r="L61" t="s">
        <v>483</v>
      </c>
      <c r="M61" t="s">
        <v>131</v>
      </c>
      <c r="N61" t="s">
        <v>594</v>
      </c>
      <c r="O61">
        <v>12</v>
      </c>
      <c r="P61" t="s">
        <v>602</v>
      </c>
      <c r="Q61" t="s">
        <v>131</v>
      </c>
      <c r="S61">
        <v>0</v>
      </c>
      <c r="T61">
        <v>29</v>
      </c>
      <c r="U61">
        <v>0</v>
      </c>
      <c r="V61">
        <v>0</v>
      </c>
      <c r="W61">
        <v>0.2</v>
      </c>
      <c r="X61">
        <v>0.02</v>
      </c>
      <c r="Y61">
        <v>27</v>
      </c>
      <c r="Z61">
        <v>118</v>
      </c>
      <c r="AA61">
        <v>115</v>
      </c>
      <c r="AB61">
        <v>0</v>
      </c>
    </row>
    <row r="62" spans="1:28" x14ac:dyDescent="0.25">
      <c r="A62" t="s">
        <v>603</v>
      </c>
      <c r="B62" t="s">
        <v>604</v>
      </c>
      <c r="C62" t="s">
        <v>475</v>
      </c>
      <c r="D62" t="s">
        <v>605</v>
      </c>
      <c r="E62" t="s">
        <v>606</v>
      </c>
      <c r="F62" t="s">
        <v>607</v>
      </c>
      <c r="G62" t="s">
        <v>599</v>
      </c>
      <c r="H62" t="s">
        <v>608</v>
      </c>
      <c r="I62" t="s">
        <v>420</v>
      </c>
      <c r="J62" t="s">
        <v>601</v>
      </c>
      <c r="K62" t="s">
        <v>495</v>
      </c>
      <c r="L62" t="s">
        <v>483</v>
      </c>
      <c r="M62" t="s">
        <v>131</v>
      </c>
      <c r="N62" t="s">
        <v>603</v>
      </c>
      <c r="O62">
        <v>1</v>
      </c>
      <c r="P62" t="s">
        <v>602</v>
      </c>
      <c r="Q62" t="s">
        <v>131</v>
      </c>
    </row>
    <row r="63" spans="1:28" x14ac:dyDescent="0.25">
      <c r="A63" t="s">
        <v>609</v>
      </c>
      <c r="B63" t="s">
        <v>610</v>
      </c>
      <c r="C63" t="s">
        <v>475</v>
      </c>
      <c r="D63" t="s">
        <v>611</v>
      </c>
      <c r="E63" t="s">
        <v>612</v>
      </c>
      <c r="F63" t="s">
        <v>613</v>
      </c>
      <c r="G63" t="s">
        <v>599</v>
      </c>
      <c r="H63" t="s">
        <v>608</v>
      </c>
      <c r="I63" t="s">
        <v>420</v>
      </c>
      <c r="J63" t="s">
        <v>601</v>
      </c>
      <c r="K63" t="s">
        <v>495</v>
      </c>
      <c r="L63" t="s">
        <v>483</v>
      </c>
      <c r="M63" t="s">
        <v>131</v>
      </c>
      <c r="N63" t="s">
        <v>609</v>
      </c>
      <c r="O63">
        <v>1</v>
      </c>
      <c r="P63" t="s">
        <v>602</v>
      </c>
      <c r="Q63" t="s">
        <v>131</v>
      </c>
      <c r="S63">
        <v>3.7</v>
      </c>
      <c r="T63">
        <v>24</v>
      </c>
      <c r="U63">
        <v>7.9</v>
      </c>
      <c r="V63">
        <v>5.4</v>
      </c>
      <c r="W63">
        <v>0.3</v>
      </c>
      <c r="X63">
        <v>0.15</v>
      </c>
      <c r="Y63">
        <v>23</v>
      </c>
      <c r="Z63">
        <v>189</v>
      </c>
      <c r="AA63">
        <v>120</v>
      </c>
      <c r="AB63">
        <v>2.5</v>
      </c>
    </row>
    <row r="64" spans="1:28" x14ac:dyDescent="0.25">
      <c r="A64" t="s">
        <v>614</v>
      </c>
      <c r="B64" t="s">
        <v>615</v>
      </c>
      <c r="C64" t="s">
        <v>475</v>
      </c>
      <c r="D64" t="s">
        <v>616</v>
      </c>
      <c r="E64" t="s">
        <v>617</v>
      </c>
      <c r="F64" t="s">
        <v>618</v>
      </c>
      <c r="G64" t="s">
        <v>619</v>
      </c>
      <c r="H64" t="s">
        <v>620</v>
      </c>
      <c r="I64" t="s">
        <v>420</v>
      </c>
      <c r="J64" t="s">
        <v>619</v>
      </c>
      <c r="K64" t="s">
        <v>513</v>
      </c>
      <c r="L64" t="s">
        <v>621</v>
      </c>
      <c r="M64" t="s">
        <v>131</v>
      </c>
      <c r="N64" t="s">
        <v>614</v>
      </c>
      <c r="O64">
        <v>1</v>
      </c>
      <c r="P64" t="s">
        <v>622</v>
      </c>
      <c r="Q64" t="s">
        <v>131</v>
      </c>
    </row>
    <row r="65" spans="1:28" x14ac:dyDescent="0.25">
      <c r="A65" t="s">
        <v>623</v>
      </c>
      <c r="B65" t="s">
        <v>624</v>
      </c>
      <c r="C65" t="s">
        <v>475</v>
      </c>
      <c r="D65" t="s">
        <v>625</v>
      </c>
      <c r="E65" t="s">
        <v>626</v>
      </c>
      <c r="F65" t="s">
        <v>627</v>
      </c>
      <c r="G65" t="s">
        <v>628</v>
      </c>
      <c r="H65" t="s">
        <v>629</v>
      </c>
      <c r="I65" t="s">
        <v>420</v>
      </c>
      <c r="J65" t="s">
        <v>630</v>
      </c>
      <c r="K65" t="s">
        <v>631</v>
      </c>
      <c r="L65" t="s">
        <v>621</v>
      </c>
      <c r="M65" t="s">
        <v>131</v>
      </c>
      <c r="N65" t="s">
        <v>623</v>
      </c>
      <c r="O65">
        <v>1</v>
      </c>
      <c r="P65" t="s">
        <v>632</v>
      </c>
      <c r="Q65" t="s">
        <v>131</v>
      </c>
    </row>
    <row r="66" spans="1:28" x14ac:dyDescent="0.25">
      <c r="A66" t="s">
        <v>633</v>
      </c>
      <c r="B66" t="s">
        <v>634</v>
      </c>
      <c r="C66" t="s">
        <v>475</v>
      </c>
      <c r="D66" t="s">
        <v>635</v>
      </c>
      <c r="E66" t="s">
        <v>636</v>
      </c>
      <c r="F66" t="s">
        <v>637</v>
      </c>
      <c r="G66" t="s">
        <v>638</v>
      </c>
      <c r="H66" t="s">
        <v>521</v>
      </c>
      <c r="I66" t="s">
        <v>420</v>
      </c>
      <c r="J66" t="s">
        <v>639</v>
      </c>
      <c r="K66" t="s">
        <v>513</v>
      </c>
      <c r="L66" t="s">
        <v>621</v>
      </c>
      <c r="M66" t="s">
        <v>131</v>
      </c>
      <c r="N66" t="s">
        <v>633</v>
      </c>
      <c r="O66">
        <v>1</v>
      </c>
      <c r="P66" t="s">
        <v>640</v>
      </c>
      <c r="Q66" t="s">
        <v>131</v>
      </c>
    </row>
    <row r="67" spans="1:28" x14ac:dyDescent="0.25">
      <c r="A67" t="s">
        <v>641</v>
      </c>
      <c r="B67" t="s">
        <v>642</v>
      </c>
      <c r="C67" t="s">
        <v>475</v>
      </c>
      <c r="D67" t="s">
        <v>643</v>
      </c>
      <c r="E67" t="s">
        <v>644</v>
      </c>
      <c r="F67" t="s">
        <v>645</v>
      </c>
      <c r="G67" t="s">
        <v>646</v>
      </c>
      <c r="H67" t="s">
        <v>647</v>
      </c>
      <c r="I67" t="s">
        <v>493</v>
      </c>
      <c r="J67" t="s">
        <v>648</v>
      </c>
      <c r="K67" t="s">
        <v>495</v>
      </c>
      <c r="L67" t="s">
        <v>483</v>
      </c>
      <c r="M67" t="s">
        <v>131</v>
      </c>
      <c r="N67" t="s">
        <v>641</v>
      </c>
      <c r="O67">
        <v>1.02</v>
      </c>
      <c r="P67" t="s">
        <v>649</v>
      </c>
      <c r="Q67" t="s">
        <v>131</v>
      </c>
      <c r="S67">
        <v>9.6999999999999993</v>
      </c>
      <c r="T67">
        <v>20</v>
      </c>
      <c r="U67">
        <v>11.9</v>
      </c>
      <c r="V67">
        <v>1.3</v>
      </c>
      <c r="W67">
        <v>3.8</v>
      </c>
      <c r="X67">
        <v>0.9</v>
      </c>
      <c r="Y67">
        <v>0.5</v>
      </c>
      <c r="Z67">
        <v>233</v>
      </c>
      <c r="AA67">
        <v>30</v>
      </c>
      <c r="AB67">
        <v>10.6</v>
      </c>
    </row>
    <row r="68" spans="1:28" x14ac:dyDescent="0.25">
      <c r="A68" t="s">
        <v>650</v>
      </c>
      <c r="B68" t="s">
        <v>651</v>
      </c>
      <c r="C68" t="s">
        <v>475</v>
      </c>
      <c r="D68" t="s">
        <v>652</v>
      </c>
      <c r="E68" t="s">
        <v>653</v>
      </c>
      <c r="F68" t="s">
        <v>654</v>
      </c>
      <c r="G68" t="s">
        <v>655</v>
      </c>
      <c r="H68" t="s">
        <v>656</v>
      </c>
      <c r="I68" t="s">
        <v>420</v>
      </c>
      <c r="J68" t="s">
        <v>655</v>
      </c>
      <c r="K68" t="s">
        <v>513</v>
      </c>
      <c r="L68" t="s">
        <v>621</v>
      </c>
      <c r="M68" t="s">
        <v>131</v>
      </c>
      <c r="N68" t="s">
        <v>650</v>
      </c>
      <c r="O68">
        <v>1</v>
      </c>
      <c r="P68" t="s">
        <v>657</v>
      </c>
      <c r="Q68" t="s">
        <v>131</v>
      </c>
    </row>
    <row r="69" spans="1:28" x14ac:dyDescent="0.25">
      <c r="A69" t="s">
        <v>658</v>
      </c>
      <c r="B69" t="s">
        <v>659</v>
      </c>
      <c r="C69" t="s">
        <v>475</v>
      </c>
      <c r="D69" t="s">
        <v>660</v>
      </c>
      <c r="E69" t="s">
        <v>661</v>
      </c>
      <c r="F69" t="s">
        <v>662</v>
      </c>
      <c r="G69" t="s">
        <v>655</v>
      </c>
      <c r="H69" t="s">
        <v>656</v>
      </c>
      <c r="I69" t="s">
        <v>420</v>
      </c>
      <c r="J69" t="s">
        <v>655</v>
      </c>
      <c r="K69" t="s">
        <v>513</v>
      </c>
      <c r="L69" t="s">
        <v>621</v>
      </c>
      <c r="M69" t="s">
        <v>131</v>
      </c>
      <c r="N69" t="s">
        <v>658</v>
      </c>
      <c r="O69">
        <v>1</v>
      </c>
      <c r="P69" t="s">
        <v>657</v>
      </c>
      <c r="Q69" t="s">
        <v>131</v>
      </c>
    </row>
    <row r="70" spans="1:28" x14ac:dyDescent="0.25">
      <c r="A70" t="s">
        <v>663</v>
      </c>
      <c r="B70" t="s">
        <v>664</v>
      </c>
      <c r="C70" t="s">
        <v>475</v>
      </c>
      <c r="D70" t="s">
        <v>665</v>
      </c>
      <c r="E70" t="s">
        <v>666</v>
      </c>
      <c r="F70" t="s">
        <v>665</v>
      </c>
      <c r="G70" t="s">
        <v>667</v>
      </c>
      <c r="H70" t="s">
        <v>668</v>
      </c>
      <c r="I70" t="s">
        <v>669</v>
      </c>
      <c r="J70" t="s">
        <v>191</v>
      </c>
      <c r="K70" t="s">
        <v>482</v>
      </c>
      <c r="L70" t="s">
        <v>483</v>
      </c>
      <c r="M70" t="s">
        <v>131</v>
      </c>
      <c r="N70" t="s">
        <v>663</v>
      </c>
      <c r="O70">
        <v>2.5499999999999998</v>
      </c>
      <c r="P70" t="s">
        <v>195</v>
      </c>
      <c r="Q70" t="s">
        <v>670</v>
      </c>
      <c r="S70">
        <v>1</v>
      </c>
      <c r="T70">
        <v>3.7</v>
      </c>
      <c r="U70">
        <v>0.1</v>
      </c>
      <c r="V70">
        <v>0</v>
      </c>
      <c r="W70">
        <v>0.7</v>
      </c>
      <c r="X70">
        <v>0.1</v>
      </c>
      <c r="Y70">
        <v>2.8</v>
      </c>
      <c r="Z70">
        <v>21</v>
      </c>
      <c r="AB70">
        <v>0.1</v>
      </c>
    </row>
    <row r="71" spans="1:28" x14ac:dyDescent="0.25">
      <c r="A71" t="s">
        <v>671</v>
      </c>
      <c r="B71" t="s">
        <v>672</v>
      </c>
      <c r="C71" t="s">
        <v>475</v>
      </c>
      <c r="D71" t="s">
        <v>673</v>
      </c>
      <c r="E71" t="s">
        <v>674</v>
      </c>
      <c r="F71" t="s">
        <v>675</v>
      </c>
      <c r="G71" t="s">
        <v>676</v>
      </c>
      <c r="H71" t="s">
        <v>677</v>
      </c>
      <c r="I71" t="s">
        <v>420</v>
      </c>
      <c r="J71" t="s">
        <v>678</v>
      </c>
      <c r="K71" t="s">
        <v>495</v>
      </c>
      <c r="L71" t="s">
        <v>483</v>
      </c>
      <c r="M71" t="s">
        <v>131</v>
      </c>
      <c r="N71" t="s">
        <v>671</v>
      </c>
      <c r="O71">
        <v>1</v>
      </c>
      <c r="P71" t="s">
        <v>305</v>
      </c>
      <c r="Q71" t="s">
        <v>131</v>
      </c>
      <c r="S71">
        <v>7.82</v>
      </c>
      <c r="T71">
        <v>35.5</v>
      </c>
      <c r="U71">
        <v>4.63</v>
      </c>
      <c r="V71">
        <v>0.52</v>
      </c>
      <c r="W71">
        <v>2.4</v>
      </c>
      <c r="X71">
        <v>0.56999999999999995</v>
      </c>
      <c r="Y71">
        <v>2.2000000000000002</v>
      </c>
      <c r="Z71">
        <v>217</v>
      </c>
      <c r="AA71">
        <v>10</v>
      </c>
      <c r="AB71">
        <v>4.1099999999999994</v>
      </c>
    </row>
    <row r="72" spans="1:28" x14ac:dyDescent="0.25">
      <c r="A72" t="s">
        <v>679</v>
      </c>
      <c r="B72" t="s">
        <v>680</v>
      </c>
      <c r="C72" t="s">
        <v>475</v>
      </c>
      <c r="D72" t="s">
        <v>681</v>
      </c>
      <c r="E72" t="s">
        <v>682</v>
      </c>
      <c r="F72" t="s">
        <v>681</v>
      </c>
      <c r="G72" t="s">
        <v>131</v>
      </c>
      <c r="H72" t="s">
        <v>683</v>
      </c>
      <c r="I72" t="s">
        <v>684</v>
      </c>
      <c r="J72" t="s">
        <v>131</v>
      </c>
      <c r="K72" t="s">
        <v>482</v>
      </c>
      <c r="L72" t="s">
        <v>483</v>
      </c>
      <c r="M72" t="s">
        <v>131</v>
      </c>
      <c r="N72" t="s">
        <v>679</v>
      </c>
      <c r="O72">
        <v>2</v>
      </c>
      <c r="P72" t="s">
        <v>685</v>
      </c>
      <c r="Q72" t="s">
        <v>686</v>
      </c>
    </row>
    <row r="73" spans="1:28" x14ac:dyDescent="0.25">
      <c r="A73" t="s">
        <v>687</v>
      </c>
      <c r="B73" t="s">
        <v>688</v>
      </c>
      <c r="C73" t="s">
        <v>475</v>
      </c>
      <c r="D73" t="s">
        <v>689</v>
      </c>
      <c r="E73" t="s">
        <v>690</v>
      </c>
      <c r="F73" t="s">
        <v>691</v>
      </c>
      <c r="G73" t="s">
        <v>692</v>
      </c>
      <c r="H73" t="s">
        <v>502</v>
      </c>
      <c r="I73" t="s">
        <v>420</v>
      </c>
      <c r="J73" t="s">
        <v>693</v>
      </c>
      <c r="K73" t="s">
        <v>513</v>
      </c>
      <c r="L73" t="s">
        <v>621</v>
      </c>
      <c r="M73" t="s">
        <v>131</v>
      </c>
      <c r="N73" t="s">
        <v>687</v>
      </c>
      <c r="O73">
        <v>1</v>
      </c>
      <c r="P73" t="s">
        <v>406</v>
      </c>
      <c r="Q73" t="s">
        <v>131</v>
      </c>
    </row>
    <row r="74" spans="1:28" x14ac:dyDescent="0.25">
      <c r="A74" t="s">
        <v>694</v>
      </c>
      <c r="B74" t="s">
        <v>695</v>
      </c>
      <c r="C74" t="s">
        <v>475</v>
      </c>
      <c r="D74" t="s">
        <v>696</v>
      </c>
      <c r="E74" t="s">
        <v>697</v>
      </c>
      <c r="F74" t="s">
        <v>698</v>
      </c>
      <c r="G74" t="s">
        <v>699</v>
      </c>
      <c r="H74" t="s">
        <v>700</v>
      </c>
      <c r="I74" t="s">
        <v>493</v>
      </c>
      <c r="J74" t="s">
        <v>701</v>
      </c>
      <c r="K74" t="s">
        <v>495</v>
      </c>
      <c r="L74" t="s">
        <v>483</v>
      </c>
      <c r="M74" t="s">
        <v>131</v>
      </c>
      <c r="N74" t="s">
        <v>694</v>
      </c>
      <c r="O74">
        <v>24</v>
      </c>
      <c r="P74" t="s">
        <v>702</v>
      </c>
      <c r="Q74" t="s">
        <v>131</v>
      </c>
      <c r="S74">
        <v>2.1</v>
      </c>
      <c r="T74">
        <v>50.7</v>
      </c>
      <c r="U74">
        <v>6.9</v>
      </c>
      <c r="V74">
        <v>0.5</v>
      </c>
      <c r="W74">
        <v>5.4</v>
      </c>
      <c r="X74">
        <v>0.68</v>
      </c>
      <c r="Y74">
        <v>7.5</v>
      </c>
      <c r="Z74">
        <v>285</v>
      </c>
      <c r="AA74">
        <v>80</v>
      </c>
      <c r="AB74">
        <v>6.4</v>
      </c>
    </row>
    <row r="75" spans="1:28" x14ac:dyDescent="0.25">
      <c r="A75" t="s">
        <v>703</v>
      </c>
      <c r="B75" t="s">
        <v>704</v>
      </c>
      <c r="C75" t="s">
        <v>475</v>
      </c>
      <c r="D75" t="s">
        <v>705</v>
      </c>
      <c r="E75" t="s">
        <v>706</v>
      </c>
      <c r="F75" t="s">
        <v>705</v>
      </c>
      <c r="G75" t="s">
        <v>707</v>
      </c>
      <c r="H75" t="s">
        <v>629</v>
      </c>
      <c r="I75" t="s">
        <v>420</v>
      </c>
      <c r="J75" t="s">
        <v>708</v>
      </c>
      <c r="K75" t="s">
        <v>631</v>
      </c>
      <c r="L75" t="s">
        <v>621</v>
      </c>
      <c r="M75" t="s">
        <v>131</v>
      </c>
      <c r="N75" t="s">
        <v>703</v>
      </c>
      <c r="O75">
        <v>1</v>
      </c>
      <c r="P75" t="s">
        <v>709</v>
      </c>
      <c r="Q75" t="s">
        <v>131</v>
      </c>
    </row>
    <row r="76" spans="1:28" x14ac:dyDescent="0.25">
      <c r="A76" t="s">
        <v>710</v>
      </c>
      <c r="B76" t="s">
        <v>711</v>
      </c>
      <c r="C76" t="s">
        <v>475</v>
      </c>
      <c r="D76" t="s">
        <v>712</v>
      </c>
      <c r="E76" t="s">
        <v>713</v>
      </c>
      <c r="F76" t="s">
        <v>714</v>
      </c>
      <c r="G76" t="s">
        <v>715</v>
      </c>
      <c r="H76" t="s">
        <v>521</v>
      </c>
      <c r="I76" t="s">
        <v>420</v>
      </c>
      <c r="J76" t="s">
        <v>547</v>
      </c>
      <c r="K76" t="s">
        <v>513</v>
      </c>
      <c r="L76" t="s">
        <v>483</v>
      </c>
      <c r="M76" t="s">
        <v>131</v>
      </c>
      <c r="N76" t="s">
        <v>710</v>
      </c>
      <c r="O76">
        <v>1</v>
      </c>
      <c r="P76" t="s">
        <v>548</v>
      </c>
      <c r="Q76" t="s">
        <v>131</v>
      </c>
      <c r="S76">
        <v>0.5</v>
      </c>
      <c r="T76">
        <v>0.5</v>
      </c>
      <c r="U76">
        <v>0.5</v>
      </c>
      <c r="V76">
        <v>0.1</v>
      </c>
      <c r="W76">
        <v>0</v>
      </c>
      <c r="X76">
        <v>0</v>
      </c>
      <c r="Y76">
        <v>0.5</v>
      </c>
      <c r="Z76">
        <v>1</v>
      </c>
      <c r="AA76">
        <v>500</v>
      </c>
      <c r="AB76">
        <v>0.4</v>
      </c>
    </row>
    <row r="77" spans="1:28" x14ac:dyDescent="0.25">
      <c r="A77" t="s">
        <v>716</v>
      </c>
      <c r="B77" t="s">
        <v>717</v>
      </c>
      <c r="C77" t="s">
        <v>475</v>
      </c>
      <c r="D77" t="s">
        <v>718</v>
      </c>
      <c r="E77" t="s">
        <v>719</v>
      </c>
      <c r="F77" t="s">
        <v>720</v>
      </c>
      <c r="G77" t="s">
        <v>715</v>
      </c>
      <c r="H77" t="s">
        <v>521</v>
      </c>
      <c r="I77" t="s">
        <v>420</v>
      </c>
      <c r="J77" t="s">
        <v>547</v>
      </c>
      <c r="K77" t="s">
        <v>513</v>
      </c>
      <c r="L77" t="s">
        <v>483</v>
      </c>
      <c r="M77" t="s">
        <v>131</v>
      </c>
      <c r="N77" t="s">
        <v>716</v>
      </c>
      <c r="O77">
        <v>1</v>
      </c>
      <c r="P77" t="s">
        <v>548</v>
      </c>
      <c r="Q77" t="s">
        <v>131</v>
      </c>
      <c r="S77">
        <v>0.5</v>
      </c>
      <c r="T77">
        <v>0.5</v>
      </c>
      <c r="U77">
        <v>0.5</v>
      </c>
      <c r="V77">
        <v>0.1</v>
      </c>
      <c r="W77">
        <v>0</v>
      </c>
      <c r="X77">
        <v>0</v>
      </c>
      <c r="Y77">
        <v>0.5</v>
      </c>
      <c r="Z77">
        <v>1</v>
      </c>
      <c r="AA77">
        <v>500</v>
      </c>
      <c r="AB77">
        <v>0.4</v>
      </c>
    </row>
    <row r="78" spans="1:28" x14ac:dyDescent="0.25">
      <c r="A78" t="s">
        <v>721</v>
      </c>
      <c r="B78" t="s">
        <v>722</v>
      </c>
      <c r="C78" t="s">
        <v>475</v>
      </c>
      <c r="D78" t="s">
        <v>723</v>
      </c>
      <c r="E78" t="s">
        <v>724</v>
      </c>
      <c r="F78" t="s">
        <v>725</v>
      </c>
      <c r="G78" t="s">
        <v>715</v>
      </c>
      <c r="H78" t="s">
        <v>521</v>
      </c>
      <c r="I78" t="s">
        <v>420</v>
      </c>
      <c r="J78" t="s">
        <v>547</v>
      </c>
      <c r="K78" t="s">
        <v>513</v>
      </c>
      <c r="L78" t="s">
        <v>483</v>
      </c>
      <c r="M78" t="s">
        <v>131</v>
      </c>
      <c r="N78" t="s">
        <v>721</v>
      </c>
      <c r="O78">
        <v>1</v>
      </c>
      <c r="P78" t="s">
        <v>548</v>
      </c>
      <c r="Q78" t="s">
        <v>131</v>
      </c>
    </row>
    <row r="79" spans="1:28" x14ac:dyDescent="0.25">
      <c r="A79" t="s">
        <v>726</v>
      </c>
      <c r="B79" t="s">
        <v>727</v>
      </c>
      <c r="C79" t="s">
        <v>475</v>
      </c>
      <c r="D79" t="s">
        <v>728</v>
      </c>
      <c r="E79" t="s">
        <v>729</v>
      </c>
      <c r="F79" t="s">
        <v>730</v>
      </c>
      <c r="G79" t="s">
        <v>731</v>
      </c>
      <c r="H79" t="s">
        <v>732</v>
      </c>
      <c r="I79" t="s">
        <v>563</v>
      </c>
      <c r="J79" t="s">
        <v>731</v>
      </c>
      <c r="K79" t="s">
        <v>733</v>
      </c>
      <c r="L79" t="s">
        <v>483</v>
      </c>
      <c r="M79" t="s">
        <v>131</v>
      </c>
      <c r="N79" t="s">
        <v>726</v>
      </c>
      <c r="O79">
        <v>5</v>
      </c>
      <c r="P79" t="s">
        <v>734</v>
      </c>
      <c r="Q79" t="s">
        <v>131</v>
      </c>
    </row>
    <row r="80" spans="1:28" x14ac:dyDescent="0.25">
      <c r="A80" t="s">
        <v>735</v>
      </c>
      <c r="B80" t="s">
        <v>736</v>
      </c>
      <c r="C80" t="s">
        <v>475</v>
      </c>
      <c r="D80" t="s">
        <v>737</v>
      </c>
      <c r="E80" t="s">
        <v>738</v>
      </c>
      <c r="F80" t="s">
        <v>737</v>
      </c>
      <c r="G80" t="s">
        <v>739</v>
      </c>
      <c r="H80" t="s">
        <v>740</v>
      </c>
      <c r="I80" t="s">
        <v>741</v>
      </c>
      <c r="J80" t="s">
        <v>742</v>
      </c>
      <c r="K80" t="s">
        <v>592</v>
      </c>
      <c r="L80" t="s">
        <v>483</v>
      </c>
      <c r="M80" t="s">
        <v>131</v>
      </c>
      <c r="N80" t="s">
        <v>735</v>
      </c>
      <c r="O80">
        <v>500</v>
      </c>
      <c r="P80" t="s">
        <v>743</v>
      </c>
      <c r="Q80" t="s">
        <v>131</v>
      </c>
    </row>
    <row r="81" spans="1:28" x14ac:dyDescent="0.25">
      <c r="A81" t="s">
        <v>744</v>
      </c>
      <c r="B81" t="s">
        <v>745</v>
      </c>
      <c r="C81" t="s">
        <v>475</v>
      </c>
      <c r="D81" t="s">
        <v>746</v>
      </c>
      <c r="E81" t="s">
        <v>747</v>
      </c>
      <c r="F81" t="s">
        <v>748</v>
      </c>
      <c r="G81" t="s">
        <v>749</v>
      </c>
      <c r="H81" t="s">
        <v>629</v>
      </c>
      <c r="I81" t="s">
        <v>420</v>
      </c>
      <c r="J81" t="s">
        <v>750</v>
      </c>
      <c r="K81" t="s">
        <v>495</v>
      </c>
      <c r="L81" t="s">
        <v>483</v>
      </c>
      <c r="M81" t="s">
        <v>131</v>
      </c>
      <c r="N81" t="s">
        <v>744</v>
      </c>
      <c r="O81">
        <v>1</v>
      </c>
      <c r="P81" t="s">
        <v>751</v>
      </c>
      <c r="Q81" t="s">
        <v>131</v>
      </c>
    </row>
    <row r="82" spans="1:28" x14ac:dyDescent="0.25">
      <c r="A82" t="s">
        <v>752</v>
      </c>
      <c r="B82" t="s">
        <v>753</v>
      </c>
      <c r="C82" t="s">
        <v>475</v>
      </c>
      <c r="D82" t="s">
        <v>754</v>
      </c>
      <c r="E82" t="s">
        <v>755</v>
      </c>
      <c r="F82" t="s">
        <v>754</v>
      </c>
      <c r="G82" t="s">
        <v>756</v>
      </c>
      <c r="H82" t="s">
        <v>757</v>
      </c>
      <c r="I82" t="s">
        <v>758</v>
      </c>
      <c r="J82" t="s">
        <v>759</v>
      </c>
      <c r="K82" t="s">
        <v>482</v>
      </c>
      <c r="L82" t="s">
        <v>483</v>
      </c>
      <c r="M82" t="s">
        <v>131</v>
      </c>
      <c r="N82" t="s">
        <v>752</v>
      </c>
      <c r="O82">
        <v>1</v>
      </c>
      <c r="P82" t="s">
        <v>760</v>
      </c>
      <c r="Q82" t="s">
        <v>761</v>
      </c>
    </row>
    <row r="83" spans="1:28" x14ac:dyDescent="0.25">
      <c r="A83" t="s">
        <v>762</v>
      </c>
      <c r="B83" t="s">
        <v>763</v>
      </c>
      <c r="C83" t="s">
        <v>475</v>
      </c>
      <c r="D83" t="s">
        <v>764</v>
      </c>
      <c r="E83" t="s">
        <v>765</v>
      </c>
      <c r="F83" t="s">
        <v>766</v>
      </c>
      <c r="G83" t="s">
        <v>767</v>
      </c>
      <c r="H83" t="s">
        <v>768</v>
      </c>
      <c r="I83" t="s">
        <v>420</v>
      </c>
      <c r="J83" t="s">
        <v>769</v>
      </c>
      <c r="K83" t="s">
        <v>523</v>
      </c>
      <c r="L83" t="s">
        <v>621</v>
      </c>
      <c r="M83" t="s">
        <v>131</v>
      </c>
      <c r="N83" t="s">
        <v>762</v>
      </c>
      <c r="O83">
        <v>1</v>
      </c>
      <c r="P83" t="s">
        <v>770</v>
      </c>
      <c r="Q83" t="s">
        <v>131</v>
      </c>
    </row>
    <row r="84" spans="1:28" x14ac:dyDescent="0.25">
      <c r="A84" t="s">
        <v>771</v>
      </c>
      <c r="B84" t="s">
        <v>772</v>
      </c>
      <c r="C84" t="s">
        <v>475</v>
      </c>
      <c r="D84" t="s">
        <v>773</v>
      </c>
      <c r="E84" t="s">
        <v>774</v>
      </c>
      <c r="F84" t="s">
        <v>775</v>
      </c>
      <c r="G84" t="s">
        <v>776</v>
      </c>
      <c r="H84" t="s">
        <v>608</v>
      </c>
      <c r="I84" t="s">
        <v>420</v>
      </c>
      <c r="J84" t="s">
        <v>777</v>
      </c>
      <c r="K84" t="s">
        <v>513</v>
      </c>
      <c r="L84" t="s">
        <v>621</v>
      </c>
      <c r="M84" t="s">
        <v>131</v>
      </c>
      <c r="N84" t="s">
        <v>771</v>
      </c>
      <c r="O84">
        <v>1</v>
      </c>
      <c r="P84" t="s">
        <v>778</v>
      </c>
      <c r="Q84" t="s">
        <v>131</v>
      </c>
    </row>
    <row r="85" spans="1:28" x14ac:dyDescent="0.25">
      <c r="A85" t="s">
        <v>779</v>
      </c>
      <c r="B85" t="s">
        <v>780</v>
      </c>
      <c r="C85" t="s">
        <v>475</v>
      </c>
      <c r="D85" t="s">
        <v>781</v>
      </c>
      <c r="E85" t="s">
        <v>782</v>
      </c>
      <c r="F85" t="s">
        <v>781</v>
      </c>
      <c r="G85" t="s">
        <v>783</v>
      </c>
      <c r="H85" t="s">
        <v>784</v>
      </c>
      <c r="I85" t="s">
        <v>785</v>
      </c>
      <c r="J85" t="s">
        <v>786</v>
      </c>
      <c r="K85" t="s">
        <v>482</v>
      </c>
      <c r="L85" t="s">
        <v>483</v>
      </c>
      <c r="M85" t="s">
        <v>131</v>
      </c>
      <c r="N85" t="s">
        <v>779</v>
      </c>
      <c r="O85">
        <v>0.8</v>
      </c>
      <c r="P85" t="s">
        <v>787</v>
      </c>
      <c r="Q85" t="s">
        <v>788</v>
      </c>
      <c r="S85">
        <v>25</v>
      </c>
      <c r="T85">
        <v>0</v>
      </c>
      <c r="U85">
        <v>1</v>
      </c>
      <c r="V85">
        <v>0.3</v>
      </c>
      <c r="W85">
        <v>0</v>
      </c>
      <c r="X85">
        <v>0.73</v>
      </c>
      <c r="Y85">
        <v>0</v>
      </c>
      <c r="Z85">
        <v>109</v>
      </c>
      <c r="AB85">
        <v>0.7</v>
      </c>
    </row>
    <row r="86" spans="1:28" x14ac:dyDescent="0.25">
      <c r="A86" t="s">
        <v>789</v>
      </c>
      <c r="B86" t="s">
        <v>790</v>
      </c>
      <c r="C86" t="s">
        <v>475</v>
      </c>
      <c r="D86" t="s">
        <v>791</v>
      </c>
      <c r="E86" t="s">
        <v>792</v>
      </c>
      <c r="F86" t="s">
        <v>793</v>
      </c>
      <c r="G86" t="s">
        <v>794</v>
      </c>
      <c r="H86" t="s">
        <v>795</v>
      </c>
      <c r="I86" t="s">
        <v>796</v>
      </c>
      <c r="J86" t="s">
        <v>797</v>
      </c>
      <c r="K86" t="s">
        <v>564</v>
      </c>
      <c r="L86" t="s">
        <v>483</v>
      </c>
      <c r="M86" t="s">
        <v>131</v>
      </c>
      <c r="N86" t="s">
        <v>789</v>
      </c>
      <c r="O86">
        <v>1</v>
      </c>
      <c r="P86" t="s">
        <v>798</v>
      </c>
      <c r="Q86" t="s">
        <v>131</v>
      </c>
      <c r="S86">
        <v>25.02</v>
      </c>
      <c r="T86">
        <v>1.42</v>
      </c>
      <c r="U86">
        <v>34.380000000000003</v>
      </c>
      <c r="V86">
        <v>21.38</v>
      </c>
      <c r="W86">
        <v>0.01</v>
      </c>
      <c r="X86">
        <v>1.78</v>
      </c>
      <c r="Y86">
        <v>0.1</v>
      </c>
      <c r="Z86">
        <v>415.06</v>
      </c>
      <c r="AB86">
        <v>13.000000000000004</v>
      </c>
    </row>
    <row r="87" spans="1:28" x14ac:dyDescent="0.25">
      <c r="A87" t="s">
        <v>799</v>
      </c>
      <c r="B87" t="s">
        <v>800</v>
      </c>
      <c r="C87" t="s">
        <v>475</v>
      </c>
      <c r="D87" t="s">
        <v>801</v>
      </c>
      <c r="E87" t="s">
        <v>802</v>
      </c>
      <c r="F87" t="s">
        <v>803</v>
      </c>
      <c r="G87" t="s">
        <v>804</v>
      </c>
      <c r="H87" t="s">
        <v>608</v>
      </c>
      <c r="I87" t="s">
        <v>420</v>
      </c>
      <c r="J87" t="s">
        <v>805</v>
      </c>
      <c r="K87" t="s">
        <v>523</v>
      </c>
      <c r="L87" t="s">
        <v>621</v>
      </c>
      <c r="M87" t="s">
        <v>131</v>
      </c>
      <c r="N87" t="s">
        <v>799</v>
      </c>
      <c r="O87">
        <v>1</v>
      </c>
      <c r="P87" t="s">
        <v>454</v>
      </c>
      <c r="Q87" t="s">
        <v>131</v>
      </c>
    </row>
    <row r="88" spans="1:28" x14ac:dyDescent="0.25">
      <c r="A88" t="s">
        <v>806</v>
      </c>
      <c r="B88" t="s">
        <v>807</v>
      </c>
      <c r="C88" t="s">
        <v>475</v>
      </c>
      <c r="D88" t="s">
        <v>808</v>
      </c>
      <c r="E88" t="s">
        <v>809</v>
      </c>
      <c r="F88" t="s">
        <v>810</v>
      </c>
      <c r="G88" t="s">
        <v>804</v>
      </c>
      <c r="H88" t="s">
        <v>608</v>
      </c>
      <c r="I88" t="s">
        <v>420</v>
      </c>
      <c r="J88" t="s">
        <v>805</v>
      </c>
      <c r="K88" t="s">
        <v>523</v>
      </c>
      <c r="L88" t="s">
        <v>621</v>
      </c>
      <c r="M88" t="s">
        <v>131</v>
      </c>
      <c r="N88" t="s">
        <v>806</v>
      </c>
      <c r="O88">
        <v>1</v>
      </c>
      <c r="P88" t="s">
        <v>454</v>
      </c>
      <c r="Q88" t="s">
        <v>131</v>
      </c>
    </row>
    <row r="89" spans="1:28" x14ac:dyDescent="0.25">
      <c r="A89" t="s">
        <v>811</v>
      </c>
      <c r="B89" t="s">
        <v>812</v>
      </c>
      <c r="C89" t="s">
        <v>475</v>
      </c>
      <c r="D89" t="s">
        <v>813</v>
      </c>
      <c r="E89" t="s">
        <v>814</v>
      </c>
      <c r="F89" t="s">
        <v>815</v>
      </c>
      <c r="G89" t="s">
        <v>804</v>
      </c>
      <c r="H89" t="s">
        <v>608</v>
      </c>
      <c r="I89" t="s">
        <v>420</v>
      </c>
      <c r="J89" t="s">
        <v>805</v>
      </c>
      <c r="K89" t="s">
        <v>523</v>
      </c>
      <c r="L89" t="s">
        <v>621</v>
      </c>
      <c r="M89" t="s">
        <v>131</v>
      </c>
      <c r="N89" t="s">
        <v>811</v>
      </c>
      <c r="O89">
        <v>1</v>
      </c>
      <c r="P89" t="s">
        <v>454</v>
      </c>
      <c r="Q89" t="s">
        <v>131</v>
      </c>
    </row>
    <row r="90" spans="1:28" x14ac:dyDescent="0.25">
      <c r="A90" t="s">
        <v>816</v>
      </c>
      <c r="B90" t="s">
        <v>817</v>
      </c>
      <c r="C90" t="s">
        <v>475</v>
      </c>
      <c r="D90" t="s">
        <v>818</v>
      </c>
      <c r="E90" t="s">
        <v>819</v>
      </c>
      <c r="F90" t="s">
        <v>818</v>
      </c>
      <c r="G90" t="s">
        <v>820</v>
      </c>
      <c r="H90" t="s">
        <v>821</v>
      </c>
      <c r="I90" t="s">
        <v>822</v>
      </c>
      <c r="J90" t="s">
        <v>823</v>
      </c>
      <c r="K90" t="s">
        <v>482</v>
      </c>
      <c r="L90" t="s">
        <v>483</v>
      </c>
      <c r="M90" t="s">
        <v>131</v>
      </c>
      <c r="N90" t="s">
        <v>816</v>
      </c>
      <c r="O90">
        <v>1</v>
      </c>
      <c r="P90" t="s">
        <v>824</v>
      </c>
      <c r="Q90" t="s">
        <v>825</v>
      </c>
    </row>
    <row r="91" spans="1:28" x14ac:dyDescent="0.25">
      <c r="A91" t="s">
        <v>826</v>
      </c>
      <c r="B91" t="s">
        <v>827</v>
      </c>
      <c r="C91" t="s">
        <v>475</v>
      </c>
      <c r="D91" t="s">
        <v>828</v>
      </c>
      <c r="E91" t="s">
        <v>829</v>
      </c>
      <c r="F91" t="s">
        <v>828</v>
      </c>
      <c r="G91" t="s">
        <v>830</v>
      </c>
      <c r="H91" t="s">
        <v>831</v>
      </c>
      <c r="I91" t="s">
        <v>832</v>
      </c>
      <c r="J91" t="s">
        <v>833</v>
      </c>
      <c r="K91" t="s">
        <v>482</v>
      </c>
      <c r="L91" t="s">
        <v>483</v>
      </c>
      <c r="M91" t="s">
        <v>131</v>
      </c>
      <c r="N91" t="s">
        <v>826</v>
      </c>
      <c r="O91">
        <v>2.27</v>
      </c>
      <c r="P91" t="s">
        <v>834</v>
      </c>
      <c r="Q91" t="s">
        <v>835</v>
      </c>
    </row>
    <row r="92" spans="1:28" x14ac:dyDescent="0.25">
      <c r="A92" t="s">
        <v>836</v>
      </c>
      <c r="B92" t="s">
        <v>837</v>
      </c>
      <c r="C92" t="s">
        <v>475</v>
      </c>
      <c r="D92" t="s">
        <v>838</v>
      </c>
      <c r="E92" t="s">
        <v>839</v>
      </c>
      <c r="F92" t="s">
        <v>838</v>
      </c>
      <c r="G92" t="s">
        <v>840</v>
      </c>
      <c r="H92" t="s">
        <v>841</v>
      </c>
      <c r="I92" t="s">
        <v>842</v>
      </c>
      <c r="J92" t="s">
        <v>843</v>
      </c>
      <c r="K92" t="s">
        <v>592</v>
      </c>
      <c r="L92" t="s">
        <v>483</v>
      </c>
      <c r="M92" t="s">
        <v>131</v>
      </c>
      <c r="N92" t="s">
        <v>836</v>
      </c>
      <c r="O92">
        <v>16</v>
      </c>
      <c r="P92" t="s">
        <v>844</v>
      </c>
      <c r="Q92" t="s">
        <v>131</v>
      </c>
    </row>
    <row r="93" spans="1:28" x14ac:dyDescent="0.25">
      <c r="A93" t="s">
        <v>845</v>
      </c>
      <c r="B93" t="s">
        <v>846</v>
      </c>
      <c r="C93" t="s">
        <v>475</v>
      </c>
      <c r="D93" t="s">
        <v>847</v>
      </c>
      <c r="E93" t="s">
        <v>848</v>
      </c>
      <c r="F93" t="s">
        <v>847</v>
      </c>
      <c r="G93" t="s">
        <v>849</v>
      </c>
      <c r="H93" t="s">
        <v>850</v>
      </c>
      <c r="I93" t="s">
        <v>140</v>
      </c>
      <c r="J93" t="s">
        <v>851</v>
      </c>
      <c r="K93" t="s">
        <v>592</v>
      </c>
      <c r="L93" t="s">
        <v>483</v>
      </c>
      <c r="M93" t="s">
        <v>131</v>
      </c>
      <c r="N93" t="s">
        <v>845</v>
      </c>
      <c r="O93">
        <v>2</v>
      </c>
      <c r="P93" t="s">
        <v>852</v>
      </c>
      <c r="Q93" t="s">
        <v>131</v>
      </c>
    </row>
    <row r="94" spans="1:28" x14ac:dyDescent="0.25">
      <c r="A94" t="s">
        <v>853</v>
      </c>
      <c r="B94" t="s">
        <v>854</v>
      </c>
      <c r="C94" t="s">
        <v>475</v>
      </c>
      <c r="D94" t="s">
        <v>855</v>
      </c>
      <c r="E94" t="s">
        <v>856</v>
      </c>
      <c r="F94" t="s">
        <v>857</v>
      </c>
      <c r="G94" t="s">
        <v>804</v>
      </c>
      <c r="H94" t="s">
        <v>608</v>
      </c>
      <c r="I94" t="s">
        <v>420</v>
      </c>
      <c r="J94" t="s">
        <v>805</v>
      </c>
      <c r="K94" t="s">
        <v>523</v>
      </c>
      <c r="L94" t="s">
        <v>621</v>
      </c>
      <c r="M94" t="s">
        <v>131</v>
      </c>
      <c r="N94" t="s">
        <v>853</v>
      </c>
      <c r="O94">
        <v>1</v>
      </c>
      <c r="P94" t="s">
        <v>454</v>
      </c>
      <c r="Q94" t="s">
        <v>131</v>
      </c>
    </row>
    <row r="95" spans="1:28" x14ac:dyDescent="0.25">
      <c r="A95" t="s">
        <v>858</v>
      </c>
      <c r="B95" t="s">
        <v>859</v>
      </c>
      <c r="C95" t="s">
        <v>475</v>
      </c>
      <c r="D95" t="s">
        <v>860</v>
      </c>
      <c r="E95" t="s">
        <v>861</v>
      </c>
      <c r="F95" t="s">
        <v>862</v>
      </c>
      <c r="G95" t="s">
        <v>863</v>
      </c>
      <c r="H95" t="s">
        <v>864</v>
      </c>
      <c r="I95" t="s">
        <v>420</v>
      </c>
      <c r="J95" t="s">
        <v>865</v>
      </c>
      <c r="K95" t="s">
        <v>495</v>
      </c>
      <c r="L95" t="s">
        <v>483</v>
      </c>
      <c r="M95" t="s">
        <v>131</v>
      </c>
      <c r="N95" t="s">
        <v>858</v>
      </c>
      <c r="O95">
        <v>1</v>
      </c>
      <c r="P95" t="s">
        <v>866</v>
      </c>
      <c r="Q95" t="s">
        <v>131</v>
      </c>
      <c r="S95">
        <v>0</v>
      </c>
      <c r="T95">
        <v>10.4</v>
      </c>
      <c r="U95">
        <v>0</v>
      </c>
      <c r="V95">
        <v>0</v>
      </c>
      <c r="W95">
        <v>0</v>
      </c>
      <c r="X95">
        <v>0</v>
      </c>
      <c r="Y95">
        <v>9.9</v>
      </c>
      <c r="Z95">
        <v>43</v>
      </c>
      <c r="AA95">
        <v>40</v>
      </c>
      <c r="AB95">
        <v>0</v>
      </c>
    </row>
    <row r="96" spans="1:28" x14ac:dyDescent="0.25">
      <c r="A96" t="s">
        <v>867</v>
      </c>
      <c r="B96" t="s">
        <v>868</v>
      </c>
      <c r="C96" t="s">
        <v>475</v>
      </c>
      <c r="D96" t="s">
        <v>869</v>
      </c>
      <c r="E96" t="s">
        <v>870</v>
      </c>
      <c r="F96" t="s">
        <v>869</v>
      </c>
      <c r="G96" t="s">
        <v>871</v>
      </c>
      <c r="H96" t="s">
        <v>872</v>
      </c>
      <c r="I96" t="s">
        <v>140</v>
      </c>
      <c r="J96" t="s">
        <v>873</v>
      </c>
      <c r="K96" t="s">
        <v>874</v>
      </c>
      <c r="L96" t="s">
        <v>483</v>
      </c>
      <c r="M96" t="s">
        <v>131</v>
      </c>
      <c r="N96" t="s">
        <v>867</v>
      </c>
      <c r="O96">
        <v>750</v>
      </c>
      <c r="P96" t="s">
        <v>875</v>
      </c>
      <c r="Q96" t="s">
        <v>131</v>
      </c>
    </row>
    <row r="97" spans="1:28" x14ac:dyDescent="0.25">
      <c r="A97" t="s">
        <v>876</v>
      </c>
      <c r="B97" t="s">
        <v>877</v>
      </c>
      <c r="C97" t="s">
        <v>475</v>
      </c>
      <c r="D97" t="s">
        <v>878</v>
      </c>
      <c r="E97" t="s">
        <v>879</v>
      </c>
      <c r="F97" t="s">
        <v>880</v>
      </c>
      <c r="G97" t="s">
        <v>881</v>
      </c>
      <c r="H97" t="s">
        <v>882</v>
      </c>
      <c r="I97" t="s">
        <v>420</v>
      </c>
      <c r="J97" t="s">
        <v>883</v>
      </c>
      <c r="K97" t="s">
        <v>523</v>
      </c>
      <c r="L97" t="s">
        <v>483</v>
      </c>
      <c r="M97" t="s">
        <v>131</v>
      </c>
      <c r="N97" t="s">
        <v>876</v>
      </c>
      <c r="O97">
        <v>1</v>
      </c>
      <c r="P97" t="s">
        <v>884</v>
      </c>
      <c r="Q97" t="s">
        <v>131</v>
      </c>
    </row>
    <row r="98" spans="1:28" x14ac:dyDescent="0.25">
      <c r="A98" t="s">
        <v>885</v>
      </c>
      <c r="B98" t="s">
        <v>886</v>
      </c>
      <c r="C98" t="s">
        <v>475</v>
      </c>
      <c r="D98" t="s">
        <v>887</v>
      </c>
      <c r="E98" t="s">
        <v>888</v>
      </c>
      <c r="F98" t="s">
        <v>889</v>
      </c>
      <c r="G98" t="s">
        <v>881</v>
      </c>
      <c r="H98" t="s">
        <v>882</v>
      </c>
      <c r="I98" t="s">
        <v>420</v>
      </c>
      <c r="J98" t="s">
        <v>883</v>
      </c>
      <c r="K98" t="s">
        <v>523</v>
      </c>
      <c r="L98" t="s">
        <v>483</v>
      </c>
      <c r="M98" t="s">
        <v>131</v>
      </c>
      <c r="N98" t="s">
        <v>885</v>
      </c>
      <c r="O98">
        <v>1</v>
      </c>
      <c r="P98" t="s">
        <v>884</v>
      </c>
      <c r="Q98" t="s">
        <v>131</v>
      </c>
    </row>
    <row r="99" spans="1:28" x14ac:dyDescent="0.25">
      <c r="A99" t="s">
        <v>890</v>
      </c>
      <c r="B99" t="s">
        <v>891</v>
      </c>
      <c r="C99" t="s">
        <v>475</v>
      </c>
      <c r="D99" t="s">
        <v>892</v>
      </c>
      <c r="E99" t="s">
        <v>893</v>
      </c>
      <c r="F99" t="s">
        <v>894</v>
      </c>
      <c r="G99" t="s">
        <v>881</v>
      </c>
      <c r="H99" t="s">
        <v>882</v>
      </c>
      <c r="I99" t="s">
        <v>420</v>
      </c>
      <c r="J99" t="s">
        <v>883</v>
      </c>
      <c r="K99" t="s">
        <v>523</v>
      </c>
      <c r="L99" t="s">
        <v>483</v>
      </c>
      <c r="M99" t="s">
        <v>131</v>
      </c>
      <c r="N99" t="s">
        <v>890</v>
      </c>
      <c r="O99">
        <v>1</v>
      </c>
      <c r="P99" t="s">
        <v>884</v>
      </c>
      <c r="Q99" t="s">
        <v>131</v>
      </c>
    </row>
    <row r="100" spans="1:28" x14ac:dyDescent="0.25">
      <c r="A100" t="s">
        <v>895</v>
      </c>
      <c r="B100" t="s">
        <v>896</v>
      </c>
      <c r="C100" t="s">
        <v>475</v>
      </c>
      <c r="D100" t="s">
        <v>897</v>
      </c>
      <c r="E100" t="s">
        <v>898</v>
      </c>
      <c r="F100" t="s">
        <v>899</v>
      </c>
      <c r="G100" t="s">
        <v>900</v>
      </c>
      <c r="H100" t="s">
        <v>511</v>
      </c>
      <c r="I100" t="s">
        <v>420</v>
      </c>
      <c r="J100" t="s">
        <v>901</v>
      </c>
      <c r="K100" t="s">
        <v>513</v>
      </c>
      <c r="L100" t="s">
        <v>483</v>
      </c>
      <c r="M100" t="s">
        <v>131</v>
      </c>
      <c r="N100" t="s">
        <v>895</v>
      </c>
      <c r="O100">
        <v>1</v>
      </c>
      <c r="P100" t="s">
        <v>902</v>
      </c>
      <c r="Q100" t="s">
        <v>131</v>
      </c>
    </row>
    <row r="101" spans="1:28" x14ac:dyDescent="0.25">
      <c r="A101" t="s">
        <v>903</v>
      </c>
      <c r="B101" t="s">
        <v>904</v>
      </c>
      <c r="C101" t="s">
        <v>475</v>
      </c>
      <c r="D101" t="s">
        <v>905</v>
      </c>
      <c r="E101" t="s">
        <v>906</v>
      </c>
      <c r="F101" t="s">
        <v>907</v>
      </c>
      <c r="G101" t="s">
        <v>908</v>
      </c>
      <c r="H101" t="s">
        <v>909</v>
      </c>
      <c r="I101" t="s">
        <v>420</v>
      </c>
      <c r="J101" t="s">
        <v>901</v>
      </c>
      <c r="K101" t="s">
        <v>495</v>
      </c>
      <c r="L101" t="s">
        <v>483</v>
      </c>
      <c r="M101" t="s">
        <v>131</v>
      </c>
      <c r="N101" t="s">
        <v>903</v>
      </c>
      <c r="O101">
        <v>1</v>
      </c>
      <c r="P101" t="s">
        <v>902</v>
      </c>
      <c r="Q101" t="s">
        <v>131</v>
      </c>
    </row>
    <row r="102" spans="1:28" x14ac:dyDescent="0.25">
      <c r="A102" t="s">
        <v>910</v>
      </c>
      <c r="B102" t="s">
        <v>911</v>
      </c>
      <c r="C102" t="s">
        <v>475</v>
      </c>
      <c r="D102" t="s">
        <v>912</v>
      </c>
      <c r="E102" t="s">
        <v>913</v>
      </c>
      <c r="F102" t="s">
        <v>914</v>
      </c>
      <c r="G102" t="s">
        <v>915</v>
      </c>
      <c r="H102" t="s">
        <v>882</v>
      </c>
      <c r="I102" t="s">
        <v>420</v>
      </c>
      <c r="J102" t="s">
        <v>901</v>
      </c>
      <c r="K102" t="s">
        <v>631</v>
      </c>
      <c r="L102" t="s">
        <v>621</v>
      </c>
      <c r="M102" t="s">
        <v>131</v>
      </c>
      <c r="N102" t="s">
        <v>910</v>
      </c>
      <c r="O102">
        <v>1</v>
      </c>
      <c r="P102" t="s">
        <v>902</v>
      </c>
      <c r="Q102" t="s">
        <v>131</v>
      </c>
    </row>
    <row r="103" spans="1:28" x14ac:dyDescent="0.25">
      <c r="A103" t="s">
        <v>916</v>
      </c>
      <c r="B103" t="s">
        <v>917</v>
      </c>
      <c r="C103" t="s">
        <v>475</v>
      </c>
      <c r="D103" t="s">
        <v>918</v>
      </c>
      <c r="E103" t="s">
        <v>919</v>
      </c>
      <c r="F103" t="s">
        <v>918</v>
      </c>
      <c r="G103" t="s">
        <v>915</v>
      </c>
      <c r="H103" t="s">
        <v>882</v>
      </c>
      <c r="I103" t="s">
        <v>420</v>
      </c>
      <c r="J103" t="s">
        <v>901</v>
      </c>
      <c r="K103" t="s">
        <v>631</v>
      </c>
      <c r="L103" t="s">
        <v>621</v>
      </c>
      <c r="M103" t="s">
        <v>131</v>
      </c>
      <c r="N103" t="s">
        <v>916</v>
      </c>
      <c r="O103">
        <v>1</v>
      </c>
      <c r="P103" t="s">
        <v>902</v>
      </c>
      <c r="Q103" t="s">
        <v>131</v>
      </c>
    </row>
    <row r="104" spans="1:28" x14ac:dyDescent="0.25">
      <c r="A104" t="s">
        <v>920</v>
      </c>
      <c r="B104" t="s">
        <v>921</v>
      </c>
      <c r="C104" t="s">
        <v>475</v>
      </c>
      <c r="D104" t="s">
        <v>922</v>
      </c>
      <c r="E104" t="s">
        <v>923</v>
      </c>
      <c r="F104" t="s">
        <v>924</v>
      </c>
      <c r="G104" t="s">
        <v>925</v>
      </c>
      <c r="H104" t="s">
        <v>926</v>
      </c>
      <c r="I104" t="s">
        <v>927</v>
      </c>
      <c r="J104" t="s">
        <v>928</v>
      </c>
      <c r="K104" t="s">
        <v>733</v>
      </c>
      <c r="L104" t="s">
        <v>621</v>
      </c>
      <c r="M104" t="s">
        <v>131</v>
      </c>
      <c r="N104" t="s">
        <v>920</v>
      </c>
      <c r="O104">
        <v>2.2000000000000002</v>
      </c>
      <c r="P104" t="s">
        <v>929</v>
      </c>
      <c r="Q104" t="s">
        <v>131</v>
      </c>
    </row>
    <row r="105" spans="1:28" x14ac:dyDescent="0.25">
      <c r="A105" t="s">
        <v>930</v>
      </c>
      <c r="B105" t="s">
        <v>931</v>
      </c>
      <c r="C105" t="s">
        <v>475</v>
      </c>
      <c r="D105" t="s">
        <v>932</v>
      </c>
      <c r="E105" t="s">
        <v>933</v>
      </c>
      <c r="F105" t="s">
        <v>934</v>
      </c>
      <c r="G105" t="s">
        <v>935</v>
      </c>
      <c r="H105" t="s">
        <v>936</v>
      </c>
      <c r="I105" t="s">
        <v>420</v>
      </c>
      <c r="J105" t="s">
        <v>522</v>
      </c>
      <c r="K105" t="s">
        <v>631</v>
      </c>
      <c r="L105" t="s">
        <v>621</v>
      </c>
      <c r="M105" t="s">
        <v>131</v>
      </c>
      <c r="N105" t="s">
        <v>930</v>
      </c>
      <c r="O105">
        <v>1</v>
      </c>
      <c r="P105" t="s">
        <v>524</v>
      </c>
      <c r="Q105" t="s">
        <v>131</v>
      </c>
    </row>
    <row r="106" spans="1:28" x14ac:dyDescent="0.25">
      <c r="A106" t="s">
        <v>937</v>
      </c>
      <c r="B106" t="s">
        <v>938</v>
      </c>
      <c r="C106" t="s">
        <v>475</v>
      </c>
      <c r="D106" t="s">
        <v>939</v>
      </c>
      <c r="E106" t="s">
        <v>940</v>
      </c>
      <c r="F106" t="s">
        <v>939</v>
      </c>
      <c r="G106" t="s">
        <v>941</v>
      </c>
      <c r="H106" t="s">
        <v>942</v>
      </c>
      <c r="I106" t="s">
        <v>943</v>
      </c>
      <c r="J106" t="s">
        <v>944</v>
      </c>
      <c r="K106" t="s">
        <v>592</v>
      </c>
      <c r="L106" t="s">
        <v>483</v>
      </c>
      <c r="M106" t="s">
        <v>131</v>
      </c>
      <c r="N106" t="s">
        <v>937</v>
      </c>
      <c r="O106">
        <v>1</v>
      </c>
      <c r="P106" t="s">
        <v>945</v>
      </c>
      <c r="Q106" t="s">
        <v>131</v>
      </c>
    </row>
    <row r="107" spans="1:28" x14ac:dyDescent="0.25">
      <c r="A107" t="s">
        <v>946</v>
      </c>
      <c r="B107" t="s">
        <v>947</v>
      </c>
      <c r="C107" t="s">
        <v>475</v>
      </c>
      <c r="D107" t="s">
        <v>948</v>
      </c>
      <c r="E107" t="s">
        <v>949</v>
      </c>
      <c r="F107" t="s">
        <v>950</v>
      </c>
      <c r="G107" t="s">
        <v>915</v>
      </c>
      <c r="H107" t="s">
        <v>951</v>
      </c>
      <c r="I107" t="s">
        <v>420</v>
      </c>
      <c r="J107" t="s">
        <v>769</v>
      </c>
      <c r="K107" t="s">
        <v>631</v>
      </c>
      <c r="L107" t="s">
        <v>621</v>
      </c>
      <c r="M107" t="s">
        <v>131</v>
      </c>
      <c r="N107" t="s">
        <v>946</v>
      </c>
      <c r="O107">
        <v>1</v>
      </c>
      <c r="P107" t="s">
        <v>770</v>
      </c>
      <c r="Q107" t="s">
        <v>131</v>
      </c>
    </row>
    <row r="108" spans="1:28" x14ac:dyDescent="0.25">
      <c r="A108" t="s">
        <v>952</v>
      </c>
      <c r="B108" t="s">
        <v>953</v>
      </c>
      <c r="C108" t="s">
        <v>475</v>
      </c>
      <c r="D108" t="s">
        <v>954</v>
      </c>
      <c r="E108" t="s">
        <v>955</v>
      </c>
      <c r="F108" t="s">
        <v>954</v>
      </c>
      <c r="G108" t="s">
        <v>956</v>
      </c>
      <c r="H108" t="s">
        <v>957</v>
      </c>
      <c r="I108" t="s">
        <v>958</v>
      </c>
      <c r="J108" t="s">
        <v>959</v>
      </c>
      <c r="K108" t="s">
        <v>482</v>
      </c>
      <c r="L108" t="s">
        <v>483</v>
      </c>
      <c r="M108" t="s">
        <v>131</v>
      </c>
      <c r="N108" t="s">
        <v>952</v>
      </c>
      <c r="O108">
        <v>1</v>
      </c>
      <c r="P108" t="s">
        <v>960</v>
      </c>
      <c r="Q108" t="s">
        <v>961</v>
      </c>
    </row>
    <row r="109" spans="1:28" x14ac:dyDescent="0.25">
      <c r="A109" t="s">
        <v>962</v>
      </c>
      <c r="B109" t="s">
        <v>963</v>
      </c>
      <c r="C109" t="s">
        <v>475</v>
      </c>
      <c r="D109" t="s">
        <v>964</v>
      </c>
      <c r="E109" t="s">
        <v>965</v>
      </c>
      <c r="F109" t="s">
        <v>964</v>
      </c>
      <c r="G109" t="s">
        <v>966</v>
      </c>
      <c r="H109" t="s">
        <v>967</v>
      </c>
      <c r="I109" t="s">
        <v>420</v>
      </c>
      <c r="J109" t="s">
        <v>968</v>
      </c>
      <c r="K109" t="s">
        <v>482</v>
      </c>
      <c r="L109" t="s">
        <v>483</v>
      </c>
      <c r="M109" t="s">
        <v>131</v>
      </c>
      <c r="N109" t="s">
        <v>962</v>
      </c>
      <c r="O109">
        <v>1</v>
      </c>
      <c r="P109" t="s">
        <v>969</v>
      </c>
      <c r="Q109" t="s">
        <v>961</v>
      </c>
    </row>
    <row r="110" spans="1:28" x14ac:dyDescent="0.25">
      <c r="A110" t="s">
        <v>970</v>
      </c>
      <c r="B110" t="s">
        <v>971</v>
      </c>
      <c r="C110" t="s">
        <v>972</v>
      </c>
      <c r="D110" t="s">
        <v>973</v>
      </c>
      <c r="E110" t="s">
        <v>974</v>
      </c>
      <c r="F110" t="s">
        <v>973</v>
      </c>
      <c r="G110" t="s">
        <v>975</v>
      </c>
      <c r="H110" t="s">
        <v>976</v>
      </c>
      <c r="I110" t="s">
        <v>977</v>
      </c>
      <c r="J110" t="s">
        <v>978</v>
      </c>
      <c r="K110" t="s">
        <v>874</v>
      </c>
      <c r="L110" t="s">
        <v>483</v>
      </c>
      <c r="M110" t="s">
        <v>131</v>
      </c>
      <c r="N110" t="s">
        <v>970</v>
      </c>
      <c r="O110">
        <v>1</v>
      </c>
      <c r="P110" t="s">
        <v>979</v>
      </c>
      <c r="Q110" t="s">
        <v>131</v>
      </c>
    </row>
    <row r="111" spans="1:28" x14ac:dyDescent="0.25">
      <c r="A111" t="s">
        <v>980</v>
      </c>
      <c r="B111" t="s">
        <v>981</v>
      </c>
      <c r="C111" t="s">
        <v>475</v>
      </c>
      <c r="D111" t="s">
        <v>982</v>
      </c>
      <c r="E111" t="s">
        <v>983</v>
      </c>
      <c r="F111" t="s">
        <v>982</v>
      </c>
      <c r="G111" t="s">
        <v>984</v>
      </c>
      <c r="H111" t="s">
        <v>985</v>
      </c>
      <c r="I111" t="s">
        <v>977</v>
      </c>
      <c r="J111" t="s">
        <v>986</v>
      </c>
      <c r="K111" t="s">
        <v>874</v>
      </c>
      <c r="L111" t="s">
        <v>483</v>
      </c>
      <c r="M111" t="s">
        <v>131</v>
      </c>
      <c r="N111" t="s">
        <v>980</v>
      </c>
      <c r="O111">
        <v>1</v>
      </c>
      <c r="P111" t="s">
        <v>987</v>
      </c>
      <c r="Q111" t="s">
        <v>131</v>
      </c>
    </row>
    <row r="112" spans="1:28" x14ac:dyDescent="0.25">
      <c r="A112" t="s">
        <v>988</v>
      </c>
      <c r="B112" t="s">
        <v>989</v>
      </c>
      <c r="C112" t="s">
        <v>475</v>
      </c>
      <c r="D112" t="s">
        <v>990</v>
      </c>
      <c r="E112" t="s">
        <v>991</v>
      </c>
      <c r="F112" t="s">
        <v>992</v>
      </c>
      <c r="G112" t="s">
        <v>993</v>
      </c>
      <c r="H112" t="s">
        <v>994</v>
      </c>
      <c r="I112" t="s">
        <v>420</v>
      </c>
      <c r="J112" t="s">
        <v>995</v>
      </c>
      <c r="K112" t="s">
        <v>495</v>
      </c>
      <c r="L112" t="s">
        <v>483</v>
      </c>
      <c r="M112" t="s">
        <v>131</v>
      </c>
      <c r="N112" t="s">
        <v>988</v>
      </c>
      <c r="O112">
        <v>1</v>
      </c>
      <c r="P112" t="s">
        <v>996</v>
      </c>
      <c r="Q112" t="s">
        <v>131</v>
      </c>
      <c r="S112">
        <v>11.1</v>
      </c>
      <c r="T112">
        <v>20.2</v>
      </c>
      <c r="U112">
        <v>12.3</v>
      </c>
      <c r="V112">
        <v>1.6</v>
      </c>
      <c r="W112">
        <v>1.6</v>
      </c>
      <c r="X112">
        <v>0.36</v>
      </c>
      <c r="Y112">
        <v>1.7</v>
      </c>
      <c r="Z112">
        <v>239</v>
      </c>
      <c r="AA112">
        <v>25</v>
      </c>
      <c r="AB112">
        <v>10.700000000000001</v>
      </c>
    </row>
    <row r="113" spans="1:28" x14ac:dyDescent="0.25">
      <c r="A113" t="s">
        <v>997</v>
      </c>
      <c r="B113" t="s">
        <v>998</v>
      </c>
      <c r="C113" t="s">
        <v>475</v>
      </c>
      <c r="D113" t="s">
        <v>999</v>
      </c>
      <c r="E113" t="s">
        <v>1000</v>
      </c>
      <c r="F113" t="s">
        <v>999</v>
      </c>
      <c r="G113" t="s">
        <v>1001</v>
      </c>
      <c r="H113" t="s">
        <v>757</v>
      </c>
      <c r="I113" t="s">
        <v>1002</v>
      </c>
      <c r="J113" t="s">
        <v>1003</v>
      </c>
      <c r="K113" t="s">
        <v>482</v>
      </c>
      <c r="L113" t="s">
        <v>483</v>
      </c>
      <c r="M113" t="s">
        <v>131</v>
      </c>
      <c r="N113" t="s">
        <v>997</v>
      </c>
      <c r="O113">
        <v>1</v>
      </c>
      <c r="P113" t="s">
        <v>1004</v>
      </c>
      <c r="Q113" t="s">
        <v>1005</v>
      </c>
      <c r="S113">
        <v>0.7</v>
      </c>
      <c r="T113">
        <v>6</v>
      </c>
      <c r="U113">
        <v>0.5</v>
      </c>
      <c r="V113">
        <v>0.1</v>
      </c>
      <c r="W113">
        <v>3.5</v>
      </c>
      <c r="X113">
        <v>0</v>
      </c>
      <c r="Y113">
        <v>4.5</v>
      </c>
      <c r="Z113">
        <v>38</v>
      </c>
      <c r="AB113">
        <v>0.4</v>
      </c>
    </row>
    <row r="114" spans="1:28" x14ac:dyDescent="0.25">
      <c r="A114" t="s">
        <v>1006</v>
      </c>
      <c r="B114" t="s">
        <v>1007</v>
      </c>
      <c r="C114" t="s">
        <v>475</v>
      </c>
      <c r="D114" t="s">
        <v>1008</v>
      </c>
      <c r="E114" t="s">
        <v>1009</v>
      </c>
      <c r="F114" t="s">
        <v>1010</v>
      </c>
      <c r="G114" t="s">
        <v>1011</v>
      </c>
      <c r="H114" t="s">
        <v>1012</v>
      </c>
      <c r="I114" t="s">
        <v>420</v>
      </c>
      <c r="J114" t="s">
        <v>1013</v>
      </c>
      <c r="K114" t="s">
        <v>495</v>
      </c>
      <c r="L114" t="s">
        <v>483</v>
      </c>
      <c r="M114" t="s">
        <v>131</v>
      </c>
      <c r="N114" t="s">
        <v>1006</v>
      </c>
      <c r="O114">
        <v>1</v>
      </c>
      <c r="P114" t="s">
        <v>1014</v>
      </c>
      <c r="Q114" t="s">
        <v>131</v>
      </c>
      <c r="S114">
        <v>3.9</v>
      </c>
      <c r="T114">
        <v>31.7</v>
      </c>
      <c r="U114">
        <v>0.2</v>
      </c>
      <c r="V114">
        <v>0</v>
      </c>
      <c r="W114">
        <v>2.7</v>
      </c>
      <c r="X114">
        <v>0.03</v>
      </c>
      <c r="Y114">
        <v>1.2</v>
      </c>
      <c r="Z114">
        <v>150</v>
      </c>
      <c r="AA114">
        <v>199</v>
      </c>
      <c r="AB114">
        <v>0.2</v>
      </c>
    </row>
    <row r="115" spans="1:28" x14ac:dyDescent="0.25">
      <c r="A115" t="s">
        <v>1015</v>
      </c>
      <c r="B115" t="s">
        <v>1016</v>
      </c>
      <c r="C115" t="s">
        <v>475</v>
      </c>
      <c r="D115" t="s">
        <v>1017</v>
      </c>
      <c r="E115" t="s">
        <v>1018</v>
      </c>
      <c r="F115" t="s">
        <v>1019</v>
      </c>
      <c r="G115" t="s">
        <v>1020</v>
      </c>
      <c r="H115" t="s">
        <v>1021</v>
      </c>
      <c r="I115" t="s">
        <v>1022</v>
      </c>
      <c r="J115" t="s">
        <v>1023</v>
      </c>
      <c r="K115" t="s">
        <v>733</v>
      </c>
      <c r="L115" t="s">
        <v>483</v>
      </c>
      <c r="M115" t="s">
        <v>131</v>
      </c>
      <c r="N115" t="s">
        <v>1015</v>
      </c>
      <c r="O115">
        <v>950</v>
      </c>
      <c r="P115" t="s">
        <v>1024</v>
      </c>
      <c r="Q115" t="s">
        <v>131</v>
      </c>
      <c r="S115">
        <v>25.02</v>
      </c>
      <c r="T115">
        <v>1.42</v>
      </c>
      <c r="U115">
        <v>34.380000000000003</v>
      </c>
      <c r="V115">
        <v>21.38</v>
      </c>
      <c r="W115">
        <v>0.01</v>
      </c>
      <c r="X115">
        <v>1.78</v>
      </c>
      <c r="Y115">
        <v>0.1</v>
      </c>
      <c r="Z115">
        <v>415.06</v>
      </c>
      <c r="AB115">
        <v>13.000000000000004</v>
      </c>
    </row>
    <row r="116" spans="1:28" x14ac:dyDescent="0.25">
      <c r="A116" t="s">
        <v>1025</v>
      </c>
      <c r="B116" t="s">
        <v>1026</v>
      </c>
      <c r="C116" t="s">
        <v>475</v>
      </c>
      <c r="D116" t="s">
        <v>1027</v>
      </c>
      <c r="E116" t="s">
        <v>1028</v>
      </c>
      <c r="F116" t="s">
        <v>1027</v>
      </c>
      <c r="G116" t="s">
        <v>131</v>
      </c>
      <c r="H116" t="s">
        <v>1029</v>
      </c>
      <c r="I116" t="s">
        <v>1030</v>
      </c>
      <c r="J116" t="s">
        <v>131</v>
      </c>
      <c r="K116" t="s">
        <v>482</v>
      </c>
      <c r="L116" t="s">
        <v>483</v>
      </c>
      <c r="M116" t="s">
        <v>131</v>
      </c>
      <c r="N116" t="s">
        <v>1025</v>
      </c>
      <c r="O116">
        <v>1</v>
      </c>
      <c r="P116" t="s">
        <v>685</v>
      </c>
      <c r="Q116" t="s">
        <v>1031</v>
      </c>
    </row>
    <row r="117" spans="1:28" x14ac:dyDescent="0.25">
      <c r="A117" t="s">
        <v>1032</v>
      </c>
      <c r="B117" t="s">
        <v>1033</v>
      </c>
      <c r="C117" t="s">
        <v>475</v>
      </c>
      <c r="D117" t="s">
        <v>665</v>
      </c>
      <c r="E117" t="s">
        <v>1034</v>
      </c>
      <c r="F117" t="s">
        <v>665</v>
      </c>
      <c r="G117" t="s">
        <v>131</v>
      </c>
      <c r="H117" t="s">
        <v>1035</v>
      </c>
      <c r="I117" t="s">
        <v>832</v>
      </c>
      <c r="J117" t="s">
        <v>131</v>
      </c>
      <c r="K117" t="s">
        <v>482</v>
      </c>
      <c r="L117" t="s">
        <v>483</v>
      </c>
      <c r="M117" t="s">
        <v>131</v>
      </c>
      <c r="N117" t="s">
        <v>1032</v>
      </c>
      <c r="O117">
        <v>2.5</v>
      </c>
      <c r="P117" t="s">
        <v>685</v>
      </c>
      <c r="Q117" t="s">
        <v>670</v>
      </c>
    </row>
    <row r="118" spans="1:28" x14ac:dyDescent="0.25">
      <c r="A118" t="s">
        <v>1036</v>
      </c>
      <c r="B118" t="s">
        <v>1037</v>
      </c>
      <c r="C118" t="s">
        <v>475</v>
      </c>
      <c r="D118" t="s">
        <v>1038</v>
      </c>
      <c r="E118" t="s">
        <v>1039</v>
      </c>
      <c r="F118" t="s">
        <v>1038</v>
      </c>
      <c r="G118" t="s">
        <v>1040</v>
      </c>
      <c r="H118" t="s">
        <v>139</v>
      </c>
      <c r="I118" t="s">
        <v>977</v>
      </c>
      <c r="J118" t="s">
        <v>1041</v>
      </c>
      <c r="K118" t="s">
        <v>592</v>
      </c>
      <c r="L118" t="s">
        <v>483</v>
      </c>
      <c r="M118" t="s">
        <v>131</v>
      </c>
      <c r="N118" t="s">
        <v>1036</v>
      </c>
      <c r="O118">
        <v>1</v>
      </c>
      <c r="P118" t="s">
        <v>1042</v>
      </c>
      <c r="Q118" t="s">
        <v>131</v>
      </c>
    </row>
    <row r="119" spans="1:28" x14ac:dyDescent="0.25">
      <c r="A119" t="s">
        <v>1043</v>
      </c>
      <c r="B119" t="s">
        <v>1044</v>
      </c>
      <c r="C119" t="s">
        <v>475</v>
      </c>
      <c r="D119" t="s">
        <v>1045</v>
      </c>
      <c r="E119" t="s">
        <v>1046</v>
      </c>
      <c r="F119" t="s">
        <v>1047</v>
      </c>
      <c r="G119" t="s">
        <v>1048</v>
      </c>
      <c r="H119" t="s">
        <v>882</v>
      </c>
      <c r="I119" t="s">
        <v>420</v>
      </c>
      <c r="J119" t="s">
        <v>1049</v>
      </c>
      <c r="K119" t="s">
        <v>495</v>
      </c>
      <c r="L119" t="s">
        <v>483</v>
      </c>
      <c r="M119" t="s">
        <v>131</v>
      </c>
      <c r="N119" t="s">
        <v>1043</v>
      </c>
      <c r="O119">
        <v>1</v>
      </c>
      <c r="P119" t="s">
        <v>1050</v>
      </c>
      <c r="Q119" t="s">
        <v>131</v>
      </c>
    </row>
    <row r="120" spans="1:28" x14ac:dyDescent="0.25">
      <c r="A120" t="s">
        <v>1051</v>
      </c>
      <c r="B120" t="s">
        <v>1052</v>
      </c>
      <c r="C120" t="s">
        <v>475</v>
      </c>
      <c r="D120" t="s">
        <v>1053</v>
      </c>
      <c r="E120" t="s">
        <v>1054</v>
      </c>
      <c r="F120" t="s">
        <v>1053</v>
      </c>
      <c r="G120" t="s">
        <v>1055</v>
      </c>
      <c r="H120" t="s">
        <v>1029</v>
      </c>
      <c r="I120" t="s">
        <v>1056</v>
      </c>
      <c r="J120" t="s">
        <v>1055</v>
      </c>
      <c r="K120" t="s">
        <v>482</v>
      </c>
      <c r="L120" t="s">
        <v>483</v>
      </c>
      <c r="M120" t="s">
        <v>131</v>
      </c>
      <c r="N120" t="s">
        <v>1051</v>
      </c>
      <c r="O120">
        <v>1</v>
      </c>
      <c r="P120" t="s">
        <v>1057</v>
      </c>
      <c r="Q120" t="s">
        <v>1058</v>
      </c>
      <c r="S120">
        <v>25.4</v>
      </c>
      <c r="T120">
        <v>0</v>
      </c>
      <c r="U120">
        <v>34.9</v>
      </c>
      <c r="V120">
        <v>21.7</v>
      </c>
      <c r="W120">
        <v>0</v>
      </c>
      <c r="X120">
        <v>1.9</v>
      </c>
      <c r="Y120">
        <v>0</v>
      </c>
      <c r="Z120">
        <v>416</v>
      </c>
      <c r="AA120">
        <v>25</v>
      </c>
      <c r="AB120">
        <v>13.2</v>
      </c>
    </row>
    <row r="121" spans="1:28" x14ac:dyDescent="0.25">
      <c r="A121" t="s">
        <v>1059</v>
      </c>
      <c r="B121" t="s">
        <v>1060</v>
      </c>
      <c r="C121" t="s">
        <v>475</v>
      </c>
      <c r="D121" t="s">
        <v>1061</v>
      </c>
      <c r="E121" t="s">
        <v>1062</v>
      </c>
      <c r="F121" t="s">
        <v>1063</v>
      </c>
      <c r="G121" t="s">
        <v>1064</v>
      </c>
      <c r="H121" t="s">
        <v>882</v>
      </c>
      <c r="I121" t="s">
        <v>420</v>
      </c>
      <c r="J121" t="s">
        <v>1065</v>
      </c>
      <c r="K121" t="s">
        <v>631</v>
      </c>
      <c r="L121" t="s">
        <v>621</v>
      </c>
      <c r="M121" t="s">
        <v>131</v>
      </c>
      <c r="N121" t="s">
        <v>1059</v>
      </c>
      <c r="O121">
        <v>1</v>
      </c>
      <c r="P121" t="s">
        <v>1066</v>
      </c>
      <c r="Q121" t="s">
        <v>131</v>
      </c>
    </row>
    <row r="122" spans="1:28" x14ac:dyDescent="0.25">
      <c r="A122" t="s">
        <v>1067</v>
      </c>
      <c r="B122" t="s">
        <v>1068</v>
      </c>
      <c r="C122" t="s">
        <v>475</v>
      </c>
      <c r="D122" t="s">
        <v>1069</v>
      </c>
      <c r="E122" t="s">
        <v>1070</v>
      </c>
      <c r="F122" t="s">
        <v>1069</v>
      </c>
      <c r="G122" t="s">
        <v>131</v>
      </c>
      <c r="H122" t="s">
        <v>1071</v>
      </c>
      <c r="I122" t="s">
        <v>420</v>
      </c>
      <c r="J122" t="s">
        <v>131</v>
      </c>
      <c r="K122" t="s">
        <v>482</v>
      </c>
      <c r="L122" t="s">
        <v>483</v>
      </c>
      <c r="M122" t="s">
        <v>131</v>
      </c>
      <c r="N122" t="s">
        <v>1067</v>
      </c>
      <c r="O122">
        <v>1</v>
      </c>
      <c r="P122" t="s">
        <v>685</v>
      </c>
      <c r="Q122" t="s">
        <v>1072</v>
      </c>
    </row>
    <row r="123" spans="1:28" x14ac:dyDescent="0.25">
      <c r="A123" t="s">
        <v>1073</v>
      </c>
      <c r="B123" t="s">
        <v>1074</v>
      </c>
      <c r="C123" t="s">
        <v>475</v>
      </c>
      <c r="D123" t="s">
        <v>1075</v>
      </c>
      <c r="E123" t="s">
        <v>1076</v>
      </c>
      <c r="F123" t="s">
        <v>1075</v>
      </c>
      <c r="G123" t="s">
        <v>1077</v>
      </c>
      <c r="H123" t="s">
        <v>1078</v>
      </c>
      <c r="I123" t="s">
        <v>563</v>
      </c>
      <c r="J123" t="s">
        <v>1079</v>
      </c>
      <c r="K123" t="s">
        <v>495</v>
      </c>
      <c r="L123" t="s">
        <v>483</v>
      </c>
      <c r="M123" t="s">
        <v>131</v>
      </c>
      <c r="N123" t="s">
        <v>1073</v>
      </c>
      <c r="O123">
        <v>1</v>
      </c>
      <c r="P123" t="s">
        <v>1080</v>
      </c>
      <c r="Q123" t="s">
        <v>131</v>
      </c>
    </row>
    <row r="124" spans="1:28" x14ac:dyDescent="0.25">
      <c r="A124" t="s">
        <v>1081</v>
      </c>
      <c r="B124" t="s">
        <v>1082</v>
      </c>
      <c r="C124" t="s">
        <v>475</v>
      </c>
      <c r="D124" t="s">
        <v>1083</v>
      </c>
      <c r="E124" t="s">
        <v>1084</v>
      </c>
      <c r="F124" t="s">
        <v>1085</v>
      </c>
      <c r="G124" t="s">
        <v>1086</v>
      </c>
      <c r="H124" t="s">
        <v>608</v>
      </c>
      <c r="I124" t="s">
        <v>420</v>
      </c>
      <c r="J124" t="s">
        <v>1087</v>
      </c>
      <c r="K124" t="s">
        <v>495</v>
      </c>
      <c r="L124" t="s">
        <v>483</v>
      </c>
      <c r="M124" t="s">
        <v>131</v>
      </c>
      <c r="N124" t="s">
        <v>1081</v>
      </c>
      <c r="O124">
        <v>1</v>
      </c>
      <c r="P124" t="s">
        <v>1088</v>
      </c>
      <c r="Q124" t="s">
        <v>131</v>
      </c>
      <c r="S124">
        <v>3.9</v>
      </c>
      <c r="T124">
        <v>22</v>
      </c>
      <c r="U124">
        <v>10</v>
      </c>
      <c r="V124">
        <v>6.4</v>
      </c>
      <c r="W124">
        <v>0.6</v>
      </c>
      <c r="X124">
        <v>0.38</v>
      </c>
      <c r="Y124">
        <v>21</v>
      </c>
      <c r="Z124">
        <v>188</v>
      </c>
      <c r="AA124">
        <v>120</v>
      </c>
      <c r="AB124">
        <v>3.5999999999999996</v>
      </c>
    </row>
    <row r="125" spans="1:28" x14ac:dyDescent="0.25">
      <c r="A125" t="s">
        <v>1089</v>
      </c>
      <c r="B125" t="s">
        <v>1090</v>
      </c>
      <c r="C125" t="s">
        <v>475</v>
      </c>
      <c r="D125" t="s">
        <v>1091</v>
      </c>
      <c r="E125" t="s">
        <v>1092</v>
      </c>
      <c r="F125" t="s">
        <v>1093</v>
      </c>
      <c r="G125" t="s">
        <v>599</v>
      </c>
      <c r="H125" t="s">
        <v>608</v>
      </c>
      <c r="I125" t="s">
        <v>420</v>
      </c>
      <c r="J125" t="s">
        <v>601</v>
      </c>
      <c r="K125" t="s">
        <v>495</v>
      </c>
      <c r="L125" t="s">
        <v>483</v>
      </c>
      <c r="M125" t="s">
        <v>131</v>
      </c>
      <c r="N125" t="s">
        <v>1089</v>
      </c>
      <c r="O125">
        <v>1</v>
      </c>
      <c r="P125" t="s">
        <v>602</v>
      </c>
      <c r="Q125" t="s">
        <v>131</v>
      </c>
      <c r="S125">
        <v>3.5</v>
      </c>
      <c r="T125">
        <v>26</v>
      </c>
      <c r="U125">
        <v>8.4</v>
      </c>
      <c r="V125">
        <v>5.2</v>
      </c>
      <c r="W125">
        <v>0.1</v>
      </c>
      <c r="X125">
        <v>1.1000000000000001</v>
      </c>
      <c r="Y125">
        <v>25</v>
      </c>
      <c r="Z125">
        <v>186</v>
      </c>
      <c r="AA125">
        <v>120</v>
      </c>
      <c r="AB125">
        <v>3.2</v>
      </c>
    </row>
    <row r="126" spans="1:28" x14ac:dyDescent="0.25">
      <c r="A126" t="s">
        <v>1094</v>
      </c>
      <c r="B126" t="s">
        <v>1095</v>
      </c>
      <c r="C126" t="s">
        <v>475</v>
      </c>
      <c r="D126" t="s">
        <v>1096</v>
      </c>
      <c r="E126" t="s">
        <v>1097</v>
      </c>
      <c r="F126" t="s">
        <v>1098</v>
      </c>
      <c r="G126" t="s">
        <v>1099</v>
      </c>
      <c r="H126" t="s">
        <v>936</v>
      </c>
      <c r="I126" t="s">
        <v>420</v>
      </c>
      <c r="J126" t="s">
        <v>1100</v>
      </c>
      <c r="K126" t="s">
        <v>495</v>
      </c>
      <c r="L126" t="s">
        <v>483</v>
      </c>
      <c r="M126" t="s">
        <v>131</v>
      </c>
      <c r="N126" t="s">
        <v>1094</v>
      </c>
      <c r="O126">
        <v>1</v>
      </c>
      <c r="P126" t="s">
        <v>1101</v>
      </c>
      <c r="Q126" t="s">
        <v>131</v>
      </c>
    </row>
    <row r="127" spans="1:28" x14ac:dyDescent="0.25">
      <c r="A127" t="s">
        <v>1102</v>
      </c>
      <c r="B127" t="s">
        <v>1103</v>
      </c>
      <c r="C127" t="s">
        <v>475</v>
      </c>
      <c r="D127" t="s">
        <v>1104</v>
      </c>
      <c r="E127" t="s">
        <v>1105</v>
      </c>
      <c r="F127" t="s">
        <v>1104</v>
      </c>
      <c r="G127" t="s">
        <v>1106</v>
      </c>
      <c r="H127" t="s">
        <v>139</v>
      </c>
      <c r="I127" t="s">
        <v>977</v>
      </c>
      <c r="J127" t="s">
        <v>1107</v>
      </c>
      <c r="K127" t="s">
        <v>592</v>
      </c>
      <c r="L127" t="s">
        <v>483</v>
      </c>
      <c r="M127" t="s">
        <v>131</v>
      </c>
      <c r="N127" t="s">
        <v>1102</v>
      </c>
      <c r="O127">
        <v>1</v>
      </c>
      <c r="P127" t="s">
        <v>1108</v>
      </c>
      <c r="Q127" t="s">
        <v>131</v>
      </c>
    </row>
    <row r="128" spans="1:28" x14ac:dyDescent="0.25">
      <c r="A128" t="s">
        <v>1109</v>
      </c>
      <c r="B128" t="s">
        <v>1110</v>
      </c>
      <c r="C128" t="s">
        <v>475</v>
      </c>
      <c r="D128" t="s">
        <v>1111</v>
      </c>
      <c r="E128" t="s">
        <v>1112</v>
      </c>
      <c r="F128" t="s">
        <v>1113</v>
      </c>
      <c r="G128" t="s">
        <v>1114</v>
      </c>
      <c r="H128" t="s">
        <v>1115</v>
      </c>
      <c r="I128" t="s">
        <v>1116</v>
      </c>
      <c r="J128" t="s">
        <v>1117</v>
      </c>
      <c r="K128" t="s">
        <v>495</v>
      </c>
      <c r="L128" t="s">
        <v>483</v>
      </c>
      <c r="M128" t="s">
        <v>131</v>
      </c>
      <c r="N128" t="s">
        <v>1109</v>
      </c>
      <c r="O128">
        <v>6</v>
      </c>
      <c r="P128" t="s">
        <v>1118</v>
      </c>
      <c r="Q128" t="s">
        <v>131</v>
      </c>
      <c r="S128">
        <v>10.3</v>
      </c>
      <c r="T128">
        <v>48.73</v>
      </c>
      <c r="U128">
        <v>9.59</v>
      </c>
      <c r="V128">
        <v>4.46</v>
      </c>
      <c r="W128">
        <v>1.81</v>
      </c>
      <c r="X128">
        <v>1.1399999999999999</v>
      </c>
      <c r="Y128">
        <v>5.78</v>
      </c>
      <c r="Z128">
        <v>332</v>
      </c>
      <c r="AA128">
        <v>35</v>
      </c>
      <c r="AB128">
        <v>5.13</v>
      </c>
    </row>
    <row r="129" spans="1:28" x14ac:dyDescent="0.25">
      <c r="A129" t="s">
        <v>1119</v>
      </c>
      <c r="B129" t="s">
        <v>1120</v>
      </c>
      <c r="C129" t="s">
        <v>475</v>
      </c>
      <c r="D129" t="s">
        <v>1121</v>
      </c>
      <c r="E129" t="s">
        <v>1122</v>
      </c>
      <c r="F129" t="s">
        <v>1121</v>
      </c>
      <c r="G129" t="s">
        <v>638</v>
      </c>
      <c r="H129" t="s">
        <v>521</v>
      </c>
      <c r="I129" t="s">
        <v>420</v>
      </c>
      <c r="J129" t="s">
        <v>639</v>
      </c>
      <c r="K129" t="s">
        <v>513</v>
      </c>
      <c r="L129" t="s">
        <v>621</v>
      </c>
      <c r="M129" t="s">
        <v>131</v>
      </c>
      <c r="N129" t="s">
        <v>1119</v>
      </c>
      <c r="O129">
        <v>1</v>
      </c>
      <c r="P129" t="s">
        <v>640</v>
      </c>
      <c r="Q129" t="s">
        <v>131</v>
      </c>
    </row>
    <row r="130" spans="1:28" x14ac:dyDescent="0.25">
      <c r="A130" t="s">
        <v>1123</v>
      </c>
      <c r="B130" t="s">
        <v>1124</v>
      </c>
      <c r="C130" t="s">
        <v>475</v>
      </c>
      <c r="D130" t="s">
        <v>1125</v>
      </c>
      <c r="E130" t="s">
        <v>1126</v>
      </c>
      <c r="F130" t="s">
        <v>1125</v>
      </c>
      <c r="G130" t="s">
        <v>767</v>
      </c>
      <c r="H130" t="s">
        <v>1127</v>
      </c>
      <c r="I130" t="s">
        <v>1128</v>
      </c>
      <c r="J130" t="s">
        <v>131</v>
      </c>
      <c r="K130" t="s">
        <v>592</v>
      </c>
      <c r="L130" t="s">
        <v>483</v>
      </c>
      <c r="M130" t="s">
        <v>131</v>
      </c>
      <c r="N130" t="s">
        <v>1123</v>
      </c>
      <c r="O130">
        <v>3</v>
      </c>
      <c r="P130" t="s">
        <v>685</v>
      </c>
      <c r="Q130" t="s">
        <v>131</v>
      </c>
      <c r="S130">
        <v>11</v>
      </c>
      <c r="T130">
        <v>60</v>
      </c>
      <c r="U130">
        <v>8</v>
      </c>
      <c r="V130">
        <v>1.5</v>
      </c>
      <c r="W130">
        <v>9</v>
      </c>
      <c r="X130">
        <v>0</v>
      </c>
      <c r="Y130">
        <v>1.1000000000000001</v>
      </c>
      <c r="Z130">
        <v>374</v>
      </c>
      <c r="AB130">
        <v>6.5</v>
      </c>
    </row>
    <row r="131" spans="1:28" x14ac:dyDescent="0.25">
      <c r="A131" t="s">
        <v>1129</v>
      </c>
      <c r="B131" t="s">
        <v>1130</v>
      </c>
      <c r="C131" t="s">
        <v>475</v>
      </c>
      <c r="D131" t="s">
        <v>1131</v>
      </c>
      <c r="E131" t="s">
        <v>1132</v>
      </c>
      <c r="F131" t="s">
        <v>1131</v>
      </c>
      <c r="G131" t="s">
        <v>1133</v>
      </c>
      <c r="H131" t="s">
        <v>1134</v>
      </c>
      <c r="I131" t="s">
        <v>977</v>
      </c>
      <c r="J131" t="s">
        <v>1135</v>
      </c>
      <c r="K131" t="s">
        <v>592</v>
      </c>
      <c r="L131" t="s">
        <v>483</v>
      </c>
      <c r="M131" t="s">
        <v>131</v>
      </c>
      <c r="N131" t="s">
        <v>1129</v>
      </c>
      <c r="O131">
        <v>1250</v>
      </c>
      <c r="P131" t="s">
        <v>1136</v>
      </c>
      <c r="Q131" t="s">
        <v>131</v>
      </c>
    </row>
    <row r="132" spans="1:28" x14ac:dyDescent="0.25">
      <c r="A132" t="s">
        <v>1137</v>
      </c>
      <c r="B132" t="s">
        <v>1138</v>
      </c>
      <c r="C132" t="s">
        <v>475</v>
      </c>
      <c r="D132" t="s">
        <v>1139</v>
      </c>
      <c r="E132" t="s">
        <v>1140</v>
      </c>
      <c r="F132" t="s">
        <v>1141</v>
      </c>
      <c r="G132" t="s">
        <v>1142</v>
      </c>
      <c r="H132" t="s">
        <v>1143</v>
      </c>
      <c r="I132" t="s">
        <v>420</v>
      </c>
      <c r="J132" t="s">
        <v>1144</v>
      </c>
      <c r="K132" t="s">
        <v>495</v>
      </c>
      <c r="L132" t="s">
        <v>483</v>
      </c>
      <c r="M132" t="s">
        <v>131</v>
      </c>
      <c r="N132" t="s">
        <v>1137</v>
      </c>
      <c r="O132">
        <v>1</v>
      </c>
      <c r="P132" t="s">
        <v>1145</v>
      </c>
      <c r="Q132" t="s">
        <v>131</v>
      </c>
    </row>
    <row r="133" spans="1:28" x14ac:dyDescent="0.25">
      <c r="A133" t="s">
        <v>1146</v>
      </c>
      <c r="B133" t="s">
        <v>1147</v>
      </c>
      <c r="C133" t="s">
        <v>475</v>
      </c>
      <c r="D133" t="s">
        <v>1148</v>
      </c>
      <c r="E133" t="s">
        <v>1149</v>
      </c>
      <c r="F133" t="s">
        <v>1148</v>
      </c>
      <c r="G133" t="s">
        <v>1150</v>
      </c>
      <c r="H133" t="s">
        <v>1151</v>
      </c>
      <c r="I133" t="s">
        <v>1152</v>
      </c>
      <c r="J133" t="s">
        <v>1153</v>
      </c>
      <c r="K133" t="s">
        <v>1154</v>
      </c>
      <c r="L133" t="s">
        <v>483</v>
      </c>
      <c r="M133" t="s">
        <v>131</v>
      </c>
      <c r="N133" t="s">
        <v>1146</v>
      </c>
      <c r="O133">
        <v>1.75</v>
      </c>
      <c r="P133" t="s">
        <v>1155</v>
      </c>
      <c r="Q133" t="s">
        <v>131</v>
      </c>
      <c r="R133" t="s">
        <v>1156</v>
      </c>
    </row>
    <row r="134" spans="1:28" x14ac:dyDescent="0.25">
      <c r="A134" t="s">
        <v>1157</v>
      </c>
      <c r="B134" t="s">
        <v>1158</v>
      </c>
      <c r="C134" t="s">
        <v>475</v>
      </c>
      <c r="D134" t="s">
        <v>1159</v>
      </c>
      <c r="E134" t="s">
        <v>1160</v>
      </c>
      <c r="F134" t="s">
        <v>1159</v>
      </c>
      <c r="G134" t="s">
        <v>131</v>
      </c>
      <c r="H134" t="s">
        <v>1161</v>
      </c>
      <c r="I134" t="s">
        <v>1162</v>
      </c>
      <c r="J134" t="s">
        <v>131</v>
      </c>
      <c r="K134" t="s">
        <v>482</v>
      </c>
      <c r="L134" t="s">
        <v>483</v>
      </c>
      <c r="M134" t="s">
        <v>131</v>
      </c>
      <c r="N134" t="s">
        <v>1157</v>
      </c>
      <c r="O134">
        <v>3</v>
      </c>
      <c r="P134" t="s">
        <v>685</v>
      </c>
      <c r="Q134" t="s">
        <v>1163</v>
      </c>
      <c r="S134">
        <v>11.5</v>
      </c>
      <c r="T134">
        <v>73.599999999999994</v>
      </c>
      <c r="U134">
        <v>1.5</v>
      </c>
      <c r="V134">
        <v>0.3</v>
      </c>
      <c r="W134">
        <v>3</v>
      </c>
      <c r="X134">
        <v>0.03</v>
      </c>
      <c r="Y134">
        <v>3.5</v>
      </c>
      <c r="Z134">
        <v>360</v>
      </c>
      <c r="AB134">
        <v>1.2</v>
      </c>
    </row>
    <row r="135" spans="1:28" x14ac:dyDescent="0.25">
      <c r="A135" t="s">
        <v>1164</v>
      </c>
      <c r="B135" t="s">
        <v>1165</v>
      </c>
      <c r="C135" t="s">
        <v>475</v>
      </c>
      <c r="D135" t="s">
        <v>1166</v>
      </c>
      <c r="E135" t="s">
        <v>1167</v>
      </c>
      <c r="F135" t="s">
        <v>1166</v>
      </c>
      <c r="G135" t="s">
        <v>1168</v>
      </c>
      <c r="H135" t="s">
        <v>1169</v>
      </c>
      <c r="I135" t="s">
        <v>1162</v>
      </c>
      <c r="J135" t="s">
        <v>1168</v>
      </c>
      <c r="K135" t="s">
        <v>733</v>
      </c>
      <c r="L135" t="s">
        <v>483</v>
      </c>
      <c r="M135" t="s">
        <v>131</v>
      </c>
      <c r="N135" t="s">
        <v>1164</v>
      </c>
      <c r="O135">
        <v>3</v>
      </c>
      <c r="P135" t="s">
        <v>1170</v>
      </c>
      <c r="Q135" t="s">
        <v>1171</v>
      </c>
      <c r="R135" t="s">
        <v>1156</v>
      </c>
      <c r="S135">
        <v>11.5</v>
      </c>
      <c r="T135">
        <v>73.599999999999994</v>
      </c>
      <c r="U135">
        <v>1.5</v>
      </c>
      <c r="V135">
        <v>0.3</v>
      </c>
      <c r="W135">
        <v>3</v>
      </c>
      <c r="X135">
        <v>0.03</v>
      </c>
      <c r="Y135">
        <v>3.5</v>
      </c>
      <c r="Z135">
        <v>360</v>
      </c>
      <c r="AB135">
        <v>1.2</v>
      </c>
    </row>
    <row r="136" spans="1:28" x14ac:dyDescent="0.25">
      <c r="A136" t="s">
        <v>1172</v>
      </c>
      <c r="B136" t="s">
        <v>1173</v>
      </c>
      <c r="C136" t="s">
        <v>475</v>
      </c>
      <c r="D136" t="s">
        <v>1174</v>
      </c>
      <c r="E136" t="s">
        <v>1175</v>
      </c>
      <c r="F136" t="s">
        <v>1174</v>
      </c>
      <c r="G136" t="s">
        <v>131</v>
      </c>
      <c r="H136" t="s">
        <v>131</v>
      </c>
      <c r="I136" t="s">
        <v>1176</v>
      </c>
      <c r="J136" t="s">
        <v>131</v>
      </c>
      <c r="K136" t="s">
        <v>482</v>
      </c>
      <c r="L136" t="s">
        <v>483</v>
      </c>
      <c r="M136" t="s">
        <v>131</v>
      </c>
      <c r="N136" t="s">
        <v>1172</v>
      </c>
      <c r="O136">
        <v>1</v>
      </c>
      <c r="P136" t="s">
        <v>685</v>
      </c>
      <c r="Q136" t="s">
        <v>1177</v>
      </c>
      <c r="R136" t="s">
        <v>1156</v>
      </c>
      <c r="S136">
        <v>0.67</v>
      </c>
      <c r="T136">
        <v>7.68</v>
      </c>
      <c r="U136">
        <v>0.3</v>
      </c>
      <c r="V136">
        <v>0.02</v>
      </c>
      <c r="W136">
        <v>2</v>
      </c>
      <c r="X136">
        <v>0</v>
      </c>
      <c r="Y136">
        <v>0</v>
      </c>
      <c r="Z136">
        <v>32</v>
      </c>
      <c r="AB136">
        <v>0.27999999999999997</v>
      </c>
    </row>
    <row r="137" spans="1:28" x14ac:dyDescent="0.25">
      <c r="A137" t="s">
        <v>1178</v>
      </c>
      <c r="B137" t="s">
        <v>1179</v>
      </c>
      <c r="C137" t="s">
        <v>475</v>
      </c>
      <c r="D137" t="s">
        <v>1180</v>
      </c>
      <c r="E137" t="s">
        <v>1181</v>
      </c>
      <c r="F137" t="s">
        <v>1180</v>
      </c>
      <c r="G137" t="s">
        <v>131</v>
      </c>
      <c r="H137" t="s">
        <v>1182</v>
      </c>
      <c r="I137" t="s">
        <v>420</v>
      </c>
      <c r="J137" t="s">
        <v>131</v>
      </c>
      <c r="K137" t="s">
        <v>482</v>
      </c>
      <c r="L137" t="s">
        <v>483</v>
      </c>
      <c r="M137" t="s">
        <v>131</v>
      </c>
      <c r="N137" t="s">
        <v>1178</v>
      </c>
      <c r="O137">
        <v>1</v>
      </c>
      <c r="P137" t="s">
        <v>685</v>
      </c>
      <c r="Q137" t="s">
        <v>1183</v>
      </c>
    </row>
    <row r="138" spans="1:28" x14ac:dyDescent="0.25">
      <c r="A138" t="s">
        <v>1184</v>
      </c>
      <c r="B138" t="s">
        <v>1185</v>
      </c>
      <c r="C138" t="s">
        <v>475</v>
      </c>
      <c r="D138" t="s">
        <v>1186</v>
      </c>
      <c r="E138" t="s">
        <v>1187</v>
      </c>
      <c r="F138" t="s">
        <v>1188</v>
      </c>
      <c r="G138" t="s">
        <v>1189</v>
      </c>
      <c r="H138" t="s">
        <v>1190</v>
      </c>
      <c r="I138" t="s">
        <v>420</v>
      </c>
      <c r="J138" t="s">
        <v>1191</v>
      </c>
      <c r="K138" t="s">
        <v>495</v>
      </c>
      <c r="L138" t="s">
        <v>483</v>
      </c>
      <c r="M138" t="s">
        <v>131</v>
      </c>
      <c r="N138" t="s">
        <v>1184</v>
      </c>
      <c r="O138">
        <v>1</v>
      </c>
      <c r="P138" t="s">
        <v>1192</v>
      </c>
      <c r="Q138" t="s">
        <v>131</v>
      </c>
      <c r="S138">
        <v>8.9</v>
      </c>
      <c r="T138">
        <v>51.7</v>
      </c>
      <c r="U138">
        <v>1.6</v>
      </c>
      <c r="V138">
        <v>0.2</v>
      </c>
      <c r="W138">
        <v>2.6</v>
      </c>
      <c r="X138">
        <v>0.75</v>
      </c>
      <c r="Y138">
        <v>5.0999999999999996</v>
      </c>
      <c r="Z138">
        <v>262</v>
      </c>
      <c r="AA138">
        <v>58</v>
      </c>
      <c r="AB138">
        <v>1.4000000000000001</v>
      </c>
    </row>
    <row r="139" spans="1:28" x14ac:dyDescent="0.25">
      <c r="A139" t="s">
        <v>1193</v>
      </c>
      <c r="B139" t="s">
        <v>1194</v>
      </c>
      <c r="C139" t="s">
        <v>475</v>
      </c>
      <c r="D139" t="s">
        <v>488</v>
      </c>
      <c r="E139" t="s">
        <v>1195</v>
      </c>
      <c r="F139" t="s">
        <v>1196</v>
      </c>
      <c r="G139" t="s">
        <v>1197</v>
      </c>
      <c r="H139" t="s">
        <v>1198</v>
      </c>
      <c r="I139" t="s">
        <v>1199</v>
      </c>
      <c r="J139" t="s">
        <v>1200</v>
      </c>
      <c r="K139" t="s">
        <v>495</v>
      </c>
      <c r="L139" t="s">
        <v>483</v>
      </c>
      <c r="M139" t="s">
        <v>131</v>
      </c>
      <c r="N139" t="s">
        <v>1193</v>
      </c>
      <c r="O139">
        <v>60</v>
      </c>
      <c r="P139" t="s">
        <v>1201</v>
      </c>
      <c r="Q139" t="s">
        <v>131</v>
      </c>
      <c r="R139" t="s">
        <v>1156</v>
      </c>
      <c r="S139">
        <v>12</v>
      </c>
      <c r="T139">
        <v>19</v>
      </c>
      <c r="U139">
        <v>9.1</v>
      </c>
      <c r="V139">
        <v>0.7</v>
      </c>
      <c r="W139">
        <v>0.8</v>
      </c>
      <c r="X139">
        <v>0.88</v>
      </c>
      <c r="Y139">
        <v>0.9</v>
      </c>
      <c r="Z139">
        <v>208</v>
      </c>
      <c r="AA139">
        <v>28</v>
      </c>
      <c r="AB139">
        <v>8.4</v>
      </c>
    </row>
    <row r="140" spans="1:28" x14ac:dyDescent="0.25">
      <c r="A140" t="s">
        <v>1202</v>
      </c>
      <c r="B140" t="s">
        <v>1203</v>
      </c>
      <c r="C140" t="s">
        <v>475</v>
      </c>
      <c r="D140" t="s">
        <v>1204</v>
      </c>
      <c r="E140" t="s">
        <v>1205</v>
      </c>
      <c r="F140" t="s">
        <v>1206</v>
      </c>
      <c r="G140" t="s">
        <v>546</v>
      </c>
      <c r="H140" t="s">
        <v>521</v>
      </c>
      <c r="I140" t="s">
        <v>420</v>
      </c>
      <c r="J140" t="s">
        <v>554</v>
      </c>
      <c r="K140" t="s">
        <v>513</v>
      </c>
      <c r="L140" t="s">
        <v>483</v>
      </c>
      <c r="M140" t="s">
        <v>131</v>
      </c>
      <c r="N140" t="s">
        <v>1202</v>
      </c>
      <c r="O140">
        <v>1</v>
      </c>
      <c r="P140" t="s">
        <v>555</v>
      </c>
      <c r="Q140" t="s">
        <v>131</v>
      </c>
      <c r="R140" t="s">
        <v>1156</v>
      </c>
    </row>
    <row r="141" spans="1:28" x14ac:dyDescent="0.25">
      <c r="A141" t="s">
        <v>1207</v>
      </c>
      <c r="B141" t="s">
        <v>1208</v>
      </c>
      <c r="C141" t="s">
        <v>475</v>
      </c>
      <c r="D141" t="s">
        <v>1209</v>
      </c>
      <c r="E141" t="s">
        <v>1210</v>
      </c>
      <c r="F141" t="s">
        <v>1209</v>
      </c>
      <c r="G141" t="s">
        <v>131</v>
      </c>
      <c r="H141" t="s">
        <v>1029</v>
      </c>
      <c r="I141" t="s">
        <v>1030</v>
      </c>
      <c r="J141" t="s">
        <v>131</v>
      </c>
      <c r="K141" t="s">
        <v>482</v>
      </c>
      <c r="L141" t="s">
        <v>483</v>
      </c>
      <c r="M141" t="s">
        <v>131</v>
      </c>
      <c r="N141" t="s">
        <v>1207</v>
      </c>
      <c r="O141">
        <v>1</v>
      </c>
      <c r="P141" t="s">
        <v>685</v>
      </c>
      <c r="Q141" t="s">
        <v>1211</v>
      </c>
      <c r="R141" t="s">
        <v>1156</v>
      </c>
      <c r="S141">
        <v>11.1</v>
      </c>
      <c r="T141">
        <v>20.2</v>
      </c>
      <c r="U141">
        <v>12.3</v>
      </c>
      <c r="V141">
        <v>1.6</v>
      </c>
      <c r="W141">
        <v>1.6</v>
      </c>
      <c r="X141">
        <v>0.36</v>
      </c>
      <c r="Y141">
        <v>1.7</v>
      </c>
      <c r="Z141">
        <v>239</v>
      </c>
      <c r="AB141">
        <v>10.700000000000001</v>
      </c>
    </row>
    <row r="142" spans="1:28" x14ac:dyDescent="0.25">
      <c r="A142" t="s">
        <v>1212</v>
      </c>
      <c r="B142" t="s">
        <v>1213</v>
      </c>
      <c r="C142" t="s">
        <v>475</v>
      </c>
      <c r="D142" t="s">
        <v>53</v>
      </c>
      <c r="E142" t="s">
        <v>1214</v>
      </c>
      <c r="F142" t="s">
        <v>53</v>
      </c>
      <c r="G142" t="s">
        <v>1215</v>
      </c>
      <c r="H142" t="s">
        <v>1216</v>
      </c>
      <c r="I142" t="s">
        <v>420</v>
      </c>
      <c r="J142" t="s">
        <v>1215</v>
      </c>
      <c r="K142" t="s">
        <v>564</v>
      </c>
      <c r="L142" t="s">
        <v>483</v>
      </c>
      <c r="M142" t="s">
        <v>131</v>
      </c>
      <c r="N142" t="s">
        <v>1212</v>
      </c>
      <c r="O142">
        <v>1</v>
      </c>
      <c r="P142" t="s">
        <v>1217</v>
      </c>
      <c r="Q142" t="s">
        <v>131</v>
      </c>
      <c r="S142">
        <v>0.3</v>
      </c>
      <c r="T142">
        <v>3.8</v>
      </c>
      <c r="U142">
        <v>0.2</v>
      </c>
      <c r="V142">
        <v>0</v>
      </c>
      <c r="W142">
        <v>0.2</v>
      </c>
      <c r="X142">
        <v>0</v>
      </c>
      <c r="Y142">
        <v>3.8</v>
      </c>
      <c r="Z142">
        <v>20</v>
      </c>
      <c r="AA142">
        <v>3000</v>
      </c>
      <c r="AB142">
        <v>0.2</v>
      </c>
    </row>
    <row r="143" spans="1:28" x14ac:dyDescent="0.25">
      <c r="A143" t="s">
        <v>1218</v>
      </c>
      <c r="B143" t="s">
        <v>1219</v>
      </c>
      <c r="C143" t="s">
        <v>475</v>
      </c>
      <c r="D143" t="s">
        <v>1220</v>
      </c>
      <c r="E143" t="s">
        <v>1221</v>
      </c>
      <c r="F143" t="s">
        <v>1222</v>
      </c>
      <c r="G143" t="s">
        <v>1223</v>
      </c>
      <c r="H143" t="s">
        <v>1224</v>
      </c>
      <c r="I143" t="s">
        <v>420</v>
      </c>
      <c r="J143" t="s">
        <v>1225</v>
      </c>
      <c r="K143" t="s">
        <v>564</v>
      </c>
      <c r="L143" t="s">
        <v>483</v>
      </c>
      <c r="M143" t="s">
        <v>131</v>
      </c>
      <c r="N143" t="s">
        <v>1218</v>
      </c>
      <c r="O143">
        <v>1</v>
      </c>
      <c r="P143" t="s">
        <v>532</v>
      </c>
      <c r="Q143" t="s">
        <v>131</v>
      </c>
      <c r="R143" t="s">
        <v>1156</v>
      </c>
      <c r="S143">
        <v>3.9</v>
      </c>
      <c r="T143">
        <v>31.7</v>
      </c>
      <c r="U143">
        <v>0.2</v>
      </c>
      <c r="V143">
        <v>0</v>
      </c>
      <c r="W143">
        <v>2.7</v>
      </c>
      <c r="X143">
        <v>0.03</v>
      </c>
      <c r="Y143">
        <v>1.2</v>
      </c>
      <c r="Z143">
        <v>150</v>
      </c>
      <c r="AB143">
        <v>0.2</v>
      </c>
    </row>
    <row r="144" spans="1:28" x14ac:dyDescent="0.25">
      <c r="A144" t="s">
        <v>1226</v>
      </c>
      <c r="B144" t="s">
        <v>1227</v>
      </c>
      <c r="C144" t="s">
        <v>475</v>
      </c>
      <c r="D144" t="s">
        <v>1228</v>
      </c>
      <c r="E144" t="s">
        <v>1229</v>
      </c>
      <c r="F144" t="s">
        <v>1228</v>
      </c>
      <c r="G144" t="s">
        <v>1230</v>
      </c>
      <c r="H144" t="s">
        <v>1231</v>
      </c>
      <c r="I144" t="s">
        <v>684</v>
      </c>
      <c r="J144" t="s">
        <v>1230</v>
      </c>
      <c r="K144" t="s">
        <v>564</v>
      </c>
      <c r="L144" t="s">
        <v>483</v>
      </c>
      <c r="M144" t="s">
        <v>131</v>
      </c>
      <c r="N144" t="s">
        <v>1226</v>
      </c>
      <c r="O144">
        <v>0.5</v>
      </c>
      <c r="P144" t="s">
        <v>1232</v>
      </c>
      <c r="Q144" t="s">
        <v>131</v>
      </c>
    </row>
    <row r="145" spans="1:28" x14ac:dyDescent="0.25">
      <c r="A145" t="s">
        <v>1233</v>
      </c>
      <c r="B145" t="s">
        <v>1234</v>
      </c>
      <c r="C145" t="s">
        <v>475</v>
      </c>
      <c r="D145" t="s">
        <v>1235</v>
      </c>
      <c r="E145" t="s">
        <v>1236</v>
      </c>
      <c r="F145" t="s">
        <v>1235</v>
      </c>
      <c r="G145" t="s">
        <v>1237</v>
      </c>
      <c r="H145" t="s">
        <v>1231</v>
      </c>
      <c r="I145" t="s">
        <v>1238</v>
      </c>
      <c r="J145" t="s">
        <v>1237</v>
      </c>
      <c r="K145" t="s">
        <v>564</v>
      </c>
      <c r="L145" t="s">
        <v>483</v>
      </c>
      <c r="M145" t="s">
        <v>131</v>
      </c>
      <c r="N145" t="s">
        <v>1233</v>
      </c>
      <c r="O145">
        <v>0.5</v>
      </c>
      <c r="P145" t="s">
        <v>1239</v>
      </c>
      <c r="Q145" t="s">
        <v>131</v>
      </c>
    </row>
    <row r="146" spans="1:28" x14ac:dyDescent="0.25">
      <c r="A146" t="s">
        <v>1240</v>
      </c>
      <c r="B146" t="s">
        <v>1241</v>
      </c>
      <c r="C146" t="s">
        <v>475</v>
      </c>
      <c r="D146" t="s">
        <v>1242</v>
      </c>
      <c r="E146" t="s">
        <v>1243</v>
      </c>
      <c r="F146" t="s">
        <v>1244</v>
      </c>
      <c r="G146" t="s">
        <v>1245</v>
      </c>
      <c r="H146" t="s">
        <v>1216</v>
      </c>
      <c r="I146" t="s">
        <v>420</v>
      </c>
      <c r="J146" t="s">
        <v>1245</v>
      </c>
      <c r="K146" t="s">
        <v>564</v>
      </c>
      <c r="L146" t="s">
        <v>483</v>
      </c>
      <c r="M146" t="s">
        <v>131</v>
      </c>
      <c r="N146" t="s">
        <v>1240</v>
      </c>
      <c r="O146">
        <v>1</v>
      </c>
      <c r="P146" t="s">
        <v>1246</v>
      </c>
      <c r="Q146" t="s">
        <v>131</v>
      </c>
      <c r="R146" t="s">
        <v>1156</v>
      </c>
    </row>
    <row r="147" spans="1:28" x14ac:dyDescent="0.25">
      <c r="A147" t="s">
        <v>1247</v>
      </c>
      <c r="B147" t="s">
        <v>1248</v>
      </c>
      <c r="C147" t="s">
        <v>475</v>
      </c>
      <c r="D147" t="s">
        <v>1249</v>
      </c>
      <c r="E147" t="s">
        <v>1250</v>
      </c>
      <c r="F147" t="s">
        <v>1251</v>
      </c>
      <c r="G147" t="s">
        <v>1252</v>
      </c>
      <c r="H147" t="s">
        <v>1253</v>
      </c>
      <c r="I147" t="s">
        <v>420</v>
      </c>
      <c r="J147" t="s">
        <v>1225</v>
      </c>
      <c r="K147" t="s">
        <v>564</v>
      </c>
      <c r="L147" t="s">
        <v>483</v>
      </c>
      <c r="M147" t="s">
        <v>131</v>
      </c>
      <c r="N147" t="s">
        <v>1247</v>
      </c>
      <c r="O147">
        <v>1</v>
      </c>
      <c r="P147" t="s">
        <v>532</v>
      </c>
      <c r="Q147" t="s">
        <v>131</v>
      </c>
    </row>
    <row r="148" spans="1:28" x14ac:dyDescent="0.25">
      <c r="A148" t="s">
        <v>1254</v>
      </c>
      <c r="B148" t="s">
        <v>1255</v>
      </c>
      <c r="C148" t="s">
        <v>475</v>
      </c>
      <c r="D148" t="s">
        <v>1256</v>
      </c>
      <c r="E148" t="s">
        <v>1257</v>
      </c>
      <c r="F148" t="s">
        <v>1258</v>
      </c>
      <c r="G148" t="s">
        <v>1259</v>
      </c>
      <c r="H148" t="s">
        <v>1260</v>
      </c>
      <c r="I148" t="s">
        <v>1261</v>
      </c>
      <c r="J148" t="s">
        <v>1259</v>
      </c>
      <c r="K148" t="s">
        <v>564</v>
      </c>
      <c r="L148" t="s">
        <v>483</v>
      </c>
      <c r="M148" t="s">
        <v>131</v>
      </c>
      <c r="N148" t="s">
        <v>1254</v>
      </c>
      <c r="O148">
        <v>1</v>
      </c>
      <c r="P148" t="s">
        <v>1262</v>
      </c>
      <c r="Q148" t="s">
        <v>131</v>
      </c>
      <c r="R148" t="s">
        <v>1156</v>
      </c>
    </row>
    <row r="149" spans="1:28" x14ac:dyDescent="0.25">
      <c r="A149" t="s">
        <v>1263</v>
      </c>
      <c r="B149" t="s">
        <v>1264</v>
      </c>
      <c r="C149" t="s">
        <v>475</v>
      </c>
      <c r="D149" t="s">
        <v>1265</v>
      </c>
      <c r="E149" t="s">
        <v>1266</v>
      </c>
      <c r="F149" t="s">
        <v>1265</v>
      </c>
      <c r="G149" t="s">
        <v>1267</v>
      </c>
      <c r="H149" t="s">
        <v>1268</v>
      </c>
      <c r="I149" t="s">
        <v>758</v>
      </c>
      <c r="J149" t="s">
        <v>1267</v>
      </c>
      <c r="K149" t="s">
        <v>482</v>
      </c>
      <c r="L149" t="s">
        <v>483</v>
      </c>
      <c r="M149" t="s">
        <v>131</v>
      </c>
      <c r="N149" t="s">
        <v>1263</v>
      </c>
      <c r="O149">
        <v>1</v>
      </c>
      <c r="P149" t="s">
        <v>1269</v>
      </c>
      <c r="Q149" t="s">
        <v>1270</v>
      </c>
      <c r="R149" t="s">
        <v>1156</v>
      </c>
      <c r="S149">
        <v>25.4</v>
      </c>
      <c r="T149">
        <v>0</v>
      </c>
      <c r="U149">
        <v>34.9</v>
      </c>
      <c r="V149">
        <v>21.7</v>
      </c>
      <c r="W149">
        <v>0</v>
      </c>
      <c r="X149">
        <v>1.9</v>
      </c>
      <c r="Y149">
        <v>0</v>
      </c>
      <c r="Z149">
        <v>416</v>
      </c>
      <c r="AB149">
        <v>13.2</v>
      </c>
    </row>
    <row r="150" spans="1:28" x14ac:dyDescent="0.25">
      <c r="A150" t="s">
        <v>1271</v>
      </c>
      <c r="B150" t="s">
        <v>1272</v>
      </c>
      <c r="C150" t="s">
        <v>475</v>
      </c>
      <c r="D150" t="s">
        <v>1273</v>
      </c>
      <c r="E150" t="s">
        <v>1274</v>
      </c>
      <c r="F150" t="s">
        <v>1275</v>
      </c>
      <c r="G150" t="s">
        <v>1276</v>
      </c>
      <c r="H150" t="s">
        <v>1277</v>
      </c>
      <c r="I150" t="s">
        <v>1030</v>
      </c>
      <c r="J150" t="s">
        <v>1276</v>
      </c>
      <c r="K150" t="s">
        <v>564</v>
      </c>
      <c r="L150" t="s">
        <v>483</v>
      </c>
      <c r="M150" t="s">
        <v>131</v>
      </c>
      <c r="N150" t="s">
        <v>1271</v>
      </c>
      <c r="O150">
        <v>1</v>
      </c>
      <c r="P150" t="s">
        <v>1278</v>
      </c>
      <c r="Q150" t="s">
        <v>131</v>
      </c>
    </row>
    <row r="151" spans="1:28" x14ac:dyDescent="0.25">
      <c r="A151" t="s">
        <v>1279</v>
      </c>
      <c r="B151" t="s">
        <v>1280</v>
      </c>
      <c r="C151" t="s">
        <v>475</v>
      </c>
      <c r="D151" t="s">
        <v>1281</v>
      </c>
      <c r="E151" t="s">
        <v>1282</v>
      </c>
      <c r="F151" t="s">
        <v>1283</v>
      </c>
      <c r="G151" t="s">
        <v>1284</v>
      </c>
      <c r="H151" t="s">
        <v>1216</v>
      </c>
      <c r="I151" t="s">
        <v>420</v>
      </c>
      <c r="J151" t="s">
        <v>1284</v>
      </c>
      <c r="K151" t="s">
        <v>564</v>
      </c>
      <c r="L151" t="s">
        <v>483</v>
      </c>
      <c r="M151" t="s">
        <v>131</v>
      </c>
      <c r="N151" t="s">
        <v>1279</v>
      </c>
      <c r="O151">
        <v>1</v>
      </c>
      <c r="P151" t="s">
        <v>1285</v>
      </c>
      <c r="Q151" t="s">
        <v>131</v>
      </c>
      <c r="S151">
        <v>0.7</v>
      </c>
      <c r="T151">
        <v>1.5</v>
      </c>
      <c r="U151">
        <v>0.1</v>
      </c>
      <c r="V151">
        <v>0</v>
      </c>
      <c r="W151">
        <v>0.6</v>
      </c>
      <c r="X151">
        <v>0.01</v>
      </c>
      <c r="Y151">
        <v>0</v>
      </c>
      <c r="Z151">
        <v>10</v>
      </c>
      <c r="AA151">
        <v>300</v>
      </c>
      <c r="AB151">
        <v>0.1</v>
      </c>
    </row>
    <row r="152" spans="1:28" x14ac:dyDescent="0.25">
      <c r="A152" t="s">
        <v>1286</v>
      </c>
      <c r="B152" t="s">
        <v>1287</v>
      </c>
      <c r="C152" t="s">
        <v>475</v>
      </c>
      <c r="D152" t="s">
        <v>1288</v>
      </c>
      <c r="E152" t="s">
        <v>1289</v>
      </c>
      <c r="F152" t="s">
        <v>1290</v>
      </c>
      <c r="G152" t="s">
        <v>1276</v>
      </c>
      <c r="H152" t="s">
        <v>1216</v>
      </c>
      <c r="I152" t="s">
        <v>420</v>
      </c>
      <c r="J152" t="s">
        <v>1276</v>
      </c>
      <c r="K152" t="s">
        <v>564</v>
      </c>
      <c r="L152" t="s">
        <v>483</v>
      </c>
      <c r="M152" t="s">
        <v>131</v>
      </c>
      <c r="N152" t="s">
        <v>1286</v>
      </c>
      <c r="O152">
        <v>1</v>
      </c>
      <c r="P152" t="s">
        <v>1278</v>
      </c>
      <c r="Q152" t="s">
        <v>131</v>
      </c>
      <c r="S152">
        <v>0.7</v>
      </c>
      <c r="T152">
        <v>1.9</v>
      </c>
      <c r="U152">
        <v>0.3</v>
      </c>
      <c r="V152">
        <v>0</v>
      </c>
      <c r="W152">
        <v>0.6</v>
      </c>
      <c r="X152">
        <v>0.01</v>
      </c>
      <c r="Y152">
        <v>1.9</v>
      </c>
      <c r="Z152">
        <v>13</v>
      </c>
      <c r="AA152">
        <v>300</v>
      </c>
      <c r="AB152">
        <v>0.3</v>
      </c>
    </row>
    <row r="153" spans="1:28" x14ac:dyDescent="0.25">
      <c r="A153" t="s">
        <v>1291</v>
      </c>
      <c r="B153" t="s">
        <v>1292</v>
      </c>
      <c r="C153" t="s">
        <v>475</v>
      </c>
      <c r="D153" t="s">
        <v>1293</v>
      </c>
      <c r="E153" t="s">
        <v>1294</v>
      </c>
      <c r="F153" t="s">
        <v>1295</v>
      </c>
      <c r="G153" t="s">
        <v>1296</v>
      </c>
      <c r="H153" t="s">
        <v>1297</v>
      </c>
      <c r="I153" t="s">
        <v>219</v>
      </c>
      <c r="J153" t="s">
        <v>1296</v>
      </c>
      <c r="K153" t="s">
        <v>564</v>
      </c>
      <c r="L153" t="s">
        <v>483</v>
      </c>
      <c r="M153" t="s">
        <v>131</v>
      </c>
      <c r="N153" t="s">
        <v>1291</v>
      </c>
      <c r="O153">
        <v>3</v>
      </c>
      <c r="P153" t="s">
        <v>1298</v>
      </c>
      <c r="Q153" t="s">
        <v>131</v>
      </c>
      <c r="R153" t="s">
        <v>1156</v>
      </c>
      <c r="S153">
        <v>0.93</v>
      </c>
      <c r="T153">
        <v>5.1100000000000003</v>
      </c>
      <c r="U153">
        <v>0.3</v>
      </c>
      <c r="V153">
        <v>0.08</v>
      </c>
      <c r="W153">
        <v>1.6</v>
      </c>
      <c r="X153">
        <v>0.01</v>
      </c>
      <c r="Y153">
        <v>0</v>
      </c>
      <c r="Z153">
        <v>24.67</v>
      </c>
      <c r="AA153">
        <v>150</v>
      </c>
      <c r="AB153">
        <v>0.21999999999999997</v>
      </c>
    </row>
    <row r="154" spans="1:28" x14ac:dyDescent="0.25">
      <c r="A154" t="s">
        <v>1299</v>
      </c>
      <c r="B154" t="s">
        <v>1300</v>
      </c>
      <c r="C154" t="s">
        <v>475</v>
      </c>
      <c r="D154" t="s">
        <v>1301</v>
      </c>
      <c r="E154" t="s">
        <v>1302</v>
      </c>
      <c r="F154" t="s">
        <v>1301</v>
      </c>
      <c r="G154" t="s">
        <v>1303</v>
      </c>
      <c r="H154" t="s">
        <v>1304</v>
      </c>
      <c r="I154" t="s">
        <v>563</v>
      </c>
      <c r="J154" t="s">
        <v>1303</v>
      </c>
      <c r="K154" t="s">
        <v>564</v>
      </c>
      <c r="L154" t="s">
        <v>483</v>
      </c>
      <c r="M154" t="s">
        <v>131</v>
      </c>
      <c r="N154" t="s">
        <v>1299</v>
      </c>
      <c r="O154">
        <v>1</v>
      </c>
      <c r="P154" t="s">
        <v>1305</v>
      </c>
      <c r="Q154" t="s">
        <v>131</v>
      </c>
      <c r="R154" t="s">
        <v>1156</v>
      </c>
      <c r="S154">
        <v>0.7</v>
      </c>
      <c r="T154">
        <v>3.1</v>
      </c>
      <c r="U154">
        <v>0.3</v>
      </c>
      <c r="V154">
        <v>0.1</v>
      </c>
      <c r="W154">
        <v>1</v>
      </c>
      <c r="X154">
        <v>0.02</v>
      </c>
      <c r="Y154">
        <v>0</v>
      </c>
      <c r="Z154">
        <v>16</v>
      </c>
      <c r="AB154">
        <v>0.19999999999999998</v>
      </c>
    </row>
    <row r="155" spans="1:28" x14ac:dyDescent="0.25">
      <c r="A155" t="s">
        <v>1306</v>
      </c>
      <c r="B155" t="s">
        <v>1307</v>
      </c>
      <c r="C155" t="s">
        <v>475</v>
      </c>
      <c r="D155" t="s">
        <v>1308</v>
      </c>
      <c r="E155" t="s">
        <v>1309</v>
      </c>
      <c r="F155" t="s">
        <v>1310</v>
      </c>
      <c r="G155" t="s">
        <v>1311</v>
      </c>
      <c r="H155" t="s">
        <v>1216</v>
      </c>
      <c r="I155" t="s">
        <v>420</v>
      </c>
      <c r="J155" t="s">
        <v>1311</v>
      </c>
      <c r="K155" t="s">
        <v>564</v>
      </c>
      <c r="L155" t="s">
        <v>483</v>
      </c>
      <c r="M155" t="s">
        <v>131</v>
      </c>
      <c r="N155" t="s">
        <v>1306</v>
      </c>
      <c r="O155">
        <v>1</v>
      </c>
      <c r="P155" t="s">
        <v>1312</v>
      </c>
      <c r="Q155" t="s">
        <v>131</v>
      </c>
      <c r="R155" t="s">
        <v>1156</v>
      </c>
    </row>
    <row r="156" spans="1:28" x14ac:dyDescent="0.25">
      <c r="A156" t="s">
        <v>1313</v>
      </c>
      <c r="B156" t="s">
        <v>1314</v>
      </c>
      <c r="C156" t="s">
        <v>475</v>
      </c>
      <c r="D156" t="s">
        <v>1315</v>
      </c>
      <c r="E156" t="s">
        <v>1316</v>
      </c>
      <c r="F156" t="s">
        <v>1315</v>
      </c>
      <c r="G156" t="s">
        <v>1317</v>
      </c>
      <c r="H156" t="s">
        <v>1318</v>
      </c>
      <c r="I156" t="s">
        <v>1002</v>
      </c>
      <c r="J156" t="s">
        <v>1319</v>
      </c>
      <c r="K156" t="s">
        <v>482</v>
      </c>
      <c r="L156" t="s">
        <v>483</v>
      </c>
      <c r="M156" t="s">
        <v>131</v>
      </c>
      <c r="N156" t="s">
        <v>1313</v>
      </c>
      <c r="O156">
        <v>2.5</v>
      </c>
      <c r="P156" t="s">
        <v>1320</v>
      </c>
      <c r="Q156" t="s">
        <v>1321</v>
      </c>
      <c r="R156" t="s">
        <v>1156</v>
      </c>
      <c r="S156">
        <v>1.7</v>
      </c>
      <c r="T156">
        <v>24</v>
      </c>
      <c r="U156">
        <v>1.7</v>
      </c>
      <c r="V156">
        <v>0.2</v>
      </c>
      <c r="W156">
        <v>1.6</v>
      </c>
      <c r="X156">
        <v>0.36</v>
      </c>
      <c r="Y156">
        <v>0.5</v>
      </c>
      <c r="Z156">
        <v>121</v>
      </c>
      <c r="AA156">
        <v>60</v>
      </c>
      <c r="AB156">
        <v>1.5</v>
      </c>
    </row>
    <row r="157" spans="1:28" x14ac:dyDescent="0.25">
      <c r="A157" t="s">
        <v>1322</v>
      </c>
      <c r="B157" t="s">
        <v>1323</v>
      </c>
      <c r="C157" t="s">
        <v>475</v>
      </c>
      <c r="D157" t="s">
        <v>1324</v>
      </c>
      <c r="E157" t="s">
        <v>1325</v>
      </c>
      <c r="F157" t="s">
        <v>1326</v>
      </c>
      <c r="G157" t="s">
        <v>1086</v>
      </c>
      <c r="H157" t="s">
        <v>608</v>
      </c>
      <c r="I157" t="s">
        <v>420</v>
      </c>
      <c r="J157" t="s">
        <v>1087</v>
      </c>
      <c r="K157" t="s">
        <v>495</v>
      </c>
      <c r="L157" t="s">
        <v>483</v>
      </c>
      <c r="M157" t="s">
        <v>131</v>
      </c>
      <c r="N157" t="s">
        <v>1322</v>
      </c>
      <c r="O157">
        <v>1</v>
      </c>
      <c r="P157" t="s">
        <v>1088</v>
      </c>
      <c r="Q157" t="s">
        <v>131</v>
      </c>
      <c r="R157" t="s">
        <v>1156</v>
      </c>
      <c r="S157">
        <v>4.2</v>
      </c>
      <c r="T157">
        <v>24</v>
      </c>
      <c r="U157">
        <v>13</v>
      </c>
      <c r="V157">
        <v>7.7</v>
      </c>
      <c r="W157">
        <v>1.3</v>
      </c>
      <c r="X157">
        <v>0.33</v>
      </c>
      <c r="Y157">
        <v>23</v>
      </c>
      <c r="Z157">
        <v>221</v>
      </c>
      <c r="AA157">
        <v>120</v>
      </c>
      <c r="AB157">
        <v>5.3</v>
      </c>
    </row>
    <row r="158" spans="1:28" x14ac:dyDescent="0.25">
      <c r="A158" t="s">
        <v>1327</v>
      </c>
      <c r="B158" t="s">
        <v>1328</v>
      </c>
      <c r="C158" t="s">
        <v>475</v>
      </c>
      <c r="D158" t="s">
        <v>1329</v>
      </c>
      <c r="E158" t="s">
        <v>1330</v>
      </c>
      <c r="F158" t="s">
        <v>1329</v>
      </c>
      <c r="G158" t="s">
        <v>1331</v>
      </c>
      <c r="H158" t="s">
        <v>1332</v>
      </c>
      <c r="I158" t="s">
        <v>1333</v>
      </c>
      <c r="J158" t="s">
        <v>1334</v>
      </c>
      <c r="K158" t="s">
        <v>482</v>
      </c>
      <c r="L158" t="s">
        <v>483</v>
      </c>
      <c r="M158" t="s">
        <v>131</v>
      </c>
      <c r="N158" t="s">
        <v>1327</v>
      </c>
      <c r="O158">
        <v>2.25</v>
      </c>
      <c r="P158" t="s">
        <v>1335</v>
      </c>
      <c r="Q158" t="s">
        <v>1336</v>
      </c>
      <c r="R158" t="s">
        <v>1156</v>
      </c>
      <c r="S158">
        <v>1.4</v>
      </c>
      <c r="T158">
        <v>9.5</v>
      </c>
      <c r="U158">
        <v>1.9</v>
      </c>
      <c r="V158">
        <v>0.4</v>
      </c>
      <c r="W158">
        <v>0.6</v>
      </c>
      <c r="X158">
        <v>0.52</v>
      </c>
      <c r="Y158">
        <v>6.9</v>
      </c>
      <c r="Z158">
        <v>62</v>
      </c>
      <c r="AB158">
        <v>1.5</v>
      </c>
    </row>
    <row r="159" spans="1:28" x14ac:dyDescent="0.25">
      <c r="A159" t="s">
        <v>1337</v>
      </c>
      <c r="B159" t="s">
        <v>1338</v>
      </c>
      <c r="C159" t="s">
        <v>475</v>
      </c>
      <c r="D159" t="s">
        <v>1339</v>
      </c>
      <c r="E159" t="s">
        <v>1340</v>
      </c>
      <c r="F159" t="s">
        <v>1341</v>
      </c>
      <c r="G159" t="s">
        <v>1342</v>
      </c>
      <c r="H159" t="s">
        <v>1343</v>
      </c>
      <c r="I159" t="s">
        <v>1344</v>
      </c>
      <c r="J159" t="s">
        <v>1342</v>
      </c>
      <c r="K159" t="s">
        <v>564</v>
      </c>
      <c r="L159" t="s">
        <v>483</v>
      </c>
      <c r="M159" t="s">
        <v>131</v>
      </c>
      <c r="N159" t="s">
        <v>1337</v>
      </c>
      <c r="O159">
        <v>2.5</v>
      </c>
      <c r="P159" t="s">
        <v>1345</v>
      </c>
      <c r="Q159" t="s">
        <v>131</v>
      </c>
      <c r="R159" t="s">
        <v>1156</v>
      </c>
    </row>
    <row r="160" spans="1:28" x14ac:dyDescent="0.25">
      <c r="A160" t="s">
        <v>1346</v>
      </c>
      <c r="B160" t="s">
        <v>1347</v>
      </c>
      <c r="C160" t="s">
        <v>475</v>
      </c>
      <c r="D160" t="s">
        <v>1348</v>
      </c>
      <c r="E160" t="s">
        <v>1349</v>
      </c>
      <c r="F160" t="s">
        <v>1350</v>
      </c>
      <c r="G160" t="s">
        <v>1351</v>
      </c>
      <c r="H160" t="s">
        <v>1352</v>
      </c>
      <c r="I160" t="s">
        <v>493</v>
      </c>
      <c r="J160" t="s">
        <v>1351</v>
      </c>
      <c r="K160" t="s">
        <v>733</v>
      </c>
      <c r="L160" t="s">
        <v>483</v>
      </c>
      <c r="M160" t="s">
        <v>131</v>
      </c>
      <c r="N160" t="s">
        <v>1346</v>
      </c>
      <c r="O160">
        <v>3</v>
      </c>
      <c r="P160" t="s">
        <v>1353</v>
      </c>
      <c r="Q160" t="s">
        <v>131</v>
      </c>
      <c r="S160">
        <v>12.9</v>
      </c>
      <c r="T160">
        <v>70.400000000000006</v>
      </c>
      <c r="U160">
        <v>1.1000000000000001</v>
      </c>
      <c r="V160">
        <v>0.3</v>
      </c>
      <c r="W160">
        <v>3</v>
      </c>
      <c r="X160">
        <v>1.5</v>
      </c>
      <c r="Y160">
        <v>1.8</v>
      </c>
      <c r="Z160">
        <v>349</v>
      </c>
      <c r="AB160">
        <v>0.8</v>
      </c>
    </row>
    <row r="161" spans="1:28" x14ac:dyDescent="0.25">
      <c r="A161" t="s">
        <v>1354</v>
      </c>
      <c r="B161" t="s">
        <v>1355</v>
      </c>
      <c r="C161" t="s">
        <v>475</v>
      </c>
      <c r="D161" t="s">
        <v>1356</v>
      </c>
      <c r="E161" t="s">
        <v>1357</v>
      </c>
      <c r="F161" t="s">
        <v>1356</v>
      </c>
      <c r="G161" t="s">
        <v>131</v>
      </c>
      <c r="H161" t="s">
        <v>131</v>
      </c>
      <c r="I161" t="s">
        <v>1002</v>
      </c>
      <c r="J161" t="s">
        <v>131</v>
      </c>
      <c r="K161" t="s">
        <v>482</v>
      </c>
      <c r="L161" t="s">
        <v>483</v>
      </c>
      <c r="M161" t="s">
        <v>131</v>
      </c>
      <c r="N161" t="s">
        <v>1354</v>
      </c>
      <c r="O161">
        <v>2.5</v>
      </c>
      <c r="P161" t="s">
        <v>685</v>
      </c>
      <c r="Q161" t="s">
        <v>1358</v>
      </c>
      <c r="S161">
        <v>5.7</v>
      </c>
      <c r="T161">
        <v>8.8000000000000007</v>
      </c>
      <c r="U161">
        <v>0.9</v>
      </c>
      <c r="V161">
        <v>0.2</v>
      </c>
      <c r="W161">
        <v>5.0999999999999996</v>
      </c>
      <c r="X161">
        <v>0</v>
      </c>
      <c r="Y161">
        <v>2.5</v>
      </c>
      <c r="Z161">
        <v>76</v>
      </c>
      <c r="AB161">
        <v>0.7</v>
      </c>
    </row>
    <row r="162" spans="1:28" x14ac:dyDescent="0.25">
      <c r="A162" t="s">
        <v>1359</v>
      </c>
      <c r="B162" t="s">
        <v>1360</v>
      </c>
      <c r="C162" t="s">
        <v>475</v>
      </c>
      <c r="D162" t="s">
        <v>1361</v>
      </c>
      <c r="E162" t="s">
        <v>1362</v>
      </c>
      <c r="F162" t="s">
        <v>1361</v>
      </c>
      <c r="G162" t="s">
        <v>131</v>
      </c>
      <c r="H162" t="s">
        <v>131</v>
      </c>
      <c r="I162" t="s">
        <v>1002</v>
      </c>
      <c r="J162" t="s">
        <v>131</v>
      </c>
      <c r="K162" t="s">
        <v>482</v>
      </c>
      <c r="L162" t="s">
        <v>483</v>
      </c>
      <c r="M162" t="s">
        <v>131</v>
      </c>
      <c r="N162" t="s">
        <v>1359</v>
      </c>
      <c r="O162">
        <v>2.5</v>
      </c>
      <c r="P162" t="s">
        <v>685</v>
      </c>
      <c r="Q162" t="s">
        <v>1363</v>
      </c>
      <c r="S162">
        <v>2.5</v>
      </c>
      <c r="T162">
        <v>4.4000000000000004</v>
      </c>
      <c r="U162">
        <v>0.4</v>
      </c>
      <c r="V162">
        <v>0.09</v>
      </c>
      <c r="W162">
        <v>1.8</v>
      </c>
      <c r="X162">
        <v>0.02</v>
      </c>
      <c r="Y162">
        <v>2.9</v>
      </c>
      <c r="Z162">
        <v>35</v>
      </c>
      <c r="AB162">
        <v>0.31000000000000005</v>
      </c>
    </row>
    <row r="163" spans="1:28" x14ac:dyDescent="0.25">
      <c r="A163" t="s">
        <v>1364</v>
      </c>
      <c r="B163" t="s">
        <v>1365</v>
      </c>
      <c r="C163" t="s">
        <v>475</v>
      </c>
      <c r="D163" t="s">
        <v>1366</v>
      </c>
      <c r="E163" t="s">
        <v>1367</v>
      </c>
      <c r="F163" t="s">
        <v>1366</v>
      </c>
      <c r="G163" t="s">
        <v>1368</v>
      </c>
      <c r="H163" t="s">
        <v>1369</v>
      </c>
      <c r="I163" t="s">
        <v>1370</v>
      </c>
      <c r="J163" t="s">
        <v>1371</v>
      </c>
      <c r="K163" t="s">
        <v>482</v>
      </c>
      <c r="L163" t="s">
        <v>482</v>
      </c>
      <c r="M163" t="s">
        <v>131</v>
      </c>
      <c r="N163" t="s">
        <v>1364</v>
      </c>
      <c r="O163">
        <v>1</v>
      </c>
      <c r="P163" t="s">
        <v>1372</v>
      </c>
      <c r="Q163" t="s">
        <v>1373</v>
      </c>
      <c r="S163">
        <v>11.5</v>
      </c>
      <c r="T163">
        <v>73.599999999999994</v>
      </c>
      <c r="U163">
        <v>1.5</v>
      </c>
      <c r="V163">
        <v>0.3</v>
      </c>
      <c r="W163">
        <v>3</v>
      </c>
      <c r="X163">
        <v>0.03</v>
      </c>
      <c r="Y163">
        <v>3.5</v>
      </c>
      <c r="Z163">
        <v>360</v>
      </c>
      <c r="AB163">
        <v>1.2</v>
      </c>
    </row>
    <row r="164" spans="1:28" x14ac:dyDescent="0.25">
      <c r="A164" t="s">
        <v>1374</v>
      </c>
      <c r="B164" t="s">
        <v>1375</v>
      </c>
      <c r="C164" t="s">
        <v>475</v>
      </c>
      <c r="D164" t="s">
        <v>1376</v>
      </c>
      <c r="E164" t="s">
        <v>1377</v>
      </c>
      <c r="F164" t="s">
        <v>1376</v>
      </c>
      <c r="G164" t="s">
        <v>1378</v>
      </c>
      <c r="H164" t="s">
        <v>1379</v>
      </c>
      <c r="I164" t="s">
        <v>977</v>
      </c>
      <c r="J164" t="s">
        <v>1380</v>
      </c>
      <c r="K164" t="s">
        <v>130</v>
      </c>
      <c r="L164" t="s">
        <v>130</v>
      </c>
      <c r="M164" t="s">
        <v>131</v>
      </c>
      <c r="N164" t="s">
        <v>1374</v>
      </c>
      <c r="O164">
        <v>1</v>
      </c>
      <c r="P164" t="s">
        <v>1381</v>
      </c>
      <c r="Q164" t="s">
        <v>131</v>
      </c>
    </row>
    <row r="165" spans="1:28" x14ac:dyDescent="0.25">
      <c r="A165" t="s">
        <v>1382</v>
      </c>
      <c r="B165" t="s">
        <v>1383</v>
      </c>
      <c r="C165" t="s">
        <v>475</v>
      </c>
      <c r="D165" t="s">
        <v>1384</v>
      </c>
      <c r="E165" t="s">
        <v>1385</v>
      </c>
      <c r="F165" t="s">
        <v>1384</v>
      </c>
      <c r="G165" t="s">
        <v>1386</v>
      </c>
      <c r="H165" t="s">
        <v>1387</v>
      </c>
      <c r="I165" t="s">
        <v>1388</v>
      </c>
      <c r="J165" t="s">
        <v>1386</v>
      </c>
      <c r="K165" t="s">
        <v>733</v>
      </c>
      <c r="L165" t="s">
        <v>483</v>
      </c>
      <c r="M165" t="s">
        <v>131</v>
      </c>
      <c r="N165" t="s">
        <v>1382</v>
      </c>
      <c r="O165">
        <v>1</v>
      </c>
      <c r="P165" t="s">
        <v>1389</v>
      </c>
      <c r="Q165" t="s">
        <v>131</v>
      </c>
    </row>
    <row r="166" spans="1:28" x14ac:dyDescent="0.25">
      <c r="A166" t="s">
        <v>1390</v>
      </c>
      <c r="B166" t="s">
        <v>1391</v>
      </c>
      <c r="C166" t="s">
        <v>475</v>
      </c>
      <c r="D166" t="s">
        <v>1392</v>
      </c>
      <c r="E166" t="s">
        <v>1393</v>
      </c>
      <c r="F166" t="s">
        <v>1392</v>
      </c>
      <c r="G166" t="s">
        <v>1394</v>
      </c>
      <c r="H166" t="s">
        <v>1395</v>
      </c>
      <c r="I166" t="s">
        <v>684</v>
      </c>
      <c r="J166" t="s">
        <v>1394</v>
      </c>
      <c r="K166" t="s">
        <v>482</v>
      </c>
      <c r="L166" t="s">
        <v>483</v>
      </c>
      <c r="M166" t="s">
        <v>131</v>
      </c>
      <c r="N166" t="s">
        <v>1390</v>
      </c>
      <c r="O166">
        <v>1.8</v>
      </c>
      <c r="P166" t="s">
        <v>1396</v>
      </c>
      <c r="Q166" t="s">
        <v>1397</v>
      </c>
    </row>
    <row r="167" spans="1:28" x14ac:dyDescent="0.25">
      <c r="A167" t="s">
        <v>1398</v>
      </c>
      <c r="B167" t="s">
        <v>1399</v>
      </c>
      <c r="C167" t="s">
        <v>475</v>
      </c>
      <c r="D167" t="s">
        <v>1400</v>
      </c>
      <c r="E167" t="s">
        <v>1401</v>
      </c>
      <c r="F167" t="s">
        <v>1400</v>
      </c>
      <c r="G167" t="s">
        <v>1402</v>
      </c>
      <c r="H167" t="s">
        <v>629</v>
      </c>
      <c r="I167" t="s">
        <v>420</v>
      </c>
      <c r="J167" t="s">
        <v>1403</v>
      </c>
      <c r="K167" t="s">
        <v>631</v>
      </c>
      <c r="L167" t="s">
        <v>621</v>
      </c>
      <c r="M167" t="s">
        <v>131</v>
      </c>
      <c r="N167" t="s">
        <v>1398</v>
      </c>
      <c r="O167">
        <v>1</v>
      </c>
      <c r="P167" t="s">
        <v>1404</v>
      </c>
      <c r="Q167" t="s">
        <v>131</v>
      </c>
    </row>
    <row r="168" spans="1:28" x14ac:dyDescent="0.25">
      <c r="A168" t="s">
        <v>1405</v>
      </c>
      <c r="B168" t="s">
        <v>1406</v>
      </c>
      <c r="C168" t="s">
        <v>475</v>
      </c>
      <c r="D168" t="s">
        <v>1407</v>
      </c>
      <c r="E168" t="s">
        <v>1408</v>
      </c>
      <c r="F168" t="s">
        <v>1409</v>
      </c>
      <c r="G168" t="s">
        <v>1410</v>
      </c>
      <c r="H168" t="s">
        <v>1190</v>
      </c>
      <c r="I168" t="s">
        <v>420</v>
      </c>
      <c r="J168" t="s">
        <v>883</v>
      </c>
      <c r="K168" t="s">
        <v>495</v>
      </c>
      <c r="L168" t="s">
        <v>483</v>
      </c>
      <c r="M168" t="s">
        <v>131</v>
      </c>
      <c r="N168" t="s">
        <v>1405</v>
      </c>
      <c r="O168">
        <v>1</v>
      </c>
      <c r="P168" t="s">
        <v>884</v>
      </c>
      <c r="Q168" t="s">
        <v>131</v>
      </c>
      <c r="S168">
        <v>12</v>
      </c>
      <c r="T168">
        <v>19</v>
      </c>
      <c r="U168">
        <v>9.1</v>
      </c>
      <c r="V168">
        <v>0.7</v>
      </c>
      <c r="W168">
        <v>0.8</v>
      </c>
      <c r="X168">
        <v>0.88</v>
      </c>
      <c r="Y168">
        <v>0.9</v>
      </c>
      <c r="Z168">
        <v>208</v>
      </c>
      <c r="AB168">
        <v>8.4</v>
      </c>
    </row>
    <row r="169" spans="1:28" x14ac:dyDescent="0.25">
      <c r="A169" t="s">
        <v>1411</v>
      </c>
      <c r="B169" t="s">
        <v>1412</v>
      </c>
      <c r="C169" t="s">
        <v>475</v>
      </c>
      <c r="D169" t="s">
        <v>1413</v>
      </c>
      <c r="E169" t="s">
        <v>1414</v>
      </c>
      <c r="F169" t="s">
        <v>1415</v>
      </c>
      <c r="G169" t="s">
        <v>1416</v>
      </c>
      <c r="H169" t="s">
        <v>1417</v>
      </c>
      <c r="I169" t="s">
        <v>420</v>
      </c>
      <c r="J169" t="s">
        <v>1418</v>
      </c>
      <c r="K169" t="s">
        <v>495</v>
      </c>
      <c r="L169" t="s">
        <v>483</v>
      </c>
      <c r="M169" t="s">
        <v>131</v>
      </c>
      <c r="N169" t="s">
        <v>1411</v>
      </c>
      <c r="O169">
        <v>1</v>
      </c>
      <c r="P169" t="s">
        <v>1419</v>
      </c>
      <c r="Q169" t="s">
        <v>131</v>
      </c>
    </row>
    <row r="170" spans="1:28" x14ac:dyDescent="0.25">
      <c r="A170" t="s">
        <v>1420</v>
      </c>
      <c r="B170" t="s">
        <v>1421</v>
      </c>
      <c r="C170" t="s">
        <v>475</v>
      </c>
      <c r="D170" t="s">
        <v>1422</v>
      </c>
      <c r="E170" t="s">
        <v>1423</v>
      </c>
      <c r="F170" t="s">
        <v>1424</v>
      </c>
      <c r="G170" t="s">
        <v>1425</v>
      </c>
      <c r="H170" t="s">
        <v>1426</v>
      </c>
      <c r="I170" t="s">
        <v>563</v>
      </c>
      <c r="J170" t="s">
        <v>1425</v>
      </c>
      <c r="K170" t="s">
        <v>1427</v>
      </c>
      <c r="L170" t="s">
        <v>621</v>
      </c>
      <c r="M170" t="s">
        <v>131</v>
      </c>
      <c r="N170" t="s">
        <v>1420</v>
      </c>
      <c r="O170">
        <v>1</v>
      </c>
      <c r="P170" t="s">
        <v>1428</v>
      </c>
      <c r="Q170" t="s">
        <v>131</v>
      </c>
      <c r="S170">
        <v>4</v>
      </c>
      <c r="T170">
        <v>0</v>
      </c>
      <c r="U170">
        <v>0.71</v>
      </c>
      <c r="V170">
        <v>7.0000000000000007E-2</v>
      </c>
      <c r="W170">
        <v>0</v>
      </c>
      <c r="X170">
        <v>0.18</v>
      </c>
      <c r="Y170">
        <v>0</v>
      </c>
      <c r="Z170">
        <v>22</v>
      </c>
      <c r="AB170">
        <v>0.6399999999999999</v>
      </c>
    </row>
    <row r="171" spans="1:28" x14ac:dyDescent="0.25">
      <c r="A171" t="s">
        <v>1429</v>
      </c>
      <c r="B171" t="s">
        <v>1430</v>
      </c>
      <c r="C171" t="s">
        <v>475</v>
      </c>
      <c r="D171" t="s">
        <v>1431</v>
      </c>
      <c r="E171" t="s">
        <v>1432</v>
      </c>
      <c r="F171" t="s">
        <v>1431</v>
      </c>
      <c r="G171" t="s">
        <v>1433</v>
      </c>
      <c r="H171" t="s">
        <v>1434</v>
      </c>
      <c r="I171" t="s">
        <v>140</v>
      </c>
      <c r="J171" t="s">
        <v>1435</v>
      </c>
      <c r="K171" t="s">
        <v>874</v>
      </c>
      <c r="L171" t="s">
        <v>483</v>
      </c>
      <c r="M171" t="s">
        <v>131</v>
      </c>
      <c r="N171" t="s">
        <v>1429</v>
      </c>
      <c r="O171">
        <v>1</v>
      </c>
      <c r="P171" t="s">
        <v>1436</v>
      </c>
      <c r="Q171" t="s">
        <v>131</v>
      </c>
      <c r="S171">
        <v>0.3</v>
      </c>
      <c r="T171">
        <v>3.8</v>
      </c>
      <c r="U171">
        <v>0.2</v>
      </c>
      <c r="V171">
        <v>0</v>
      </c>
      <c r="W171">
        <v>0.2</v>
      </c>
      <c r="X171">
        <v>0</v>
      </c>
      <c r="Y171">
        <v>3.8</v>
      </c>
      <c r="Z171">
        <v>20</v>
      </c>
      <c r="AB171">
        <v>0.2</v>
      </c>
    </row>
    <row r="172" spans="1:28" x14ac:dyDescent="0.25">
      <c r="A172" t="s">
        <v>1437</v>
      </c>
      <c r="B172" t="s">
        <v>1438</v>
      </c>
      <c r="C172" t="s">
        <v>475</v>
      </c>
      <c r="D172" t="s">
        <v>1439</v>
      </c>
      <c r="E172" t="s">
        <v>1440</v>
      </c>
      <c r="F172" t="s">
        <v>1439</v>
      </c>
      <c r="G172" t="s">
        <v>1441</v>
      </c>
      <c r="H172" t="s">
        <v>1442</v>
      </c>
      <c r="I172" t="s">
        <v>419</v>
      </c>
      <c r="J172" t="s">
        <v>1443</v>
      </c>
      <c r="K172" t="s">
        <v>592</v>
      </c>
      <c r="L172" t="s">
        <v>483</v>
      </c>
      <c r="M172" t="s">
        <v>131</v>
      </c>
      <c r="N172" t="s">
        <v>1437</v>
      </c>
      <c r="O172">
        <v>3.5</v>
      </c>
      <c r="P172" t="s">
        <v>1444</v>
      </c>
      <c r="Q172" t="s">
        <v>131</v>
      </c>
    </row>
    <row r="173" spans="1:28" x14ac:dyDescent="0.25">
      <c r="A173" t="s">
        <v>1445</v>
      </c>
      <c r="B173" t="s">
        <v>1446</v>
      </c>
      <c r="C173" t="s">
        <v>475</v>
      </c>
      <c r="D173" t="s">
        <v>1447</v>
      </c>
      <c r="E173" t="s">
        <v>1448</v>
      </c>
      <c r="F173" t="s">
        <v>1449</v>
      </c>
      <c r="G173" t="s">
        <v>1450</v>
      </c>
      <c r="H173" t="s">
        <v>131</v>
      </c>
      <c r="I173" t="s">
        <v>219</v>
      </c>
      <c r="J173" t="s">
        <v>1450</v>
      </c>
      <c r="K173" t="s">
        <v>564</v>
      </c>
      <c r="L173" t="s">
        <v>483</v>
      </c>
      <c r="M173" t="s">
        <v>131</v>
      </c>
      <c r="N173" t="s">
        <v>1445</v>
      </c>
      <c r="O173">
        <v>8</v>
      </c>
      <c r="P173" t="s">
        <v>1451</v>
      </c>
      <c r="Q173" t="s">
        <v>131</v>
      </c>
      <c r="S173">
        <v>0.4</v>
      </c>
      <c r="T173">
        <v>11.8</v>
      </c>
      <c r="U173">
        <v>0.1</v>
      </c>
      <c r="V173">
        <v>0</v>
      </c>
      <c r="W173">
        <v>1.8</v>
      </c>
      <c r="X173">
        <v>0.01</v>
      </c>
      <c r="Y173">
        <v>0</v>
      </c>
      <c r="Z173">
        <v>47</v>
      </c>
      <c r="AA173">
        <v>175</v>
      </c>
      <c r="AB173">
        <v>0.1</v>
      </c>
    </row>
    <row r="174" spans="1:28" x14ac:dyDescent="0.25">
      <c r="A174" t="s">
        <v>1452</v>
      </c>
      <c r="B174" t="s">
        <v>1453</v>
      </c>
      <c r="C174" t="s">
        <v>475</v>
      </c>
      <c r="D174" t="s">
        <v>1454</v>
      </c>
      <c r="E174" t="s">
        <v>1455</v>
      </c>
      <c r="F174" t="s">
        <v>1456</v>
      </c>
      <c r="G174" t="s">
        <v>510</v>
      </c>
      <c r="H174" t="s">
        <v>511</v>
      </c>
      <c r="I174" t="s">
        <v>420</v>
      </c>
      <c r="J174" t="s">
        <v>512</v>
      </c>
      <c r="K174" t="s">
        <v>513</v>
      </c>
      <c r="L174" t="s">
        <v>483</v>
      </c>
      <c r="M174" t="s">
        <v>131</v>
      </c>
      <c r="N174" t="s">
        <v>1452</v>
      </c>
      <c r="O174">
        <v>1</v>
      </c>
      <c r="P174" t="s">
        <v>514</v>
      </c>
      <c r="Q174" t="s">
        <v>131</v>
      </c>
    </row>
    <row r="175" spans="1:28" x14ac:dyDescent="0.25">
      <c r="A175" t="s">
        <v>1457</v>
      </c>
      <c r="B175" t="s">
        <v>1458</v>
      </c>
      <c r="C175" t="s">
        <v>475</v>
      </c>
      <c r="D175" t="s">
        <v>1459</v>
      </c>
      <c r="E175" t="s">
        <v>1460</v>
      </c>
      <c r="F175" t="s">
        <v>1461</v>
      </c>
      <c r="G175" t="s">
        <v>1462</v>
      </c>
      <c r="H175" t="s">
        <v>521</v>
      </c>
      <c r="I175" t="s">
        <v>420</v>
      </c>
      <c r="J175" t="s">
        <v>547</v>
      </c>
      <c r="K175" t="s">
        <v>513</v>
      </c>
      <c r="L175" t="s">
        <v>483</v>
      </c>
      <c r="M175" t="s">
        <v>131</v>
      </c>
      <c r="N175" t="s">
        <v>1457</v>
      </c>
      <c r="O175">
        <v>1</v>
      </c>
      <c r="P175" t="s">
        <v>548</v>
      </c>
      <c r="Q175" t="s">
        <v>131</v>
      </c>
      <c r="S175">
        <v>0.5</v>
      </c>
      <c r="T175">
        <v>0.5</v>
      </c>
      <c r="U175">
        <v>0.5</v>
      </c>
      <c r="V175">
        <v>0.1</v>
      </c>
      <c r="W175">
        <v>0</v>
      </c>
      <c r="X175">
        <v>0</v>
      </c>
      <c r="Y175">
        <v>0.5</v>
      </c>
      <c r="Z175">
        <v>1</v>
      </c>
      <c r="AA175">
        <v>500</v>
      </c>
      <c r="AB175">
        <v>0.4</v>
      </c>
    </row>
    <row r="176" spans="1:28" x14ac:dyDescent="0.25">
      <c r="A176" t="s">
        <v>1463</v>
      </c>
      <c r="B176" t="s">
        <v>1464</v>
      </c>
      <c r="C176" t="s">
        <v>475</v>
      </c>
      <c r="D176" t="s">
        <v>1465</v>
      </c>
      <c r="E176" t="s">
        <v>1466</v>
      </c>
      <c r="F176" t="s">
        <v>1465</v>
      </c>
      <c r="G176" t="s">
        <v>1467</v>
      </c>
      <c r="H176" t="s">
        <v>1468</v>
      </c>
      <c r="I176" t="s">
        <v>1469</v>
      </c>
      <c r="J176" t="s">
        <v>1470</v>
      </c>
      <c r="K176" t="s">
        <v>592</v>
      </c>
      <c r="L176" t="s">
        <v>483</v>
      </c>
      <c r="M176" t="s">
        <v>131</v>
      </c>
      <c r="N176" t="s">
        <v>1463</v>
      </c>
      <c r="O176">
        <v>7.25</v>
      </c>
      <c r="P176" t="s">
        <v>1471</v>
      </c>
      <c r="Q176" t="s">
        <v>131</v>
      </c>
    </row>
    <row r="177" spans="1:28" x14ac:dyDescent="0.25">
      <c r="A177" t="s">
        <v>1472</v>
      </c>
      <c r="B177" t="s">
        <v>1473</v>
      </c>
      <c r="C177" t="s">
        <v>475</v>
      </c>
      <c r="D177" t="s">
        <v>1474</v>
      </c>
      <c r="E177" t="s">
        <v>1475</v>
      </c>
      <c r="F177" t="s">
        <v>1476</v>
      </c>
      <c r="G177" t="s">
        <v>1477</v>
      </c>
      <c r="H177" t="s">
        <v>608</v>
      </c>
      <c r="I177" t="s">
        <v>420</v>
      </c>
      <c r="J177" t="s">
        <v>1478</v>
      </c>
      <c r="K177" t="s">
        <v>495</v>
      </c>
      <c r="L177" t="s">
        <v>483</v>
      </c>
      <c r="M177" t="s">
        <v>131</v>
      </c>
      <c r="N177" t="s">
        <v>1472</v>
      </c>
      <c r="O177">
        <v>1</v>
      </c>
      <c r="P177" t="s">
        <v>1479</v>
      </c>
      <c r="Q177" t="s">
        <v>131</v>
      </c>
      <c r="S177">
        <v>3.9</v>
      </c>
      <c r="T177">
        <v>25</v>
      </c>
      <c r="U177">
        <v>9</v>
      </c>
      <c r="V177">
        <v>6.2</v>
      </c>
      <c r="W177">
        <v>0.1</v>
      </c>
      <c r="X177">
        <v>0.25</v>
      </c>
      <c r="Y177">
        <v>24</v>
      </c>
      <c r="Z177">
        <v>202</v>
      </c>
      <c r="AA177">
        <v>120</v>
      </c>
      <c r="AB177">
        <v>2.8</v>
      </c>
    </row>
    <row r="178" spans="1:28" x14ac:dyDescent="0.25">
      <c r="A178" t="s">
        <v>1480</v>
      </c>
      <c r="B178" t="s">
        <v>1481</v>
      </c>
      <c r="C178" t="s">
        <v>475</v>
      </c>
      <c r="D178" t="s">
        <v>1482</v>
      </c>
      <c r="E178" t="s">
        <v>1483</v>
      </c>
      <c r="F178" t="s">
        <v>1484</v>
      </c>
      <c r="G178" t="s">
        <v>1485</v>
      </c>
      <c r="H178" t="s">
        <v>608</v>
      </c>
      <c r="I178" t="s">
        <v>420</v>
      </c>
      <c r="J178" t="s">
        <v>1486</v>
      </c>
      <c r="K178" t="s">
        <v>495</v>
      </c>
      <c r="L178" t="s">
        <v>483</v>
      </c>
      <c r="M178" t="s">
        <v>131</v>
      </c>
      <c r="N178" t="s">
        <v>1480</v>
      </c>
      <c r="O178">
        <v>1</v>
      </c>
      <c r="P178" t="s">
        <v>1487</v>
      </c>
      <c r="Q178" t="s">
        <v>131</v>
      </c>
      <c r="S178">
        <v>3.6</v>
      </c>
      <c r="T178">
        <v>20</v>
      </c>
      <c r="U178">
        <v>13.3</v>
      </c>
      <c r="V178">
        <v>8.5</v>
      </c>
      <c r="W178">
        <v>0.1</v>
      </c>
      <c r="X178">
        <v>0.25</v>
      </c>
      <c r="Y178">
        <v>20</v>
      </c>
      <c r="Z178">
        <v>213</v>
      </c>
      <c r="AA178">
        <v>120</v>
      </c>
      <c r="AB178">
        <v>4.8000000000000007</v>
      </c>
    </row>
    <row r="179" spans="1:28" x14ac:dyDescent="0.25">
      <c r="A179" t="s">
        <v>1488</v>
      </c>
      <c r="B179" t="s">
        <v>1489</v>
      </c>
      <c r="C179" t="s">
        <v>475</v>
      </c>
      <c r="D179" t="s">
        <v>1490</v>
      </c>
      <c r="E179" t="s">
        <v>1491</v>
      </c>
      <c r="F179" t="s">
        <v>1490</v>
      </c>
      <c r="G179" t="s">
        <v>638</v>
      </c>
      <c r="H179" t="s">
        <v>521</v>
      </c>
      <c r="I179" t="s">
        <v>420</v>
      </c>
      <c r="J179" t="s">
        <v>639</v>
      </c>
      <c r="K179" t="s">
        <v>513</v>
      </c>
      <c r="L179" t="s">
        <v>621</v>
      </c>
      <c r="M179" t="s">
        <v>131</v>
      </c>
      <c r="N179" t="s">
        <v>1488</v>
      </c>
      <c r="O179">
        <v>1</v>
      </c>
      <c r="P179" t="s">
        <v>640</v>
      </c>
      <c r="Q179" t="s">
        <v>131</v>
      </c>
    </row>
    <row r="180" spans="1:28" x14ac:dyDescent="0.25">
      <c r="A180" t="s">
        <v>1492</v>
      </c>
      <c r="B180" t="s">
        <v>1493</v>
      </c>
      <c r="C180" t="s">
        <v>475</v>
      </c>
      <c r="D180" t="s">
        <v>1494</v>
      </c>
      <c r="E180" t="s">
        <v>1495</v>
      </c>
      <c r="F180" t="s">
        <v>1496</v>
      </c>
      <c r="G180" t="s">
        <v>715</v>
      </c>
      <c r="H180" t="s">
        <v>521</v>
      </c>
      <c r="I180" t="s">
        <v>420</v>
      </c>
      <c r="J180" t="s">
        <v>547</v>
      </c>
      <c r="K180" t="s">
        <v>513</v>
      </c>
      <c r="L180" t="s">
        <v>483</v>
      </c>
      <c r="M180" t="s">
        <v>131</v>
      </c>
      <c r="N180" t="s">
        <v>1492</v>
      </c>
      <c r="O180">
        <v>1</v>
      </c>
      <c r="P180" t="s">
        <v>548</v>
      </c>
      <c r="Q180" t="s">
        <v>131</v>
      </c>
      <c r="S180">
        <v>0.7</v>
      </c>
      <c r="T180">
        <v>1.5</v>
      </c>
      <c r="U180">
        <v>0.1</v>
      </c>
      <c r="V180">
        <v>0</v>
      </c>
      <c r="W180">
        <v>0.6</v>
      </c>
      <c r="X180">
        <v>0.01</v>
      </c>
      <c r="Y180">
        <v>1.4</v>
      </c>
      <c r="Z180">
        <v>10</v>
      </c>
      <c r="AB180">
        <v>0.1</v>
      </c>
    </row>
    <row r="181" spans="1:28" x14ac:dyDescent="0.25">
      <c r="A181" t="s">
        <v>1497</v>
      </c>
      <c r="B181" t="s">
        <v>1498</v>
      </c>
      <c r="C181" t="s">
        <v>475</v>
      </c>
      <c r="D181" t="s">
        <v>1499</v>
      </c>
      <c r="E181" t="s">
        <v>1500</v>
      </c>
      <c r="F181" t="s">
        <v>1501</v>
      </c>
      <c r="G181" t="s">
        <v>715</v>
      </c>
      <c r="H181" t="s">
        <v>521</v>
      </c>
      <c r="I181" t="s">
        <v>420</v>
      </c>
      <c r="J181" t="s">
        <v>547</v>
      </c>
      <c r="K181" t="s">
        <v>513</v>
      </c>
      <c r="L181" t="s">
        <v>483</v>
      </c>
      <c r="M181" t="s">
        <v>131</v>
      </c>
      <c r="N181" t="s">
        <v>1497</v>
      </c>
      <c r="O181">
        <v>1</v>
      </c>
      <c r="P181" t="s">
        <v>548</v>
      </c>
      <c r="Q181" t="s">
        <v>131</v>
      </c>
      <c r="S181">
        <v>0.7</v>
      </c>
      <c r="T181">
        <v>1.9</v>
      </c>
      <c r="U181">
        <v>0.3</v>
      </c>
      <c r="V181">
        <v>0</v>
      </c>
      <c r="W181">
        <v>0.6</v>
      </c>
      <c r="X181">
        <v>0.01</v>
      </c>
      <c r="Y181">
        <v>1.9</v>
      </c>
      <c r="Z181">
        <v>13</v>
      </c>
      <c r="AB181">
        <v>0.3</v>
      </c>
    </row>
    <row r="182" spans="1:28" x14ac:dyDescent="0.25">
      <c r="A182" t="s">
        <v>1502</v>
      </c>
      <c r="B182" t="s">
        <v>1503</v>
      </c>
      <c r="C182" t="s">
        <v>475</v>
      </c>
      <c r="D182" t="s">
        <v>1504</v>
      </c>
      <c r="E182" t="s">
        <v>1505</v>
      </c>
      <c r="F182" t="s">
        <v>1506</v>
      </c>
      <c r="G182" t="s">
        <v>510</v>
      </c>
      <c r="H182" t="s">
        <v>511</v>
      </c>
      <c r="I182" t="s">
        <v>420</v>
      </c>
      <c r="J182" t="s">
        <v>512</v>
      </c>
      <c r="K182" t="s">
        <v>513</v>
      </c>
      <c r="L182" t="s">
        <v>483</v>
      </c>
      <c r="M182" t="s">
        <v>131</v>
      </c>
      <c r="N182" t="s">
        <v>1502</v>
      </c>
      <c r="O182">
        <v>1</v>
      </c>
      <c r="P182" t="s">
        <v>514</v>
      </c>
      <c r="Q182" t="s">
        <v>131</v>
      </c>
      <c r="S182">
        <v>0.93</v>
      </c>
      <c r="T182">
        <v>5.1100000000000003</v>
      </c>
      <c r="U182">
        <v>0.3</v>
      </c>
      <c r="V182">
        <v>0.08</v>
      </c>
      <c r="W182">
        <v>1.6</v>
      </c>
      <c r="X182">
        <v>0.01</v>
      </c>
      <c r="Y182">
        <v>4.9400000000000004</v>
      </c>
      <c r="Z182">
        <v>24.67</v>
      </c>
      <c r="AB182">
        <v>0.21999999999999997</v>
      </c>
    </row>
    <row r="183" spans="1:28" x14ac:dyDescent="0.25">
      <c r="A183" t="s">
        <v>1507</v>
      </c>
      <c r="B183" t="s">
        <v>1508</v>
      </c>
      <c r="C183" t="s">
        <v>475</v>
      </c>
      <c r="D183" t="s">
        <v>1509</v>
      </c>
      <c r="E183" t="s">
        <v>1510</v>
      </c>
      <c r="F183" t="s">
        <v>1511</v>
      </c>
      <c r="G183" t="s">
        <v>638</v>
      </c>
      <c r="H183" t="s">
        <v>521</v>
      </c>
      <c r="I183" t="s">
        <v>420</v>
      </c>
      <c r="J183" t="s">
        <v>639</v>
      </c>
      <c r="K183" t="s">
        <v>513</v>
      </c>
      <c r="L183" t="s">
        <v>621</v>
      </c>
      <c r="M183" t="s">
        <v>131</v>
      </c>
      <c r="N183" t="s">
        <v>1507</v>
      </c>
      <c r="O183">
        <v>1</v>
      </c>
      <c r="P183" t="s">
        <v>640</v>
      </c>
      <c r="Q183" t="s">
        <v>131</v>
      </c>
      <c r="S183">
        <v>0.7</v>
      </c>
      <c r="T183">
        <v>3.1</v>
      </c>
      <c r="U183">
        <v>0.3</v>
      </c>
      <c r="V183">
        <v>0.1</v>
      </c>
      <c r="W183">
        <v>1</v>
      </c>
      <c r="X183">
        <v>0.02</v>
      </c>
      <c r="Y183">
        <v>1.5</v>
      </c>
      <c r="Z183">
        <v>16</v>
      </c>
      <c r="AB183">
        <v>0.19999999999999998</v>
      </c>
    </row>
    <row r="184" spans="1:28" x14ac:dyDescent="0.25">
      <c r="A184" t="s">
        <v>1512</v>
      </c>
      <c r="B184" t="s">
        <v>1513</v>
      </c>
      <c r="C184" t="s">
        <v>475</v>
      </c>
      <c r="D184" t="s">
        <v>1514</v>
      </c>
      <c r="E184" t="s">
        <v>1515</v>
      </c>
      <c r="F184" t="s">
        <v>1514</v>
      </c>
      <c r="G184" t="s">
        <v>638</v>
      </c>
      <c r="H184" t="s">
        <v>521</v>
      </c>
      <c r="I184" t="s">
        <v>420</v>
      </c>
      <c r="J184" t="s">
        <v>639</v>
      </c>
      <c r="K184" t="s">
        <v>513</v>
      </c>
      <c r="L184" t="s">
        <v>621</v>
      </c>
      <c r="M184" t="s">
        <v>131</v>
      </c>
      <c r="N184" t="s">
        <v>1512</v>
      </c>
      <c r="O184">
        <v>1</v>
      </c>
      <c r="P184" t="s">
        <v>640</v>
      </c>
      <c r="Q184" t="s">
        <v>131</v>
      </c>
    </row>
    <row r="185" spans="1:28" x14ac:dyDescent="0.25">
      <c r="A185" t="s">
        <v>1516</v>
      </c>
      <c r="B185" t="s">
        <v>1517</v>
      </c>
      <c r="C185" t="s">
        <v>475</v>
      </c>
      <c r="D185" t="s">
        <v>1518</v>
      </c>
      <c r="E185" t="s">
        <v>1519</v>
      </c>
      <c r="F185" t="s">
        <v>1520</v>
      </c>
      <c r="G185" t="s">
        <v>546</v>
      </c>
      <c r="H185" t="s">
        <v>521</v>
      </c>
      <c r="I185" t="s">
        <v>420</v>
      </c>
      <c r="J185" t="s">
        <v>554</v>
      </c>
      <c r="K185" t="s">
        <v>513</v>
      </c>
      <c r="L185" t="s">
        <v>483</v>
      </c>
      <c r="M185" t="s">
        <v>131</v>
      </c>
      <c r="N185" t="s">
        <v>1516</v>
      </c>
      <c r="O185">
        <v>1</v>
      </c>
      <c r="P185" t="s">
        <v>555</v>
      </c>
      <c r="Q185" t="s">
        <v>131</v>
      </c>
      <c r="S185">
        <v>1.7</v>
      </c>
      <c r="T185">
        <v>24</v>
      </c>
      <c r="U185">
        <v>1.7</v>
      </c>
      <c r="V185">
        <v>0.2</v>
      </c>
      <c r="W185">
        <v>1.6</v>
      </c>
      <c r="X185">
        <v>0.36</v>
      </c>
      <c r="Y185">
        <v>0.5</v>
      </c>
      <c r="Z185">
        <v>121</v>
      </c>
      <c r="AB185">
        <v>1.5</v>
      </c>
    </row>
    <row r="186" spans="1:28" x14ac:dyDescent="0.25">
      <c r="A186" t="s">
        <v>1521</v>
      </c>
      <c r="B186" t="s">
        <v>1522</v>
      </c>
      <c r="C186" t="s">
        <v>475</v>
      </c>
      <c r="D186" t="s">
        <v>1523</v>
      </c>
      <c r="E186" t="s">
        <v>1524</v>
      </c>
      <c r="F186" t="s">
        <v>1523</v>
      </c>
      <c r="G186" t="s">
        <v>1525</v>
      </c>
      <c r="H186" t="s">
        <v>1526</v>
      </c>
      <c r="I186" t="s">
        <v>420</v>
      </c>
      <c r="J186" t="s">
        <v>1527</v>
      </c>
      <c r="K186" t="s">
        <v>564</v>
      </c>
      <c r="L186" t="s">
        <v>483</v>
      </c>
      <c r="M186" t="s">
        <v>131</v>
      </c>
      <c r="N186" t="s">
        <v>1521</v>
      </c>
      <c r="O186">
        <v>5</v>
      </c>
      <c r="P186" t="s">
        <v>1528</v>
      </c>
      <c r="Q186" t="s">
        <v>131</v>
      </c>
    </row>
    <row r="187" spans="1:28" x14ac:dyDescent="0.25">
      <c r="A187" t="s">
        <v>1529</v>
      </c>
      <c r="B187" t="s">
        <v>1530</v>
      </c>
      <c r="C187" t="s">
        <v>1531</v>
      </c>
      <c r="D187" t="s">
        <v>79</v>
      </c>
      <c r="E187" t="s">
        <v>1532</v>
      </c>
      <c r="F187" t="s">
        <v>79</v>
      </c>
      <c r="G187" t="s">
        <v>131</v>
      </c>
      <c r="H187" t="s">
        <v>1533</v>
      </c>
      <c r="I187" t="s">
        <v>1534</v>
      </c>
      <c r="J187" t="s">
        <v>131</v>
      </c>
      <c r="K187" t="s">
        <v>1535</v>
      </c>
      <c r="L187" t="s">
        <v>1536</v>
      </c>
      <c r="M187" t="s">
        <v>131</v>
      </c>
      <c r="N187" t="s">
        <v>1529</v>
      </c>
      <c r="P187" t="s">
        <v>685</v>
      </c>
      <c r="Q187" t="s">
        <v>131</v>
      </c>
    </row>
    <row r="188" spans="1:28" x14ac:dyDescent="0.25">
      <c r="A188" t="s">
        <v>1537</v>
      </c>
      <c r="B188" t="s">
        <v>1538</v>
      </c>
      <c r="C188" t="s">
        <v>1531</v>
      </c>
      <c r="D188" t="s">
        <v>59</v>
      </c>
      <c r="E188" t="s">
        <v>1539</v>
      </c>
      <c r="F188" t="s">
        <v>59</v>
      </c>
      <c r="G188" t="s">
        <v>131</v>
      </c>
      <c r="H188" t="s">
        <v>1533</v>
      </c>
      <c r="I188" t="s">
        <v>1534</v>
      </c>
      <c r="J188" t="s">
        <v>131</v>
      </c>
      <c r="K188" t="s">
        <v>1535</v>
      </c>
      <c r="L188" t="s">
        <v>1536</v>
      </c>
      <c r="M188" t="s">
        <v>131</v>
      </c>
      <c r="N188" t="s">
        <v>1537</v>
      </c>
      <c r="P188" t="s">
        <v>685</v>
      </c>
      <c r="Q188" t="s">
        <v>131</v>
      </c>
    </row>
    <row r="189" spans="1:28" x14ac:dyDescent="0.25">
      <c r="A189" t="s">
        <v>1540</v>
      </c>
      <c r="B189" t="s">
        <v>1541</v>
      </c>
      <c r="C189" t="s">
        <v>1531</v>
      </c>
      <c r="D189" t="s">
        <v>60</v>
      </c>
      <c r="E189" t="s">
        <v>1542</v>
      </c>
      <c r="F189" t="s">
        <v>60</v>
      </c>
      <c r="G189" t="s">
        <v>131</v>
      </c>
      <c r="H189" t="s">
        <v>1533</v>
      </c>
      <c r="I189" t="s">
        <v>1534</v>
      </c>
      <c r="J189" t="s">
        <v>131</v>
      </c>
      <c r="K189" t="s">
        <v>1535</v>
      </c>
      <c r="L189" t="s">
        <v>1536</v>
      </c>
      <c r="M189" t="s">
        <v>131</v>
      </c>
      <c r="N189" t="s">
        <v>1540</v>
      </c>
      <c r="P189" t="s">
        <v>685</v>
      </c>
      <c r="Q189" t="s">
        <v>131</v>
      </c>
    </row>
    <row r="190" spans="1:28" x14ac:dyDescent="0.25">
      <c r="A190" t="s">
        <v>1543</v>
      </c>
      <c r="B190" t="s">
        <v>1544</v>
      </c>
      <c r="C190" t="s">
        <v>1531</v>
      </c>
      <c r="D190" t="s">
        <v>29</v>
      </c>
      <c r="E190" t="s">
        <v>1545</v>
      </c>
      <c r="F190" t="s">
        <v>29</v>
      </c>
      <c r="G190" t="s">
        <v>131</v>
      </c>
      <c r="H190" t="s">
        <v>1533</v>
      </c>
      <c r="I190" t="s">
        <v>1534</v>
      </c>
      <c r="J190" t="s">
        <v>131</v>
      </c>
      <c r="K190" t="s">
        <v>1535</v>
      </c>
      <c r="L190" t="s">
        <v>1536</v>
      </c>
      <c r="M190" t="s">
        <v>131</v>
      </c>
      <c r="N190" t="s">
        <v>1543</v>
      </c>
      <c r="P190" t="s">
        <v>685</v>
      </c>
      <c r="Q190" t="s">
        <v>131</v>
      </c>
    </row>
    <row r="191" spans="1:28" x14ac:dyDescent="0.25">
      <c r="A191" t="s">
        <v>1546</v>
      </c>
      <c r="B191" t="s">
        <v>1547</v>
      </c>
      <c r="C191" t="s">
        <v>1531</v>
      </c>
      <c r="D191" t="s">
        <v>50</v>
      </c>
      <c r="E191" t="s">
        <v>1548</v>
      </c>
      <c r="F191" t="s">
        <v>50</v>
      </c>
      <c r="G191" t="s">
        <v>131</v>
      </c>
      <c r="H191" t="s">
        <v>1533</v>
      </c>
      <c r="I191" t="s">
        <v>1534</v>
      </c>
      <c r="J191" t="s">
        <v>131</v>
      </c>
      <c r="K191" t="s">
        <v>1535</v>
      </c>
      <c r="L191" t="s">
        <v>1536</v>
      </c>
      <c r="M191" t="s">
        <v>131</v>
      </c>
      <c r="N191" t="s">
        <v>1546</v>
      </c>
      <c r="P191" t="s">
        <v>685</v>
      </c>
      <c r="Q191" t="s">
        <v>131</v>
      </c>
    </row>
    <row r="192" spans="1:28" x14ac:dyDescent="0.25">
      <c r="A192" t="s">
        <v>1549</v>
      </c>
      <c r="B192" t="s">
        <v>1550</v>
      </c>
      <c r="C192" t="s">
        <v>1531</v>
      </c>
      <c r="D192" t="s">
        <v>26</v>
      </c>
      <c r="E192" t="s">
        <v>1551</v>
      </c>
      <c r="F192" t="s">
        <v>26</v>
      </c>
      <c r="G192" t="s">
        <v>131</v>
      </c>
      <c r="H192" t="s">
        <v>1533</v>
      </c>
      <c r="I192" t="s">
        <v>1534</v>
      </c>
      <c r="J192" t="s">
        <v>131</v>
      </c>
      <c r="K192" t="s">
        <v>1535</v>
      </c>
      <c r="L192" t="s">
        <v>1536</v>
      </c>
      <c r="M192" t="s">
        <v>131</v>
      </c>
      <c r="N192" t="s">
        <v>1549</v>
      </c>
      <c r="P192" t="s">
        <v>685</v>
      </c>
      <c r="Q192" t="s">
        <v>131</v>
      </c>
    </row>
    <row r="193" spans="1:17" x14ac:dyDescent="0.25">
      <c r="A193" t="s">
        <v>1552</v>
      </c>
      <c r="B193" t="s">
        <v>1553</v>
      </c>
      <c r="C193" t="s">
        <v>1531</v>
      </c>
      <c r="D193" t="s">
        <v>58</v>
      </c>
      <c r="E193" t="s">
        <v>1554</v>
      </c>
      <c r="F193" t="s">
        <v>58</v>
      </c>
      <c r="G193" t="s">
        <v>131</v>
      </c>
      <c r="H193" t="s">
        <v>1533</v>
      </c>
      <c r="I193" t="s">
        <v>1534</v>
      </c>
      <c r="J193" t="s">
        <v>131</v>
      </c>
      <c r="K193" t="s">
        <v>1535</v>
      </c>
      <c r="L193" t="s">
        <v>1536</v>
      </c>
      <c r="M193" t="s">
        <v>131</v>
      </c>
      <c r="N193" t="s">
        <v>1552</v>
      </c>
      <c r="P193" t="s">
        <v>685</v>
      </c>
      <c r="Q193" t="s">
        <v>131</v>
      </c>
    </row>
    <row r="194" spans="1:17" x14ac:dyDescent="0.25">
      <c r="A194" t="s">
        <v>1555</v>
      </c>
      <c r="B194" t="s">
        <v>1556</v>
      </c>
      <c r="C194" t="s">
        <v>1531</v>
      </c>
      <c r="D194" t="s">
        <v>11</v>
      </c>
      <c r="E194" t="s">
        <v>1557</v>
      </c>
      <c r="F194" t="s">
        <v>11</v>
      </c>
      <c r="G194" t="s">
        <v>131</v>
      </c>
      <c r="H194" t="s">
        <v>1533</v>
      </c>
      <c r="I194" t="s">
        <v>1534</v>
      </c>
      <c r="J194" t="s">
        <v>131</v>
      </c>
      <c r="K194" t="s">
        <v>1535</v>
      </c>
      <c r="L194" t="s">
        <v>1536</v>
      </c>
      <c r="M194" t="s">
        <v>131</v>
      </c>
      <c r="N194" t="s">
        <v>1555</v>
      </c>
      <c r="P194" t="s">
        <v>685</v>
      </c>
      <c r="Q194" t="s">
        <v>131</v>
      </c>
    </row>
    <row r="195" spans="1:17" x14ac:dyDescent="0.25">
      <c r="A195" t="s">
        <v>1558</v>
      </c>
      <c r="B195" t="s">
        <v>1559</v>
      </c>
      <c r="C195" t="s">
        <v>1531</v>
      </c>
      <c r="D195" t="s">
        <v>31</v>
      </c>
      <c r="E195" t="s">
        <v>1560</v>
      </c>
      <c r="F195" t="s">
        <v>31</v>
      </c>
      <c r="G195" t="s">
        <v>131</v>
      </c>
      <c r="H195" t="s">
        <v>1533</v>
      </c>
      <c r="I195" t="s">
        <v>1534</v>
      </c>
      <c r="J195" t="s">
        <v>131</v>
      </c>
      <c r="K195" t="s">
        <v>1535</v>
      </c>
      <c r="L195" t="s">
        <v>1536</v>
      </c>
      <c r="M195" t="s">
        <v>131</v>
      </c>
      <c r="N195" t="s">
        <v>1558</v>
      </c>
      <c r="P195" t="s">
        <v>685</v>
      </c>
      <c r="Q195" t="s">
        <v>131</v>
      </c>
    </row>
    <row r="196" spans="1:17" x14ac:dyDescent="0.25">
      <c r="A196" t="s">
        <v>1561</v>
      </c>
      <c r="B196" t="s">
        <v>1562</v>
      </c>
      <c r="C196" t="s">
        <v>1531</v>
      </c>
      <c r="D196" t="s">
        <v>35</v>
      </c>
      <c r="E196" t="s">
        <v>1563</v>
      </c>
      <c r="F196" t="s">
        <v>35</v>
      </c>
      <c r="G196" t="s">
        <v>131</v>
      </c>
      <c r="H196" t="s">
        <v>1533</v>
      </c>
      <c r="I196" t="s">
        <v>1534</v>
      </c>
      <c r="J196" t="s">
        <v>131</v>
      </c>
      <c r="K196" t="s">
        <v>1535</v>
      </c>
      <c r="L196" t="s">
        <v>1536</v>
      </c>
      <c r="M196" t="s">
        <v>131</v>
      </c>
      <c r="N196" t="s">
        <v>1561</v>
      </c>
      <c r="P196" t="s">
        <v>685</v>
      </c>
      <c r="Q196" t="s">
        <v>131</v>
      </c>
    </row>
    <row r="197" spans="1:17" x14ac:dyDescent="0.25">
      <c r="A197" t="s">
        <v>1564</v>
      </c>
      <c r="B197" t="s">
        <v>1565</v>
      </c>
      <c r="C197" t="s">
        <v>1531</v>
      </c>
      <c r="D197" t="s">
        <v>27</v>
      </c>
      <c r="E197" t="s">
        <v>1566</v>
      </c>
      <c r="F197" t="s">
        <v>27</v>
      </c>
      <c r="G197" t="s">
        <v>131</v>
      </c>
      <c r="H197" t="s">
        <v>1533</v>
      </c>
      <c r="I197" t="s">
        <v>1534</v>
      </c>
      <c r="J197" t="s">
        <v>131</v>
      </c>
      <c r="K197" t="s">
        <v>1535</v>
      </c>
      <c r="L197" t="s">
        <v>1536</v>
      </c>
      <c r="M197" t="s">
        <v>131</v>
      </c>
      <c r="N197" t="s">
        <v>1564</v>
      </c>
      <c r="P197" t="s">
        <v>685</v>
      </c>
      <c r="Q197" t="s">
        <v>131</v>
      </c>
    </row>
    <row r="198" spans="1:17" x14ac:dyDescent="0.25">
      <c r="A198" t="s">
        <v>1567</v>
      </c>
      <c r="B198" t="s">
        <v>1568</v>
      </c>
      <c r="C198" t="s">
        <v>1531</v>
      </c>
      <c r="D198" t="s">
        <v>16</v>
      </c>
      <c r="E198" t="s">
        <v>1569</v>
      </c>
      <c r="F198" t="s">
        <v>16</v>
      </c>
      <c r="G198" t="s">
        <v>131</v>
      </c>
      <c r="H198" t="s">
        <v>1533</v>
      </c>
      <c r="I198" t="s">
        <v>1534</v>
      </c>
      <c r="J198" t="s">
        <v>131</v>
      </c>
      <c r="K198" t="s">
        <v>1535</v>
      </c>
      <c r="L198" t="s">
        <v>1536</v>
      </c>
      <c r="M198" t="s">
        <v>131</v>
      </c>
      <c r="N198" t="s">
        <v>1567</v>
      </c>
      <c r="P198" t="s">
        <v>685</v>
      </c>
      <c r="Q198" t="s">
        <v>131</v>
      </c>
    </row>
    <row r="199" spans="1:17" x14ac:dyDescent="0.25">
      <c r="A199" t="s">
        <v>1570</v>
      </c>
      <c r="B199" t="s">
        <v>1571</v>
      </c>
      <c r="C199" t="s">
        <v>1531</v>
      </c>
      <c r="D199" t="s">
        <v>61</v>
      </c>
      <c r="E199" t="s">
        <v>1572</v>
      </c>
      <c r="F199" t="s">
        <v>61</v>
      </c>
      <c r="G199" t="s">
        <v>131</v>
      </c>
      <c r="H199" t="s">
        <v>1533</v>
      </c>
      <c r="I199" t="s">
        <v>1534</v>
      </c>
      <c r="J199" t="s">
        <v>131</v>
      </c>
      <c r="K199" t="s">
        <v>1535</v>
      </c>
      <c r="L199" t="s">
        <v>1536</v>
      </c>
      <c r="M199" t="s">
        <v>131</v>
      </c>
      <c r="N199" t="s">
        <v>1570</v>
      </c>
      <c r="P199" t="s">
        <v>685</v>
      </c>
      <c r="Q199" t="s">
        <v>131</v>
      </c>
    </row>
    <row r="200" spans="1:17" x14ac:dyDescent="0.25">
      <c r="A200" t="s">
        <v>1573</v>
      </c>
      <c r="B200" t="s">
        <v>1574</v>
      </c>
      <c r="C200" t="s">
        <v>1531</v>
      </c>
      <c r="D200" t="s">
        <v>30</v>
      </c>
      <c r="E200" t="s">
        <v>1575</v>
      </c>
      <c r="F200" t="s">
        <v>30</v>
      </c>
      <c r="G200" t="s">
        <v>131</v>
      </c>
      <c r="H200" t="s">
        <v>1533</v>
      </c>
      <c r="I200" t="s">
        <v>1534</v>
      </c>
      <c r="J200" t="s">
        <v>131</v>
      </c>
      <c r="K200" t="s">
        <v>1535</v>
      </c>
      <c r="L200" t="s">
        <v>1536</v>
      </c>
      <c r="M200" t="s">
        <v>131</v>
      </c>
      <c r="N200" t="s">
        <v>1573</v>
      </c>
      <c r="P200" t="s">
        <v>685</v>
      </c>
      <c r="Q200" t="s">
        <v>131</v>
      </c>
    </row>
    <row r="201" spans="1:17" x14ac:dyDescent="0.25">
      <c r="A201" t="s">
        <v>1576</v>
      </c>
      <c r="B201" t="s">
        <v>1577</v>
      </c>
      <c r="C201" t="s">
        <v>1531</v>
      </c>
      <c r="D201" t="s">
        <v>32</v>
      </c>
      <c r="E201" t="s">
        <v>1578</v>
      </c>
      <c r="F201" t="s">
        <v>32</v>
      </c>
      <c r="G201" t="s">
        <v>131</v>
      </c>
      <c r="H201" t="s">
        <v>1533</v>
      </c>
      <c r="I201" t="s">
        <v>1534</v>
      </c>
      <c r="J201" t="s">
        <v>131</v>
      </c>
      <c r="K201" t="s">
        <v>1535</v>
      </c>
      <c r="L201" t="s">
        <v>1536</v>
      </c>
      <c r="M201" t="s">
        <v>131</v>
      </c>
      <c r="N201" t="s">
        <v>1576</v>
      </c>
      <c r="P201" t="s">
        <v>685</v>
      </c>
      <c r="Q201" t="s">
        <v>131</v>
      </c>
    </row>
    <row r="202" spans="1:17" x14ac:dyDescent="0.25">
      <c r="A202" t="s">
        <v>1579</v>
      </c>
      <c r="B202" t="s">
        <v>1580</v>
      </c>
      <c r="C202" t="s">
        <v>1531</v>
      </c>
      <c r="D202" t="s">
        <v>62</v>
      </c>
      <c r="E202" t="s">
        <v>1581</v>
      </c>
      <c r="F202" t="s">
        <v>62</v>
      </c>
      <c r="G202" t="s">
        <v>131</v>
      </c>
      <c r="H202" t="s">
        <v>1533</v>
      </c>
      <c r="I202" t="s">
        <v>1534</v>
      </c>
      <c r="J202" t="s">
        <v>131</v>
      </c>
      <c r="K202" t="s">
        <v>1535</v>
      </c>
      <c r="L202" t="s">
        <v>1536</v>
      </c>
      <c r="M202" t="s">
        <v>131</v>
      </c>
      <c r="N202" t="s">
        <v>1579</v>
      </c>
      <c r="P202" t="s">
        <v>685</v>
      </c>
      <c r="Q202" t="s">
        <v>131</v>
      </c>
    </row>
    <row r="203" spans="1:17" x14ac:dyDescent="0.25">
      <c r="A203" t="s">
        <v>1582</v>
      </c>
      <c r="B203" t="s">
        <v>1583</v>
      </c>
      <c r="C203" t="s">
        <v>1531</v>
      </c>
      <c r="D203" t="s">
        <v>33</v>
      </c>
      <c r="E203" t="s">
        <v>1584</v>
      </c>
      <c r="F203" t="s">
        <v>33</v>
      </c>
      <c r="G203" t="s">
        <v>131</v>
      </c>
      <c r="H203" t="s">
        <v>1533</v>
      </c>
      <c r="I203" t="s">
        <v>1534</v>
      </c>
      <c r="J203" t="s">
        <v>131</v>
      </c>
      <c r="K203" t="s">
        <v>1535</v>
      </c>
      <c r="L203" t="s">
        <v>1536</v>
      </c>
      <c r="M203" t="s">
        <v>131</v>
      </c>
      <c r="N203" t="s">
        <v>1582</v>
      </c>
      <c r="P203" t="s">
        <v>685</v>
      </c>
      <c r="Q203" t="s">
        <v>131</v>
      </c>
    </row>
    <row r="204" spans="1:17" x14ac:dyDescent="0.25">
      <c r="A204" t="s">
        <v>1585</v>
      </c>
      <c r="B204" t="s">
        <v>1586</v>
      </c>
      <c r="C204" t="s">
        <v>1531</v>
      </c>
      <c r="D204" t="s">
        <v>89</v>
      </c>
      <c r="E204" t="s">
        <v>1587</v>
      </c>
      <c r="F204" t="s">
        <v>89</v>
      </c>
      <c r="G204" t="s">
        <v>131</v>
      </c>
      <c r="H204" t="s">
        <v>1533</v>
      </c>
      <c r="I204" t="s">
        <v>1534</v>
      </c>
      <c r="J204" t="s">
        <v>131</v>
      </c>
      <c r="K204" t="s">
        <v>1535</v>
      </c>
      <c r="L204" t="s">
        <v>1536</v>
      </c>
      <c r="M204" t="s">
        <v>131</v>
      </c>
      <c r="N204" t="s">
        <v>1585</v>
      </c>
      <c r="P204" t="s">
        <v>685</v>
      </c>
      <c r="Q204" t="s">
        <v>131</v>
      </c>
    </row>
    <row r="205" spans="1:17" x14ac:dyDescent="0.25">
      <c r="A205" t="s">
        <v>1588</v>
      </c>
      <c r="B205" t="s">
        <v>1589</v>
      </c>
      <c r="C205" t="s">
        <v>1531</v>
      </c>
      <c r="D205" t="s">
        <v>44</v>
      </c>
      <c r="E205" t="s">
        <v>1590</v>
      </c>
      <c r="F205" t="s">
        <v>44</v>
      </c>
      <c r="G205" t="s">
        <v>131</v>
      </c>
      <c r="H205" t="s">
        <v>1533</v>
      </c>
      <c r="I205" t="s">
        <v>1534</v>
      </c>
      <c r="J205" t="s">
        <v>131</v>
      </c>
      <c r="K205" t="s">
        <v>1535</v>
      </c>
      <c r="L205" t="s">
        <v>1536</v>
      </c>
      <c r="M205" t="s">
        <v>131</v>
      </c>
      <c r="N205" t="s">
        <v>1588</v>
      </c>
      <c r="P205" t="s">
        <v>685</v>
      </c>
      <c r="Q205" t="s">
        <v>131</v>
      </c>
    </row>
    <row r="206" spans="1:17" x14ac:dyDescent="0.25">
      <c r="A206" t="s">
        <v>1591</v>
      </c>
      <c r="B206" t="s">
        <v>1592</v>
      </c>
      <c r="C206" t="s">
        <v>1531</v>
      </c>
      <c r="D206" t="s">
        <v>90</v>
      </c>
      <c r="E206" t="s">
        <v>1593</v>
      </c>
      <c r="F206" t="s">
        <v>90</v>
      </c>
      <c r="G206" t="s">
        <v>131</v>
      </c>
      <c r="H206" t="s">
        <v>1533</v>
      </c>
      <c r="I206" t="s">
        <v>1534</v>
      </c>
      <c r="J206" t="s">
        <v>131</v>
      </c>
      <c r="K206" t="s">
        <v>1535</v>
      </c>
      <c r="L206" t="s">
        <v>1536</v>
      </c>
      <c r="M206" t="s">
        <v>131</v>
      </c>
      <c r="N206" t="s">
        <v>1591</v>
      </c>
      <c r="P206" t="s">
        <v>685</v>
      </c>
      <c r="Q206" t="s">
        <v>131</v>
      </c>
    </row>
    <row r="207" spans="1:17" x14ac:dyDescent="0.25">
      <c r="A207" t="s">
        <v>1594</v>
      </c>
      <c r="B207" t="s">
        <v>1595</v>
      </c>
      <c r="C207" t="s">
        <v>1531</v>
      </c>
      <c r="D207" t="s">
        <v>19</v>
      </c>
      <c r="E207" t="s">
        <v>1596</v>
      </c>
      <c r="F207" t="s">
        <v>19</v>
      </c>
      <c r="G207" t="s">
        <v>131</v>
      </c>
      <c r="H207" t="s">
        <v>1533</v>
      </c>
      <c r="I207" t="s">
        <v>1534</v>
      </c>
      <c r="J207" t="s">
        <v>131</v>
      </c>
      <c r="K207" t="s">
        <v>1535</v>
      </c>
      <c r="L207" t="s">
        <v>1536</v>
      </c>
      <c r="M207" t="s">
        <v>131</v>
      </c>
      <c r="N207" t="s">
        <v>1594</v>
      </c>
      <c r="P207" t="s">
        <v>685</v>
      </c>
      <c r="Q207" t="s">
        <v>131</v>
      </c>
    </row>
    <row r="208" spans="1:17" x14ac:dyDescent="0.25">
      <c r="A208" t="s">
        <v>1597</v>
      </c>
      <c r="B208" t="s">
        <v>1598</v>
      </c>
      <c r="C208" t="s">
        <v>1531</v>
      </c>
      <c r="D208" t="s">
        <v>56</v>
      </c>
      <c r="E208" t="s">
        <v>1599</v>
      </c>
      <c r="F208" t="s">
        <v>56</v>
      </c>
      <c r="G208" t="s">
        <v>131</v>
      </c>
      <c r="H208" t="s">
        <v>1533</v>
      </c>
      <c r="I208" t="s">
        <v>1534</v>
      </c>
      <c r="J208" t="s">
        <v>131</v>
      </c>
      <c r="K208" t="s">
        <v>1535</v>
      </c>
      <c r="L208" t="s">
        <v>1536</v>
      </c>
      <c r="M208" t="s">
        <v>131</v>
      </c>
      <c r="N208" t="s">
        <v>1597</v>
      </c>
      <c r="P208" t="s">
        <v>685</v>
      </c>
      <c r="Q208" t="s">
        <v>131</v>
      </c>
    </row>
    <row r="209" spans="1:17" x14ac:dyDescent="0.25">
      <c r="A209" t="s">
        <v>1600</v>
      </c>
      <c r="B209" t="s">
        <v>1601</v>
      </c>
      <c r="C209" t="s">
        <v>1531</v>
      </c>
      <c r="D209" t="s">
        <v>82</v>
      </c>
      <c r="E209" t="s">
        <v>1602</v>
      </c>
      <c r="F209" t="s">
        <v>82</v>
      </c>
      <c r="G209" t="s">
        <v>131</v>
      </c>
      <c r="H209" t="s">
        <v>1533</v>
      </c>
      <c r="I209" t="s">
        <v>1534</v>
      </c>
      <c r="J209" t="s">
        <v>131</v>
      </c>
      <c r="K209" t="s">
        <v>1535</v>
      </c>
      <c r="L209" t="s">
        <v>1536</v>
      </c>
      <c r="M209" t="s">
        <v>131</v>
      </c>
      <c r="N209" t="s">
        <v>1600</v>
      </c>
      <c r="P209" t="s">
        <v>685</v>
      </c>
      <c r="Q209" t="s">
        <v>131</v>
      </c>
    </row>
    <row r="210" spans="1:17" x14ac:dyDescent="0.25">
      <c r="A210" t="s">
        <v>1603</v>
      </c>
      <c r="B210" t="s">
        <v>1604</v>
      </c>
      <c r="C210" t="s">
        <v>1531</v>
      </c>
      <c r="D210" t="s">
        <v>20</v>
      </c>
      <c r="E210" t="s">
        <v>1605</v>
      </c>
      <c r="F210" t="s">
        <v>20</v>
      </c>
      <c r="G210" t="s">
        <v>131</v>
      </c>
      <c r="H210" t="s">
        <v>1533</v>
      </c>
      <c r="I210" t="s">
        <v>1534</v>
      </c>
      <c r="J210" t="s">
        <v>131</v>
      </c>
      <c r="K210" t="s">
        <v>1535</v>
      </c>
      <c r="L210" t="s">
        <v>1536</v>
      </c>
      <c r="M210" t="s">
        <v>131</v>
      </c>
      <c r="N210" t="s">
        <v>1603</v>
      </c>
      <c r="P210" t="s">
        <v>685</v>
      </c>
      <c r="Q210" t="s">
        <v>131</v>
      </c>
    </row>
    <row r="211" spans="1:17" x14ac:dyDescent="0.25">
      <c r="A211" t="s">
        <v>1606</v>
      </c>
      <c r="B211" t="s">
        <v>1607</v>
      </c>
      <c r="C211" t="s">
        <v>1531</v>
      </c>
      <c r="D211" t="s">
        <v>34</v>
      </c>
      <c r="E211" t="s">
        <v>1608</v>
      </c>
      <c r="F211" t="s">
        <v>34</v>
      </c>
      <c r="G211" t="s">
        <v>131</v>
      </c>
      <c r="H211" t="s">
        <v>1533</v>
      </c>
      <c r="I211" t="s">
        <v>1534</v>
      </c>
      <c r="J211" t="s">
        <v>131</v>
      </c>
      <c r="K211" t="s">
        <v>1535</v>
      </c>
      <c r="L211" t="s">
        <v>1536</v>
      </c>
      <c r="M211" t="s">
        <v>131</v>
      </c>
      <c r="N211" t="s">
        <v>1606</v>
      </c>
      <c r="P211" t="s">
        <v>685</v>
      </c>
      <c r="Q211" t="s">
        <v>131</v>
      </c>
    </row>
    <row r="212" spans="1:17" x14ac:dyDescent="0.25">
      <c r="A212" t="s">
        <v>1609</v>
      </c>
      <c r="B212" t="s">
        <v>1610</v>
      </c>
      <c r="C212" t="s">
        <v>1531</v>
      </c>
      <c r="D212" t="s">
        <v>70</v>
      </c>
      <c r="E212" t="s">
        <v>1611</v>
      </c>
      <c r="F212" t="s">
        <v>70</v>
      </c>
      <c r="G212" t="s">
        <v>131</v>
      </c>
      <c r="H212" t="s">
        <v>1533</v>
      </c>
      <c r="I212" t="s">
        <v>1534</v>
      </c>
      <c r="J212" t="s">
        <v>131</v>
      </c>
      <c r="K212" t="s">
        <v>1535</v>
      </c>
      <c r="L212" t="s">
        <v>1536</v>
      </c>
      <c r="M212" t="s">
        <v>131</v>
      </c>
      <c r="N212" t="s">
        <v>1609</v>
      </c>
      <c r="P212" t="s">
        <v>685</v>
      </c>
      <c r="Q212" t="s">
        <v>131</v>
      </c>
    </row>
    <row r="213" spans="1:17" x14ac:dyDescent="0.25">
      <c r="A213" t="s">
        <v>1612</v>
      </c>
      <c r="B213" t="s">
        <v>1613</v>
      </c>
      <c r="C213" t="s">
        <v>1531</v>
      </c>
      <c r="D213" t="s">
        <v>75</v>
      </c>
      <c r="E213" t="s">
        <v>1614</v>
      </c>
      <c r="F213" t="s">
        <v>75</v>
      </c>
      <c r="G213" t="s">
        <v>131</v>
      </c>
      <c r="H213" t="s">
        <v>1533</v>
      </c>
      <c r="I213" t="s">
        <v>1534</v>
      </c>
      <c r="J213" t="s">
        <v>131</v>
      </c>
      <c r="K213" t="s">
        <v>1535</v>
      </c>
      <c r="L213" t="s">
        <v>1536</v>
      </c>
      <c r="M213" t="s">
        <v>131</v>
      </c>
      <c r="N213" t="s">
        <v>1612</v>
      </c>
      <c r="P213" t="s">
        <v>685</v>
      </c>
      <c r="Q213" t="s">
        <v>131</v>
      </c>
    </row>
    <row r="214" spans="1:17" x14ac:dyDescent="0.25">
      <c r="A214" t="s">
        <v>1615</v>
      </c>
      <c r="B214" t="s">
        <v>1616</v>
      </c>
      <c r="C214" t="s">
        <v>1531</v>
      </c>
      <c r="D214" t="s">
        <v>55</v>
      </c>
      <c r="E214" t="s">
        <v>1617</v>
      </c>
      <c r="F214" t="s">
        <v>55</v>
      </c>
      <c r="G214" t="s">
        <v>131</v>
      </c>
      <c r="H214" t="s">
        <v>1533</v>
      </c>
      <c r="I214" t="s">
        <v>1534</v>
      </c>
      <c r="J214" t="s">
        <v>131</v>
      </c>
      <c r="K214" t="s">
        <v>1535</v>
      </c>
      <c r="L214" t="s">
        <v>1536</v>
      </c>
      <c r="M214" t="s">
        <v>131</v>
      </c>
      <c r="N214" t="s">
        <v>1615</v>
      </c>
      <c r="P214" t="s">
        <v>685</v>
      </c>
      <c r="Q214" t="s">
        <v>131</v>
      </c>
    </row>
    <row r="215" spans="1:17" x14ac:dyDescent="0.25">
      <c r="A215" t="s">
        <v>1618</v>
      </c>
      <c r="B215" t="s">
        <v>1619</v>
      </c>
      <c r="C215" t="s">
        <v>1531</v>
      </c>
      <c r="D215" t="s">
        <v>1620</v>
      </c>
      <c r="E215" t="s">
        <v>1621</v>
      </c>
      <c r="F215" t="s">
        <v>1620</v>
      </c>
      <c r="G215" t="s">
        <v>131</v>
      </c>
      <c r="H215" t="s">
        <v>1533</v>
      </c>
      <c r="I215" t="s">
        <v>1534</v>
      </c>
      <c r="J215" t="s">
        <v>131</v>
      </c>
      <c r="K215" t="s">
        <v>1535</v>
      </c>
      <c r="L215" t="s">
        <v>1536</v>
      </c>
      <c r="M215" t="s">
        <v>131</v>
      </c>
      <c r="N215" t="s">
        <v>1618</v>
      </c>
      <c r="P215" t="s">
        <v>685</v>
      </c>
      <c r="Q215" t="s">
        <v>131</v>
      </c>
    </row>
    <row r="216" spans="1:17" x14ac:dyDescent="0.25">
      <c r="A216" t="s">
        <v>1622</v>
      </c>
      <c r="B216" t="s">
        <v>1623</v>
      </c>
      <c r="C216" t="s">
        <v>1531</v>
      </c>
      <c r="D216" t="s">
        <v>12</v>
      </c>
      <c r="E216" t="s">
        <v>1624</v>
      </c>
      <c r="F216" t="s">
        <v>12</v>
      </c>
      <c r="G216" t="s">
        <v>131</v>
      </c>
      <c r="H216" t="s">
        <v>1533</v>
      </c>
      <c r="I216" t="s">
        <v>1534</v>
      </c>
      <c r="J216" t="s">
        <v>131</v>
      </c>
      <c r="K216" t="s">
        <v>1535</v>
      </c>
      <c r="L216" t="s">
        <v>1536</v>
      </c>
      <c r="M216" t="s">
        <v>131</v>
      </c>
      <c r="N216" t="s">
        <v>1622</v>
      </c>
      <c r="P216" t="s">
        <v>685</v>
      </c>
      <c r="Q216" t="s">
        <v>131</v>
      </c>
    </row>
    <row r="217" spans="1:17" x14ac:dyDescent="0.25">
      <c r="A217" t="s">
        <v>1625</v>
      </c>
      <c r="B217" t="s">
        <v>1626</v>
      </c>
      <c r="C217" t="s">
        <v>1531</v>
      </c>
      <c r="D217" t="s">
        <v>28</v>
      </c>
      <c r="E217" t="s">
        <v>1627</v>
      </c>
      <c r="F217" t="s">
        <v>28</v>
      </c>
      <c r="G217" t="s">
        <v>131</v>
      </c>
      <c r="H217" t="s">
        <v>1533</v>
      </c>
      <c r="I217" t="s">
        <v>1534</v>
      </c>
      <c r="J217" t="s">
        <v>131</v>
      </c>
      <c r="K217" t="s">
        <v>1535</v>
      </c>
      <c r="L217" t="s">
        <v>1536</v>
      </c>
      <c r="M217" t="s">
        <v>131</v>
      </c>
      <c r="N217" t="s">
        <v>1625</v>
      </c>
      <c r="P217" t="s">
        <v>685</v>
      </c>
      <c r="Q217" t="s">
        <v>131</v>
      </c>
    </row>
    <row r="218" spans="1:17" x14ac:dyDescent="0.25">
      <c r="A218" t="s">
        <v>1628</v>
      </c>
      <c r="B218" t="s">
        <v>1629</v>
      </c>
      <c r="C218" t="s">
        <v>1531</v>
      </c>
      <c r="D218" t="s">
        <v>49</v>
      </c>
      <c r="E218" t="s">
        <v>1630</v>
      </c>
      <c r="F218" t="s">
        <v>49</v>
      </c>
      <c r="G218" t="s">
        <v>131</v>
      </c>
      <c r="H218" t="s">
        <v>1533</v>
      </c>
      <c r="I218" t="s">
        <v>1534</v>
      </c>
      <c r="J218" t="s">
        <v>131</v>
      </c>
      <c r="K218" t="s">
        <v>1535</v>
      </c>
      <c r="L218" t="s">
        <v>1536</v>
      </c>
      <c r="M218" t="s">
        <v>131</v>
      </c>
      <c r="N218" t="s">
        <v>1628</v>
      </c>
      <c r="P218" t="s">
        <v>685</v>
      </c>
      <c r="Q218" t="s">
        <v>131</v>
      </c>
    </row>
    <row r="219" spans="1:17" x14ac:dyDescent="0.25">
      <c r="A219" t="s">
        <v>1631</v>
      </c>
      <c r="B219" t="s">
        <v>1632</v>
      </c>
      <c r="C219" t="s">
        <v>1531</v>
      </c>
      <c r="D219" t="s">
        <v>86</v>
      </c>
      <c r="E219" t="s">
        <v>1633</v>
      </c>
      <c r="F219" t="s">
        <v>86</v>
      </c>
      <c r="G219" t="s">
        <v>131</v>
      </c>
      <c r="H219" t="s">
        <v>1533</v>
      </c>
      <c r="I219" t="s">
        <v>1534</v>
      </c>
      <c r="J219" t="s">
        <v>131</v>
      </c>
      <c r="K219" t="s">
        <v>1535</v>
      </c>
      <c r="L219" t="s">
        <v>1536</v>
      </c>
      <c r="M219" t="s">
        <v>131</v>
      </c>
      <c r="N219" t="s">
        <v>1631</v>
      </c>
      <c r="P219" t="s">
        <v>685</v>
      </c>
      <c r="Q219" t="s">
        <v>131</v>
      </c>
    </row>
    <row r="220" spans="1:17" x14ac:dyDescent="0.25">
      <c r="A220" t="s">
        <v>1634</v>
      </c>
      <c r="B220" t="s">
        <v>1635</v>
      </c>
      <c r="C220" t="s">
        <v>1531</v>
      </c>
      <c r="D220" t="s">
        <v>87</v>
      </c>
      <c r="E220" t="s">
        <v>1636</v>
      </c>
      <c r="F220" t="s">
        <v>87</v>
      </c>
      <c r="G220" t="s">
        <v>131</v>
      </c>
      <c r="H220" t="s">
        <v>1533</v>
      </c>
      <c r="I220" t="s">
        <v>1534</v>
      </c>
      <c r="J220" t="s">
        <v>131</v>
      </c>
      <c r="K220" t="s">
        <v>1535</v>
      </c>
      <c r="L220" t="s">
        <v>1536</v>
      </c>
      <c r="M220" t="s">
        <v>131</v>
      </c>
      <c r="N220" t="s">
        <v>1634</v>
      </c>
      <c r="P220" t="s">
        <v>685</v>
      </c>
      <c r="Q220" t="s">
        <v>131</v>
      </c>
    </row>
    <row r="221" spans="1:17" x14ac:dyDescent="0.25">
      <c r="A221" t="s">
        <v>1637</v>
      </c>
      <c r="B221" t="s">
        <v>1638</v>
      </c>
      <c r="C221" t="s">
        <v>1531</v>
      </c>
      <c r="D221" t="s">
        <v>1639</v>
      </c>
      <c r="E221" t="s">
        <v>1640</v>
      </c>
      <c r="F221" t="s">
        <v>1639</v>
      </c>
      <c r="G221" t="s">
        <v>131</v>
      </c>
      <c r="H221" t="s">
        <v>1533</v>
      </c>
      <c r="I221" t="s">
        <v>1534</v>
      </c>
      <c r="J221" t="s">
        <v>131</v>
      </c>
      <c r="K221" t="s">
        <v>1535</v>
      </c>
      <c r="L221" t="s">
        <v>1536</v>
      </c>
      <c r="M221" t="s">
        <v>131</v>
      </c>
      <c r="N221" t="s">
        <v>1637</v>
      </c>
      <c r="P221" t="s">
        <v>685</v>
      </c>
      <c r="Q221" t="s">
        <v>131</v>
      </c>
    </row>
    <row r="222" spans="1:17" x14ac:dyDescent="0.25">
      <c r="A222" t="s">
        <v>1641</v>
      </c>
      <c r="B222" t="s">
        <v>1642</v>
      </c>
      <c r="C222" t="s">
        <v>1531</v>
      </c>
      <c r="D222" t="s">
        <v>84</v>
      </c>
      <c r="E222" t="s">
        <v>1643</v>
      </c>
      <c r="F222" t="s">
        <v>84</v>
      </c>
      <c r="G222" t="s">
        <v>131</v>
      </c>
      <c r="H222" t="s">
        <v>1533</v>
      </c>
      <c r="I222" t="s">
        <v>1534</v>
      </c>
      <c r="J222" t="s">
        <v>131</v>
      </c>
      <c r="K222" t="s">
        <v>1535</v>
      </c>
      <c r="L222" t="s">
        <v>1536</v>
      </c>
      <c r="M222" t="s">
        <v>131</v>
      </c>
      <c r="N222" t="s">
        <v>1641</v>
      </c>
      <c r="P222" t="s">
        <v>685</v>
      </c>
      <c r="Q222" t="s">
        <v>131</v>
      </c>
    </row>
    <row r="223" spans="1:17" x14ac:dyDescent="0.25">
      <c r="A223" t="s">
        <v>1644</v>
      </c>
      <c r="B223" t="s">
        <v>1645</v>
      </c>
      <c r="C223" t="s">
        <v>1531</v>
      </c>
      <c r="D223" t="s">
        <v>23</v>
      </c>
      <c r="E223" t="s">
        <v>1646</v>
      </c>
      <c r="F223" t="s">
        <v>23</v>
      </c>
      <c r="G223" t="s">
        <v>131</v>
      </c>
      <c r="H223" t="s">
        <v>1533</v>
      </c>
      <c r="I223" t="s">
        <v>1534</v>
      </c>
      <c r="J223" t="s">
        <v>131</v>
      </c>
      <c r="K223" t="s">
        <v>1535</v>
      </c>
      <c r="L223" t="s">
        <v>1536</v>
      </c>
      <c r="M223" t="s">
        <v>131</v>
      </c>
      <c r="N223" t="s">
        <v>1644</v>
      </c>
      <c r="P223" t="s">
        <v>685</v>
      </c>
      <c r="Q223" t="s">
        <v>131</v>
      </c>
    </row>
    <row r="224" spans="1:17" x14ac:dyDescent="0.25">
      <c r="A224" t="s">
        <v>1647</v>
      </c>
      <c r="B224" t="s">
        <v>1648</v>
      </c>
      <c r="C224" t="s">
        <v>1531</v>
      </c>
      <c r="D224" t="s">
        <v>51</v>
      </c>
      <c r="E224" t="s">
        <v>1649</v>
      </c>
      <c r="F224" t="s">
        <v>51</v>
      </c>
      <c r="G224" t="s">
        <v>131</v>
      </c>
      <c r="H224" t="s">
        <v>1533</v>
      </c>
      <c r="I224" t="s">
        <v>1534</v>
      </c>
      <c r="J224" t="s">
        <v>131</v>
      </c>
      <c r="K224" t="s">
        <v>1535</v>
      </c>
      <c r="L224" t="s">
        <v>1536</v>
      </c>
      <c r="M224" t="s">
        <v>131</v>
      </c>
      <c r="N224" t="s">
        <v>1647</v>
      </c>
      <c r="P224" t="s">
        <v>685</v>
      </c>
      <c r="Q224" t="s">
        <v>131</v>
      </c>
    </row>
    <row r="225" spans="1:28" x14ac:dyDescent="0.25">
      <c r="A225" t="s">
        <v>1650</v>
      </c>
      <c r="B225" t="s">
        <v>1651</v>
      </c>
      <c r="C225" t="s">
        <v>1531</v>
      </c>
      <c r="D225" t="s">
        <v>38</v>
      </c>
      <c r="E225" t="s">
        <v>1652</v>
      </c>
      <c r="F225" t="s">
        <v>38</v>
      </c>
      <c r="G225" t="s">
        <v>131</v>
      </c>
      <c r="H225" t="s">
        <v>1533</v>
      </c>
      <c r="I225" t="s">
        <v>1534</v>
      </c>
      <c r="J225" t="s">
        <v>131</v>
      </c>
      <c r="K225" t="s">
        <v>1535</v>
      </c>
      <c r="L225" t="s">
        <v>1536</v>
      </c>
      <c r="M225" t="s">
        <v>131</v>
      </c>
      <c r="N225" t="s">
        <v>1650</v>
      </c>
      <c r="P225" t="s">
        <v>685</v>
      </c>
      <c r="Q225" t="s">
        <v>131</v>
      </c>
    </row>
    <row r="226" spans="1:28" x14ac:dyDescent="0.25">
      <c r="A226" t="s">
        <v>1653</v>
      </c>
      <c r="B226" t="s">
        <v>1654</v>
      </c>
      <c r="C226" t="s">
        <v>1531</v>
      </c>
      <c r="D226" t="s">
        <v>39</v>
      </c>
      <c r="E226" t="s">
        <v>1655</v>
      </c>
      <c r="F226" t="s">
        <v>39</v>
      </c>
      <c r="G226" t="s">
        <v>131</v>
      </c>
      <c r="H226" t="s">
        <v>1533</v>
      </c>
      <c r="I226" t="s">
        <v>1534</v>
      </c>
      <c r="J226" t="s">
        <v>131</v>
      </c>
      <c r="K226" t="s">
        <v>1535</v>
      </c>
      <c r="L226" t="s">
        <v>1536</v>
      </c>
      <c r="M226" t="s">
        <v>131</v>
      </c>
      <c r="N226" t="s">
        <v>1653</v>
      </c>
      <c r="P226" t="s">
        <v>685</v>
      </c>
      <c r="Q226" t="s">
        <v>131</v>
      </c>
    </row>
    <row r="227" spans="1:28" x14ac:dyDescent="0.25">
      <c r="A227" t="s">
        <v>1656</v>
      </c>
      <c r="B227" t="s">
        <v>1657</v>
      </c>
      <c r="C227" t="s">
        <v>1531</v>
      </c>
      <c r="D227" t="s">
        <v>10</v>
      </c>
      <c r="E227" t="s">
        <v>1658</v>
      </c>
      <c r="F227" t="s">
        <v>10</v>
      </c>
      <c r="G227" t="s">
        <v>131</v>
      </c>
      <c r="H227" t="s">
        <v>1533</v>
      </c>
      <c r="I227" t="s">
        <v>1534</v>
      </c>
      <c r="J227" t="s">
        <v>131</v>
      </c>
      <c r="K227" t="s">
        <v>1535</v>
      </c>
      <c r="L227" t="s">
        <v>1536</v>
      </c>
      <c r="M227" t="s">
        <v>131</v>
      </c>
      <c r="N227" t="s">
        <v>1656</v>
      </c>
      <c r="P227" t="s">
        <v>685</v>
      </c>
      <c r="Q227" t="s">
        <v>131</v>
      </c>
    </row>
    <row r="228" spans="1:28" x14ac:dyDescent="0.25">
      <c r="A228" t="s">
        <v>1659</v>
      </c>
      <c r="B228" t="s">
        <v>1660</v>
      </c>
      <c r="C228" t="s">
        <v>1531</v>
      </c>
      <c r="D228" t="s">
        <v>40</v>
      </c>
      <c r="E228" t="s">
        <v>1661</v>
      </c>
      <c r="F228" t="s">
        <v>40</v>
      </c>
      <c r="G228" t="s">
        <v>131</v>
      </c>
      <c r="H228" t="s">
        <v>1533</v>
      </c>
      <c r="I228" t="s">
        <v>1534</v>
      </c>
      <c r="J228" t="s">
        <v>131</v>
      </c>
      <c r="K228" t="s">
        <v>1535</v>
      </c>
      <c r="L228" t="s">
        <v>1536</v>
      </c>
      <c r="M228" t="s">
        <v>131</v>
      </c>
      <c r="N228" t="s">
        <v>1659</v>
      </c>
      <c r="P228" t="s">
        <v>685</v>
      </c>
      <c r="Q228" t="s">
        <v>131</v>
      </c>
    </row>
    <row r="229" spans="1:28" x14ac:dyDescent="0.25">
      <c r="A229" t="s">
        <v>1662</v>
      </c>
      <c r="B229" t="s">
        <v>1663</v>
      </c>
      <c r="C229" t="s">
        <v>1531</v>
      </c>
      <c r="D229" t="s">
        <v>41</v>
      </c>
      <c r="E229" t="s">
        <v>1664</v>
      </c>
      <c r="F229" t="s">
        <v>41</v>
      </c>
      <c r="G229" t="s">
        <v>131</v>
      </c>
      <c r="H229" t="s">
        <v>1533</v>
      </c>
      <c r="I229" t="s">
        <v>1534</v>
      </c>
      <c r="J229" t="s">
        <v>131</v>
      </c>
      <c r="K229" t="s">
        <v>1535</v>
      </c>
      <c r="L229" t="s">
        <v>1536</v>
      </c>
      <c r="M229" t="s">
        <v>131</v>
      </c>
      <c r="N229" t="s">
        <v>1662</v>
      </c>
      <c r="P229" t="s">
        <v>685</v>
      </c>
      <c r="Q229" t="s">
        <v>131</v>
      </c>
    </row>
    <row r="230" spans="1:28" x14ac:dyDescent="0.25">
      <c r="A230" t="s">
        <v>1665</v>
      </c>
      <c r="B230" t="s">
        <v>1666</v>
      </c>
      <c r="C230" t="s">
        <v>1531</v>
      </c>
      <c r="D230" t="s">
        <v>36</v>
      </c>
      <c r="E230" t="s">
        <v>1667</v>
      </c>
      <c r="F230" t="s">
        <v>36</v>
      </c>
      <c r="G230" t="s">
        <v>131</v>
      </c>
      <c r="H230" t="s">
        <v>1533</v>
      </c>
      <c r="I230" t="s">
        <v>1534</v>
      </c>
      <c r="J230" t="s">
        <v>131</v>
      </c>
      <c r="K230" t="s">
        <v>1535</v>
      </c>
      <c r="L230" t="s">
        <v>1536</v>
      </c>
      <c r="M230" t="s">
        <v>131</v>
      </c>
      <c r="N230" t="s">
        <v>1665</v>
      </c>
      <c r="P230" t="s">
        <v>685</v>
      </c>
      <c r="Q230" t="s">
        <v>131</v>
      </c>
    </row>
    <row r="231" spans="1:28" x14ac:dyDescent="0.25">
      <c r="A231" t="s">
        <v>1668</v>
      </c>
      <c r="B231" t="s">
        <v>1669</v>
      </c>
      <c r="C231" t="s">
        <v>1531</v>
      </c>
      <c r="D231" t="s">
        <v>15</v>
      </c>
      <c r="E231" t="s">
        <v>1670</v>
      </c>
      <c r="F231" t="s">
        <v>15</v>
      </c>
      <c r="G231" t="s">
        <v>131</v>
      </c>
      <c r="H231" t="s">
        <v>1533</v>
      </c>
      <c r="I231" t="s">
        <v>1534</v>
      </c>
      <c r="J231" t="s">
        <v>131</v>
      </c>
      <c r="K231" t="s">
        <v>1535</v>
      </c>
      <c r="L231" t="s">
        <v>1536</v>
      </c>
      <c r="M231" t="s">
        <v>131</v>
      </c>
      <c r="N231" t="s">
        <v>1668</v>
      </c>
      <c r="P231" t="s">
        <v>685</v>
      </c>
      <c r="Q231" t="s">
        <v>131</v>
      </c>
    </row>
    <row r="232" spans="1:28" x14ac:dyDescent="0.25">
      <c r="A232" t="s">
        <v>1671</v>
      </c>
      <c r="B232" t="s">
        <v>1672</v>
      </c>
      <c r="C232" t="s">
        <v>1531</v>
      </c>
      <c r="D232" t="s">
        <v>74</v>
      </c>
      <c r="E232" t="s">
        <v>1673</v>
      </c>
      <c r="F232" t="s">
        <v>74</v>
      </c>
      <c r="G232" t="s">
        <v>131</v>
      </c>
      <c r="H232" t="s">
        <v>1533</v>
      </c>
      <c r="I232" t="s">
        <v>1534</v>
      </c>
      <c r="J232" t="s">
        <v>131</v>
      </c>
      <c r="K232" t="s">
        <v>1535</v>
      </c>
      <c r="L232" t="s">
        <v>1536</v>
      </c>
      <c r="M232" t="s">
        <v>131</v>
      </c>
      <c r="N232" t="s">
        <v>1671</v>
      </c>
      <c r="P232" t="s">
        <v>685</v>
      </c>
      <c r="Q232" t="s">
        <v>131</v>
      </c>
    </row>
    <row r="233" spans="1:28" x14ac:dyDescent="0.25">
      <c r="A233" t="s">
        <v>1674</v>
      </c>
      <c r="B233" t="s">
        <v>1675</v>
      </c>
      <c r="C233" t="s">
        <v>1531</v>
      </c>
      <c r="D233" t="s">
        <v>53</v>
      </c>
      <c r="E233" t="s">
        <v>1676</v>
      </c>
      <c r="F233" t="s">
        <v>53</v>
      </c>
      <c r="G233" t="s">
        <v>131</v>
      </c>
      <c r="H233" t="s">
        <v>1533</v>
      </c>
      <c r="I233" t="s">
        <v>1534</v>
      </c>
      <c r="J233" t="s">
        <v>131</v>
      </c>
      <c r="K233" t="s">
        <v>1535</v>
      </c>
      <c r="L233" t="s">
        <v>1536</v>
      </c>
      <c r="M233" t="s">
        <v>131</v>
      </c>
      <c r="N233" t="s">
        <v>1674</v>
      </c>
      <c r="P233" t="s">
        <v>685</v>
      </c>
      <c r="Q233" t="s">
        <v>131</v>
      </c>
    </row>
    <row r="234" spans="1:28" x14ac:dyDescent="0.25">
      <c r="A234" t="s">
        <v>1677</v>
      </c>
      <c r="B234" t="s">
        <v>1678</v>
      </c>
      <c r="C234" t="s">
        <v>1531</v>
      </c>
      <c r="D234" t="s">
        <v>73</v>
      </c>
      <c r="E234" t="s">
        <v>1679</v>
      </c>
      <c r="F234" t="s">
        <v>73</v>
      </c>
      <c r="G234" t="s">
        <v>131</v>
      </c>
      <c r="H234" t="s">
        <v>1533</v>
      </c>
      <c r="I234" t="s">
        <v>1534</v>
      </c>
      <c r="J234" t="s">
        <v>131</v>
      </c>
      <c r="K234" t="s">
        <v>1535</v>
      </c>
      <c r="L234" t="s">
        <v>1536</v>
      </c>
      <c r="M234" t="s">
        <v>131</v>
      </c>
      <c r="N234" t="s">
        <v>1677</v>
      </c>
      <c r="P234" t="s">
        <v>685</v>
      </c>
      <c r="Q234" t="s">
        <v>131</v>
      </c>
    </row>
    <row r="235" spans="1:28" x14ac:dyDescent="0.25">
      <c r="A235" t="s">
        <v>1680</v>
      </c>
      <c r="B235" t="s">
        <v>1681</v>
      </c>
      <c r="C235" t="s">
        <v>1531</v>
      </c>
      <c r="D235" t="s">
        <v>1682</v>
      </c>
      <c r="E235" t="s">
        <v>1683</v>
      </c>
      <c r="F235" t="s">
        <v>1682</v>
      </c>
      <c r="G235" t="s">
        <v>131</v>
      </c>
      <c r="H235" t="s">
        <v>1533</v>
      </c>
      <c r="I235" t="s">
        <v>1534</v>
      </c>
      <c r="J235" t="s">
        <v>1684</v>
      </c>
      <c r="K235" t="s">
        <v>1685</v>
      </c>
      <c r="L235" t="s">
        <v>1536</v>
      </c>
      <c r="M235" t="s">
        <v>131</v>
      </c>
      <c r="N235" t="s">
        <v>1680</v>
      </c>
      <c r="P235" t="s">
        <v>1684</v>
      </c>
      <c r="Q235" t="s">
        <v>131</v>
      </c>
    </row>
    <row r="236" spans="1:28" x14ac:dyDescent="0.25">
      <c r="A236" t="s">
        <v>1686</v>
      </c>
      <c r="B236" t="s">
        <v>1687</v>
      </c>
      <c r="C236" t="s">
        <v>1531</v>
      </c>
      <c r="D236" t="s">
        <v>1688</v>
      </c>
      <c r="E236" t="s">
        <v>1689</v>
      </c>
      <c r="F236" t="s">
        <v>1688</v>
      </c>
      <c r="G236" t="s">
        <v>131</v>
      </c>
      <c r="H236" t="s">
        <v>1533</v>
      </c>
      <c r="I236" t="s">
        <v>1534</v>
      </c>
      <c r="J236" t="s">
        <v>540</v>
      </c>
      <c r="K236" t="s">
        <v>1690</v>
      </c>
      <c r="L236" t="s">
        <v>1536</v>
      </c>
      <c r="M236" t="s">
        <v>131</v>
      </c>
      <c r="N236" t="s">
        <v>1686</v>
      </c>
      <c r="P236" t="s">
        <v>540</v>
      </c>
      <c r="Q236" t="s">
        <v>131</v>
      </c>
    </row>
    <row r="237" spans="1:28" x14ac:dyDescent="0.25">
      <c r="A237" t="s">
        <v>1691</v>
      </c>
      <c r="B237" t="s">
        <v>1692</v>
      </c>
      <c r="C237" t="s">
        <v>1531</v>
      </c>
      <c r="D237" t="s">
        <v>1693</v>
      </c>
      <c r="E237" t="s">
        <v>1694</v>
      </c>
      <c r="F237" t="s">
        <v>1693</v>
      </c>
      <c r="G237" t="s">
        <v>131</v>
      </c>
      <c r="H237" t="s">
        <v>1533</v>
      </c>
      <c r="I237" t="s">
        <v>1534</v>
      </c>
      <c r="J237" t="s">
        <v>1695</v>
      </c>
      <c r="K237" t="s">
        <v>1696</v>
      </c>
      <c r="L237" t="s">
        <v>1536</v>
      </c>
      <c r="M237" t="s">
        <v>131</v>
      </c>
      <c r="N237" t="s">
        <v>1691</v>
      </c>
      <c r="P237" t="s">
        <v>1697</v>
      </c>
      <c r="Q237" t="s">
        <v>131</v>
      </c>
    </row>
    <row r="238" spans="1:28" x14ac:dyDescent="0.25">
      <c r="A238" t="s">
        <v>1698</v>
      </c>
      <c r="B238" t="s">
        <v>1699</v>
      </c>
      <c r="C238" t="s">
        <v>1531</v>
      </c>
      <c r="D238" t="s">
        <v>1700</v>
      </c>
      <c r="E238" t="s">
        <v>1701</v>
      </c>
      <c r="F238" t="s">
        <v>1700</v>
      </c>
      <c r="G238" t="s">
        <v>131</v>
      </c>
      <c r="H238" t="s">
        <v>1533</v>
      </c>
      <c r="I238" t="s">
        <v>1534</v>
      </c>
      <c r="J238" t="s">
        <v>1702</v>
      </c>
      <c r="K238" t="s">
        <v>1696</v>
      </c>
      <c r="L238" t="s">
        <v>1536</v>
      </c>
      <c r="M238" t="s">
        <v>131</v>
      </c>
      <c r="N238" t="s">
        <v>1698</v>
      </c>
      <c r="P238" t="s">
        <v>1702</v>
      </c>
      <c r="Q238" t="s">
        <v>131</v>
      </c>
      <c r="S238">
        <v>16.75</v>
      </c>
      <c r="T238">
        <v>18.22</v>
      </c>
      <c r="U238">
        <v>5.4</v>
      </c>
      <c r="V238">
        <v>2.4300000000000002</v>
      </c>
      <c r="W238">
        <v>4.42</v>
      </c>
      <c r="X238">
        <v>1.22</v>
      </c>
      <c r="Y238">
        <v>3.6</v>
      </c>
      <c r="Z238">
        <v>198.52</v>
      </c>
      <c r="AB238">
        <v>2.97</v>
      </c>
    </row>
    <row r="239" spans="1:28" x14ac:dyDescent="0.25">
      <c r="A239" t="s">
        <v>1703</v>
      </c>
      <c r="B239" t="s">
        <v>1704</v>
      </c>
      <c r="C239" t="s">
        <v>1531</v>
      </c>
      <c r="D239" t="s">
        <v>1705</v>
      </c>
      <c r="E239" t="s">
        <v>1706</v>
      </c>
      <c r="F239" t="s">
        <v>1705</v>
      </c>
      <c r="G239" t="s">
        <v>131</v>
      </c>
      <c r="H239" t="s">
        <v>1533</v>
      </c>
      <c r="I239" t="s">
        <v>1534</v>
      </c>
      <c r="J239" t="s">
        <v>1707</v>
      </c>
      <c r="K239" t="s">
        <v>1690</v>
      </c>
      <c r="L239" t="s">
        <v>1536</v>
      </c>
      <c r="M239" t="s">
        <v>131</v>
      </c>
      <c r="N239" t="s">
        <v>1703</v>
      </c>
      <c r="P239" t="s">
        <v>1707</v>
      </c>
      <c r="Q239" t="s">
        <v>131</v>
      </c>
    </row>
    <row r="240" spans="1:28" x14ac:dyDescent="0.25">
      <c r="A240" t="s">
        <v>1708</v>
      </c>
      <c r="B240" t="s">
        <v>1709</v>
      </c>
      <c r="C240" t="s">
        <v>1531</v>
      </c>
      <c r="D240" t="s">
        <v>1710</v>
      </c>
      <c r="E240" t="s">
        <v>1711</v>
      </c>
      <c r="F240" t="s">
        <v>1710</v>
      </c>
      <c r="G240" t="s">
        <v>131</v>
      </c>
      <c r="H240" t="s">
        <v>1533</v>
      </c>
      <c r="I240" t="s">
        <v>1534</v>
      </c>
      <c r="J240" t="s">
        <v>1712</v>
      </c>
      <c r="K240" t="s">
        <v>1690</v>
      </c>
      <c r="L240" t="s">
        <v>1536</v>
      </c>
      <c r="M240" t="s">
        <v>131</v>
      </c>
      <c r="N240" t="s">
        <v>1708</v>
      </c>
      <c r="P240" t="s">
        <v>1712</v>
      </c>
      <c r="Q240" t="s">
        <v>131</v>
      </c>
    </row>
    <row r="241" spans="1:28" x14ac:dyDescent="0.25">
      <c r="A241" t="s">
        <v>1713</v>
      </c>
      <c r="B241" t="s">
        <v>1714</v>
      </c>
      <c r="C241" t="s">
        <v>1531</v>
      </c>
      <c r="D241" t="s">
        <v>1715</v>
      </c>
      <c r="E241" t="s">
        <v>1716</v>
      </c>
      <c r="F241" t="s">
        <v>1715</v>
      </c>
      <c r="G241" t="s">
        <v>131</v>
      </c>
      <c r="H241" t="s">
        <v>1533</v>
      </c>
      <c r="I241" t="s">
        <v>1534</v>
      </c>
      <c r="J241" t="s">
        <v>1717</v>
      </c>
      <c r="K241" t="s">
        <v>1718</v>
      </c>
      <c r="L241" t="s">
        <v>1536</v>
      </c>
      <c r="M241" t="s">
        <v>131</v>
      </c>
      <c r="N241" t="s">
        <v>1713</v>
      </c>
      <c r="P241" t="s">
        <v>1717</v>
      </c>
      <c r="Q241" t="s">
        <v>131</v>
      </c>
    </row>
    <row r="242" spans="1:28" x14ac:dyDescent="0.25">
      <c r="A242" t="s">
        <v>1719</v>
      </c>
      <c r="B242" t="s">
        <v>1720</v>
      </c>
      <c r="C242" t="s">
        <v>1531</v>
      </c>
      <c r="D242" t="s">
        <v>1721</v>
      </c>
      <c r="E242" t="s">
        <v>1722</v>
      </c>
      <c r="F242" t="s">
        <v>1721</v>
      </c>
      <c r="G242" t="s">
        <v>131</v>
      </c>
      <c r="H242" t="s">
        <v>1533</v>
      </c>
      <c r="I242" t="s">
        <v>1534</v>
      </c>
      <c r="J242" t="s">
        <v>1684</v>
      </c>
      <c r="K242" t="s">
        <v>1696</v>
      </c>
      <c r="L242" t="s">
        <v>1536</v>
      </c>
      <c r="M242" t="s">
        <v>131</v>
      </c>
      <c r="N242" t="s">
        <v>1719</v>
      </c>
      <c r="P242" t="s">
        <v>1684</v>
      </c>
      <c r="Q242" t="s">
        <v>131</v>
      </c>
    </row>
    <row r="243" spans="1:28" x14ac:dyDescent="0.25">
      <c r="A243" t="s">
        <v>1723</v>
      </c>
      <c r="B243" t="s">
        <v>1724</v>
      </c>
      <c r="C243" t="s">
        <v>1531</v>
      </c>
      <c r="D243" t="s">
        <v>1725</v>
      </c>
      <c r="E243" t="s">
        <v>1726</v>
      </c>
      <c r="F243" t="s">
        <v>1725</v>
      </c>
      <c r="G243" t="s">
        <v>131</v>
      </c>
      <c r="H243" t="s">
        <v>1533</v>
      </c>
      <c r="I243" t="s">
        <v>1534</v>
      </c>
      <c r="J243" t="s">
        <v>1050</v>
      </c>
      <c r="K243" t="s">
        <v>1727</v>
      </c>
      <c r="L243" t="s">
        <v>1536</v>
      </c>
      <c r="M243" t="s">
        <v>131</v>
      </c>
      <c r="N243" t="s">
        <v>1723</v>
      </c>
      <c r="P243" t="s">
        <v>1050</v>
      </c>
      <c r="Q243" t="s">
        <v>131</v>
      </c>
    </row>
    <row r="244" spans="1:28" x14ac:dyDescent="0.25">
      <c r="A244" t="s">
        <v>1728</v>
      </c>
      <c r="B244" t="s">
        <v>1729</v>
      </c>
      <c r="C244" t="s">
        <v>1531</v>
      </c>
      <c r="D244" t="s">
        <v>1730</v>
      </c>
      <c r="E244" t="s">
        <v>1731</v>
      </c>
      <c r="F244" t="s">
        <v>1730</v>
      </c>
      <c r="G244" t="s">
        <v>131</v>
      </c>
      <c r="H244" t="s">
        <v>1533</v>
      </c>
      <c r="I244" t="s">
        <v>1534</v>
      </c>
      <c r="J244" t="s">
        <v>1702</v>
      </c>
      <c r="K244" t="s">
        <v>1690</v>
      </c>
      <c r="L244" t="s">
        <v>1536</v>
      </c>
      <c r="M244" t="s">
        <v>131</v>
      </c>
      <c r="N244" t="s">
        <v>1728</v>
      </c>
      <c r="P244" t="s">
        <v>1702</v>
      </c>
      <c r="Q244" t="s">
        <v>131</v>
      </c>
    </row>
    <row r="245" spans="1:28" x14ac:dyDescent="0.25">
      <c r="A245" t="s">
        <v>1732</v>
      </c>
      <c r="B245" t="s">
        <v>1733</v>
      </c>
      <c r="C245" t="s">
        <v>1531</v>
      </c>
      <c r="D245" t="s">
        <v>1734</v>
      </c>
      <c r="E245" t="s">
        <v>1735</v>
      </c>
      <c r="F245" t="s">
        <v>1734</v>
      </c>
      <c r="G245" t="s">
        <v>131</v>
      </c>
      <c r="H245" t="s">
        <v>1533</v>
      </c>
      <c r="I245" t="s">
        <v>1534</v>
      </c>
      <c r="J245" t="s">
        <v>1684</v>
      </c>
      <c r="K245" t="s">
        <v>1718</v>
      </c>
      <c r="L245" t="s">
        <v>1536</v>
      </c>
      <c r="M245" t="s">
        <v>131</v>
      </c>
      <c r="N245" t="s">
        <v>1732</v>
      </c>
      <c r="P245" t="s">
        <v>1684</v>
      </c>
      <c r="Q245" t="s">
        <v>131</v>
      </c>
    </row>
    <row r="246" spans="1:28" x14ac:dyDescent="0.25">
      <c r="A246" t="s">
        <v>1736</v>
      </c>
      <c r="B246" t="s">
        <v>1737</v>
      </c>
      <c r="C246" t="s">
        <v>1531</v>
      </c>
      <c r="D246" t="s">
        <v>1738</v>
      </c>
      <c r="E246" t="s">
        <v>1739</v>
      </c>
      <c r="F246" t="s">
        <v>1738</v>
      </c>
      <c r="G246" t="s">
        <v>131</v>
      </c>
      <c r="H246" t="s">
        <v>1533</v>
      </c>
      <c r="I246" t="s">
        <v>1534</v>
      </c>
      <c r="J246" t="s">
        <v>1740</v>
      </c>
      <c r="K246" t="s">
        <v>1718</v>
      </c>
      <c r="L246" t="s">
        <v>1536</v>
      </c>
      <c r="M246" t="s">
        <v>131</v>
      </c>
      <c r="N246" t="s">
        <v>1736</v>
      </c>
      <c r="P246" t="s">
        <v>1740</v>
      </c>
      <c r="Q246" t="s">
        <v>131</v>
      </c>
    </row>
    <row r="247" spans="1:28" x14ac:dyDescent="0.25">
      <c r="A247" t="s">
        <v>1741</v>
      </c>
      <c r="B247" t="s">
        <v>1742</v>
      </c>
      <c r="C247" t="s">
        <v>1531</v>
      </c>
      <c r="D247" t="s">
        <v>1743</v>
      </c>
      <c r="E247" t="s">
        <v>1744</v>
      </c>
      <c r="F247" t="s">
        <v>1743</v>
      </c>
      <c r="G247" t="s">
        <v>131</v>
      </c>
      <c r="H247" t="s">
        <v>1533</v>
      </c>
      <c r="I247" t="s">
        <v>1534</v>
      </c>
      <c r="J247" t="s">
        <v>1745</v>
      </c>
      <c r="K247" t="s">
        <v>1696</v>
      </c>
      <c r="L247" t="s">
        <v>1536</v>
      </c>
      <c r="M247" t="s">
        <v>131</v>
      </c>
      <c r="N247" t="s">
        <v>1741</v>
      </c>
      <c r="P247" t="s">
        <v>1745</v>
      </c>
      <c r="Q247" t="s">
        <v>131</v>
      </c>
    </row>
    <row r="248" spans="1:28" x14ac:dyDescent="0.25">
      <c r="A248" t="s">
        <v>1746</v>
      </c>
      <c r="B248" t="s">
        <v>1747</v>
      </c>
      <c r="C248" t="s">
        <v>1531</v>
      </c>
      <c r="D248" t="s">
        <v>1748</v>
      </c>
      <c r="E248" t="s">
        <v>1749</v>
      </c>
      <c r="F248" t="s">
        <v>1748</v>
      </c>
      <c r="G248" t="s">
        <v>131</v>
      </c>
      <c r="H248" t="s">
        <v>1533</v>
      </c>
      <c r="I248" t="s">
        <v>1534</v>
      </c>
      <c r="J248" t="s">
        <v>1750</v>
      </c>
      <c r="K248" t="s">
        <v>1690</v>
      </c>
      <c r="L248" t="s">
        <v>1536</v>
      </c>
      <c r="M248" t="s">
        <v>131</v>
      </c>
      <c r="N248" t="s">
        <v>1746</v>
      </c>
      <c r="P248" t="s">
        <v>1750</v>
      </c>
      <c r="Q248" t="s">
        <v>131</v>
      </c>
    </row>
    <row r="249" spans="1:28" x14ac:dyDescent="0.25">
      <c r="A249" t="s">
        <v>1751</v>
      </c>
      <c r="B249" t="s">
        <v>1752</v>
      </c>
      <c r="C249" t="s">
        <v>1531</v>
      </c>
      <c r="D249" t="s">
        <v>1753</v>
      </c>
      <c r="E249" t="s">
        <v>1754</v>
      </c>
      <c r="F249" t="s">
        <v>1753</v>
      </c>
      <c r="G249" t="s">
        <v>131</v>
      </c>
      <c r="H249" t="s">
        <v>1533</v>
      </c>
      <c r="I249" t="s">
        <v>1534</v>
      </c>
      <c r="J249" t="s">
        <v>1755</v>
      </c>
      <c r="K249" t="s">
        <v>1718</v>
      </c>
      <c r="L249" t="s">
        <v>1536</v>
      </c>
      <c r="M249" t="s">
        <v>131</v>
      </c>
      <c r="N249" t="s">
        <v>1751</v>
      </c>
      <c r="P249" t="s">
        <v>1755</v>
      </c>
      <c r="Q249" t="s">
        <v>131</v>
      </c>
    </row>
    <row r="250" spans="1:28" x14ac:dyDescent="0.25">
      <c r="A250" t="s">
        <v>1756</v>
      </c>
      <c r="B250" t="s">
        <v>1757</v>
      </c>
      <c r="C250" t="s">
        <v>1531</v>
      </c>
      <c r="D250" t="s">
        <v>1758</v>
      </c>
      <c r="E250" t="s">
        <v>1759</v>
      </c>
      <c r="F250" t="s">
        <v>1758</v>
      </c>
      <c r="G250" t="s">
        <v>131</v>
      </c>
      <c r="H250" t="s">
        <v>1533</v>
      </c>
      <c r="I250" t="s">
        <v>1534</v>
      </c>
      <c r="J250" t="s">
        <v>602</v>
      </c>
      <c r="K250" t="s">
        <v>1696</v>
      </c>
      <c r="L250" t="s">
        <v>1536</v>
      </c>
      <c r="M250" t="s">
        <v>131</v>
      </c>
      <c r="N250" t="s">
        <v>1756</v>
      </c>
      <c r="P250" t="s">
        <v>602</v>
      </c>
      <c r="Q250" t="s">
        <v>131</v>
      </c>
      <c r="S250">
        <v>18.829999999999998</v>
      </c>
      <c r="T250">
        <v>4.2699999999999996</v>
      </c>
      <c r="U250">
        <v>3.06</v>
      </c>
      <c r="V250">
        <v>1.89</v>
      </c>
      <c r="W250">
        <v>1.1299999999999999</v>
      </c>
      <c r="X250">
        <v>0.49</v>
      </c>
      <c r="Y250">
        <v>2.36</v>
      </c>
      <c r="Z250">
        <v>122.24</v>
      </c>
      <c r="AB250">
        <v>1.1700000000000002</v>
      </c>
    </row>
    <row r="251" spans="1:28" x14ac:dyDescent="0.25">
      <c r="A251" t="s">
        <v>1760</v>
      </c>
      <c r="B251" t="s">
        <v>1761</v>
      </c>
      <c r="C251" t="s">
        <v>1531</v>
      </c>
      <c r="D251" t="s">
        <v>1762</v>
      </c>
      <c r="E251" t="s">
        <v>1763</v>
      </c>
      <c r="F251" t="s">
        <v>1762</v>
      </c>
      <c r="G251" t="s">
        <v>131</v>
      </c>
      <c r="H251" t="s">
        <v>1533</v>
      </c>
      <c r="I251" t="s">
        <v>1534</v>
      </c>
      <c r="J251" t="s">
        <v>602</v>
      </c>
      <c r="K251" t="s">
        <v>1696</v>
      </c>
      <c r="L251" t="s">
        <v>1536</v>
      </c>
      <c r="M251" t="s">
        <v>131</v>
      </c>
      <c r="N251" t="s">
        <v>1760</v>
      </c>
      <c r="P251" t="s">
        <v>602</v>
      </c>
      <c r="Q251" t="s">
        <v>131</v>
      </c>
      <c r="S251">
        <v>19.329999999999998</v>
      </c>
      <c r="T251">
        <v>5.0599999999999996</v>
      </c>
      <c r="U251">
        <v>4.5199999999999996</v>
      </c>
      <c r="V251">
        <v>2.0499999999999998</v>
      </c>
      <c r="W251">
        <v>1.17</v>
      </c>
      <c r="X251">
        <v>0.47</v>
      </c>
      <c r="Y251">
        <v>3.46</v>
      </c>
      <c r="Z251">
        <v>140.72</v>
      </c>
      <c r="AB251">
        <v>2.4699999999999998</v>
      </c>
    </row>
    <row r="252" spans="1:28" x14ac:dyDescent="0.25">
      <c r="A252" t="s">
        <v>1764</v>
      </c>
      <c r="B252" t="s">
        <v>1765</v>
      </c>
      <c r="C252" t="s">
        <v>1531</v>
      </c>
      <c r="D252" t="s">
        <v>1766</v>
      </c>
      <c r="E252" t="s">
        <v>1767</v>
      </c>
      <c r="F252" t="s">
        <v>1766</v>
      </c>
      <c r="G252" t="s">
        <v>131</v>
      </c>
      <c r="H252" t="s">
        <v>1533</v>
      </c>
      <c r="I252" t="s">
        <v>1534</v>
      </c>
      <c r="J252" t="s">
        <v>1768</v>
      </c>
      <c r="K252" t="s">
        <v>1696</v>
      </c>
      <c r="L252" t="s">
        <v>1536</v>
      </c>
      <c r="M252" t="s">
        <v>131</v>
      </c>
      <c r="N252" t="s">
        <v>1764</v>
      </c>
      <c r="P252" t="s">
        <v>1768</v>
      </c>
      <c r="Q252" t="s">
        <v>131</v>
      </c>
    </row>
    <row r="253" spans="1:28" x14ac:dyDescent="0.25">
      <c r="A253" t="s">
        <v>1769</v>
      </c>
      <c r="B253" t="s">
        <v>1770</v>
      </c>
      <c r="C253" t="s">
        <v>1531</v>
      </c>
      <c r="D253" t="s">
        <v>1771</v>
      </c>
      <c r="E253" t="s">
        <v>1772</v>
      </c>
      <c r="F253" t="s">
        <v>1771</v>
      </c>
      <c r="G253" t="s">
        <v>131</v>
      </c>
      <c r="H253" t="s">
        <v>1533</v>
      </c>
      <c r="I253" t="s">
        <v>1534</v>
      </c>
      <c r="J253" t="s">
        <v>1773</v>
      </c>
      <c r="K253" t="s">
        <v>1696</v>
      </c>
      <c r="L253" t="s">
        <v>1536</v>
      </c>
      <c r="M253" t="s">
        <v>131</v>
      </c>
      <c r="N253" t="s">
        <v>1769</v>
      </c>
      <c r="P253" t="s">
        <v>1773</v>
      </c>
      <c r="Q253" t="s">
        <v>131</v>
      </c>
    </row>
    <row r="254" spans="1:28" x14ac:dyDescent="0.25">
      <c r="A254" t="s">
        <v>1774</v>
      </c>
      <c r="B254" t="s">
        <v>1775</v>
      </c>
      <c r="C254" t="s">
        <v>1531</v>
      </c>
      <c r="D254" t="s">
        <v>1776</v>
      </c>
      <c r="E254" t="s">
        <v>1777</v>
      </c>
      <c r="F254" t="s">
        <v>1776</v>
      </c>
      <c r="G254" t="s">
        <v>131</v>
      </c>
      <c r="H254" t="s">
        <v>1533</v>
      </c>
      <c r="I254" t="s">
        <v>1534</v>
      </c>
      <c r="J254" t="s">
        <v>1778</v>
      </c>
      <c r="K254" t="s">
        <v>1696</v>
      </c>
      <c r="L254" t="s">
        <v>1536</v>
      </c>
      <c r="M254" t="s">
        <v>131</v>
      </c>
      <c r="N254" t="s">
        <v>1774</v>
      </c>
      <c r="P254" t="s">
        <v>1778</v>
      </c>
      <c r="Q254" t="s">
        <v>131</v>
      </c>
    </row>
    <row r="255" spans="1:28" x14ac:dyDescent="0.25">
      <c r="A255" t="s">
        <v>1779</v>
      </c>
      <c r="B255" t="s">
        <v>1780</v>
      </c>
      <c r="C255" t="s">
        <v>1531</v>
      </c>
      <c r="D255" t="s">
        <v>1781</v>
      </c>
      <c r="E255" t="s">
        <v>1782</v>
      </c>
      <c r="F255" t="s">
        <v>1781</v>
      </c>
      <c r="G255" t="s">
        <v>131</v>
      </c>
      <c r="H255" t="s">
        <v>1533</v>
      </c>
      <c r="I255" t="s">
        <v>1534</v>
      </c>
      <c r="J255" t="s">
        <v>504</v>
      </c>
      <c r="K255" t="s">
        <v>1690</v>
      </c>
      <c r="L255" t="s">
        <v>1536</v>
      </c>
      <c r="M255" t="s">
        <v>131</v>
      </c>
      <c r="N255" t="s">
        <v>1779</v>
      </c>
      <c r="P255" t="s">
        <v>504</v>
      </c>
      <c r="Q255" t="s">
        <v>131</v>
      </c>
    </row>
    <row r="256" spans="1:28" x14ac:dyDescent="0.25">
      <c r="A256" t="s">
        <v>1783</v>
      </c>
      <c r="B256" t="s">
        <v>1784</v>
      </c>
      <c r="C256" t="s">
        <v>1531</v>
      </c>
      <c r="D256" t="s">
        <v>11</v>
      </c>
      <c r="E256" t="s">
        <v>1785</v>
      </c>
      <c r="F256" t="s">
        <v>11</v>
      </c>
      <c r="G256" t="s">
        <v>131</v>
      </c>
      <c r="H256" t="s">
        <v>1533</v>
      </c>
      <c r="I256" t="s">
        <v>1534</v>
      </c>
      <c r="J256" t="s">
        <v>1786</v>
      </c>
      <c r="K256" t="s">
        <v>1718</v>
      </c>
      <c r="L256" t="s">
        <v>1536</v>
      </c>
      <c r="M256" t="s">
        <v>131</v>
      </c>
      <c r="N256" t="s">
        <v>1783</v>
      </c>
      <c r="P256" t="s">
        <v>1786</v>
      </c>
      <c r="Q256" t="s">
        <v>131</v>
      </c>
    </row>
    <row r="257" spans="1:28" x14ac:dyDescent="0.25">
      <c r="A257" t="s">
        <v>1787</v>
      </c>
      <c r="B257" t="s">
        <v>1788</v>
      </c>
      <c r="C257" t="s">
        <v>1531</v>
      </c>
      <c r="D257" t="s">
        <v>1789</v>
      </c>
      <c r="E257" t="s">
        <v>1790</v>
      </c>
      <c r="F257" t="s">
        <v>1789</v>
      </c>
      <c r="G257" t="s">
        <v>131</v>
      </c>
      <c r="H257" t="s">
        <v>1533</v>
      </c>
      <c r="I257" t="s">
        <v>1534</v>
      </c>
      <c r="J257" t="s">
        <v>1791</v>
      </c>
      <c r="K257" t="s">
        <v>1696</v>
      </c>
      <c r="L257" t="s">
        <v>1536</v>
      </c>
      <c r="M257" t="s">
        <v>131</v>
      </c>
      <c r="N257" t="s">
        <v>1787</v>
      </c>
      <c r="P257" t="s">
        <v>1791</v>
      </c>
      <c r="Q257" t="s">
        <v>131</v>
      </c>
    </row>
    <row r="258" spans="1:28" x14ac:dyDescent="0.25">
      <c r="A258" t="s">
        <v>1792</v>
      </c>
      <c r="B258" t="s">
        <v>1793</v>
      </c>
      <c r="C258" t="s">
        <v>1531</v>
      </c>
      <c r="D258" t="s">
        <v>1794</v>
      </c>
      <c r="E258" t="s">
        <v>1795</v>
      </c>
      <c r="F258" t="s">
        <v>1794</v>
      </c>
      <c r="G258" t="s">
        <v>131</v>
      </c>
      <c r="H258" t="s">
        <v>1533</v>
      </c>
      <c r="I258" t="s">
        <v>1534</v>
      </c>
      <c r="J258" t="s">
        <v>1702</v>
      </c>
      <c r="K258" t="s">
        <v>1696</v>
      </c>
      <c r="L258" t="s">
        <v>1536</v>
      </c>
      <c r="M258" t="s">
        <v>131</v>
      </c>
      <c r="N258" t="s">
        <v>1792</v>
      </c>
      <c r="P258" t="s">
        <v>1702</v>
      </c>
      <c r="Q258" t="s">
        <v>131</v>
      </c>
    </row>
    <row r="259" spans="1:28" x14ac:dyDescent="0.25">
      <c r="A259" t="s">
        <v>1796</v>
      </c>
      <c r="B259" t="s">
        <v>1797</v>
      </c>
      <c r="C259" t="s">
        <v>1531</v>
      </c>
      <c r="D259" t="s">
        <v>1798</v>
      </c>
      <c r="E259" t="s">
        <v>1799</v>
      </c>
      <c r="F259" t="s">
        <v>1798</v>
      </c>
      <c r="G259" t="s">
        <v>131</v>
      </c>
      <c r="H259" t="s">
        <v>1533</v>
      </c>
      <c r="I259" t="s">
        <v>1534</v>
      </c>
      <c r="J259" t="s">
        <v>1800</v>
      </c>
      <c r="K259" t="s">
        <v>1718</v>
      </c>
      <c r="L259" t="s">
        <v>1536</v>
      </c>
      <c r="M259" t="s">
        <v>131</v>
      </c>
      <c r="N259" t="s">
        <v>1796</v>
      </c>
      <c r="P259" t="s">
        <v>1800</v>
      </c>
      <c r="Q259" t="s">
        <v>131</v>
      </c>
    </row>
    <row r="260" spans="1:28" x14ac:dyDescent="0.25">
      <c r="A260" t="s">
        <v>1801</v>
      </c>
      <c r="B260" t="s">
        <v>1802</v>
      </c>
      <c r="C260" t="s">
        <v>1531</v>
      </c>
      <c r="D260" t="s">
        <v>1803</v>
      </c>
      <c r="E260" t="s">
        <v>1804</v>
      </c>
      <c r="F260" t="s">
        <v>1803</v>
      </c>
      <c r="G260" t="s">
        <v>131</v>
      </c>
      <c r="H260" t="s">
        <v>1533</v>
      </c>
      <c r="I260" t="s">
        <v>1534</v>
      </c>
      <c r="J260" t="s">
        <v>1805</v>
      </c>
      <c r="K260" t="s">
        <v>1718</v>
      </c>
      <c r="L260" t="s">
        <v>1536</v>
      </c>
      <c r="M260" t="s">
        <v>131</v>
      </c>
      <c r="N260" t="s">
        <v>1801</v>
      </c>
      <c r="P260" t="s">
        <v>1805</v>
      </c>
      <c r="Q260" t="s">
        <v>131</v>
      </c>
    </row>
    <row r="261" spans="1:28" x14ac:dyDescent="0.25">
      <c r="A261" t="s">
        <v>1806</v>
      </c>
      <c r="B261" t="s">
        <v>1807</v>
      </c>
      <c r="C261" t="s">
        <v>1531</v>
      </c>
      <c r="D261" t="s">
        <v>1808</v>
      </c>
      <c r="E261" t="s">
        <v>1809</v>
      </c>
      <c r="F261" t="s">
        <v>1808</v>
      </c>
      <c r="G261" t="s">
        <v>131</v>
      </c>
      <c r="H261" t="s">
        <v>1533</v>
      </c>
      <c r="I261" t="s">
        <v>1534</v>
      </c>
      <c r="J261" t="s">
        <v>778</v>
      </c>
      <c r="K261" t="s">
        <v>1696</v>
      </c>
      <c r="L261" t="s">
        <v>1536</v>
      </c>
      <c r="M261" t="s">
        <v>131</v>
      </c>
      <c r="N261" t="s">
        <v>1806</v>
      </c>
      <c r="P261" t="s">
        <v>778</v>
      </c>
      <c r="Q261" t="s">
        <v>131</v>
      </c>
      <c r="S261">
        <v>16.07</v>
      </c>
      <c r="T261">
        <v>20.58</v>
      </c>
      <c r="U261">
        <v>4.87</v>
      </c>
      <c r="V261">
        <v>2.06</v>
      </c>
      <c r="W261">
        <v>5.71</v>
      </c>
      <c r="X261">
        <v>1.21</v>
      </c>
      <c r="Y261">
        <v>3.55</v>
      </c>
      <c r="Z261">
        <v>202.89</v>
      </c>
      <c r="AB261">
        <v>2.81</v>
      </c>
    </row>
    <row r="262" spans="1:28" x14ac:dyDescent="0.25">
      <c r="A262" t="s">
        <v>1810</v>
      </c>
      <c r="B262" t="s">
        <v>1811</v>
      </c>
      <c r="C262" t="s">
        <v>1531</v>
      </c>
      <c r="D262" t="s">
        <v>1812</v>
      </c>
      <c r="E262" t="s">
        <v>1813</v>
      </c>
      <c r="F262" t="s">
        <v>1812</v>
      </c>
      <c r="G262" t="s">
        <v>131</v>
      </c>
      <c r="H262" t="s">
        <v>1533</v>
      </c>
      <c r="I262" t="s">
        <v>1534</v>
      </c>
      <c r="J262" t="s">
        <v>1814</v>
      </c>
      <c r="K262" t="s">
        <v>1690</v>
      </c>
      <c r="L262" t="s">
        <v>1536</v>
      </c>
      <c r="M262" t="s">
        <v>131</v>
      </c>
      <c r="N262" t="s">
        <v>1810</v>
      </c>
      <c r="P262" t="s">
        <v>1814</v>
      </c>
      <c r="Q262" t="s">
        <v>131</v>
      </c>
    </row>
    <row r="263" spans="1:28" x14ac:dyDescent="0.25">
      <c r="A263" t="s">
        <v>1815</v>
      </c>
      <c r="B263" t="s">
        <v>1816</v>
      </c>
      <c r="C263" t="s">
        <v>1531</v>
      </c>
      <c r="D263" t="s">
        <v>1817</v>
      </c>
      <c r="E263" t="s">
        <v>1818</v>
      </c>
      <c r="F263" t="s">
        <v>1817</v>
      </c>
      <c r="G263" t="s">
        <v>131</v>
      </c>
      <c r="H263" t="s">
        <v>1533</v>
      </c>
      <c r="I263" t="s">
        <v>1534</v>
      </c>
      <c r="J263" t="s">
        <v>1819</v>
      </c>
      <c r="K263" t="s">
        <v>1718</v>
      </c>
      <c r="L263" t="s">
        <v>1536</v>
      </c>
      <c r="M263" t="s">
        <v>131</v>
      </c>
      <c r="N263" t="s">
        <v>1815</v>
      </c>
      <c r="P263" t="s">
        <v>1819</v>
      </c>
      <c r="Q263" t="s">
        <v>131</v>
      </c>
    </row>
    <row r="264" spans="1:28" x14ac:dyDescent="0.25">
      <c r="A264" t="s">
        <v>1820</v>
      </c>
      <c r="B264" t="s">
        <v>1821</v>
      </c>
      <c r="C264" t="s">
        <v>1531</v>
      </c>
      <c r="D264" t="s">
        <v>1822</v>
      </c>
      <c r="E264" t="s">
        <v>1823</v>
      </c>
      <c r="F264" t="s">
        <v>1822</v>
      </c>
      <c r="G264" t="s">
        <v>131</v>
      </c>
      <c r="H264" t="s">
        <v>1533</v>
      </c>
      <c r="I264" t="s">
        <v>1534</v>
      </c>
      <c r="J264" t="s">
        <v>1768</v>
      </c>
      <c r="K264" t="s">
        <v>1718</v>
      </c>
      <c r="L264" t="s">
        <v>1536</v>
      </c>
      <c r="M264" t="s">
        <v>131</v>
      </c>
      <c r="N264" t="s">
        <v>1820</v>
      </c>
      <c r="P264" t="s">
        <v>1768</v>
      </c>
      <c r="Q264" t="s">
        <v>131</v>
      </c>
    </row>
    <row r="265" spans="1:28" x14ac:dyDescent="0.25">
      <c r="A265" t="s">
        <v>1824</v>
      </c>
      <c r="B265" t="s">
        <v>1825</v>
      </c>
      <c r="C265" t="s">
        <v>1531</v>
      </c>
      <c r="D265" t="s">
        <v>1826</v>
      </c>
      <c r="E265" t="s">
        <v>1827</v>
      </c>
      <c r="F265" t="s">
        <v>1826</v>
      </c>
      <c r="G265" t="s">
        <v>131</v>
      </c>
      <c r="H265" t="s">
        <v>1533</v>
      </c>
      <c r="I265" t="s">
        <v>1534</v>
      </c>
      <c r="J265" t="s">
        <v>1778</v>
      </c>
      <c r="K265" t="s">
        <v>1718</v>
      </c>
      <c r="L265" t="s">
        <v>1536</v>
      </c>
      <c r="M265" t="s">
        <v>131</v>
      </c>
      <c r="N265" t="s">
        <v>1824</v>
      </c>
      <c r="P265" t="s">
        <v>1778</v>
      </c>
      <c r="Q265" t="s">
        <v>131</v>
      </c>
    </row>
    <row r="266" spans="1:28" x14ac:dyDescent="0.25">
      <c r="A266" t="s">
        <v>1828</v>
      </c>
      <c r="B266" t="s">
        <v>1829</v>
      </c>
      <c r="C266" t="s">
        <v>1531</v>
      </c>
      <c r="D266" t="s">
        <v>1830</v>
      </c>
      <c r="E266" t="s">
        <v>1831</v>
      </c>
      <c r="F266" t="s">
        <v>1830</v>
      </c>
      <c r="G266" t="s">
        <v>131</v>
      </c>
      <c r="H266" t="s">
        <v>1533</v>
      </c>
      <c r="I266" t="s">
        <v>1534</v>
      </c>
      <c r="J266" t="s">
        <v>1832</v>
      </c>
      <c r="K266" t="s">
        <v>1696</v>
      </c>
      <c r="L266" t="s">
        <v>1536</v>
      </c>
      <c r="M266" t="s">
        <v>131</v>
      </c>
      <c r="N266" t="s">
        <v>1828</v>
      </c>
      <c r="P266" t="s">
        <v>1832</v>
      </c>
      <c r="Q266" t="s">
        <v>131</v>
      </c>
    </row>
    <row r="267" spans="1:28" x14ac:dyDescent="0.25">
      <c r="A267" t="s">
        <v>1833</v>
      </c>
      <c r="B267" t="s">
        <v>1834</v>
      </c>
      <c r="C267" t="s">
        <v>1531</v>
      </c>
      <c r="D267" t="s">
        <v>1835</v>
      </c>
      <c r="E267" t="s">
        <v>1836</v>
      </c>
      <c r="F267" t="s">
        <v>1835</v>
      </c>
      <c r="G267" t="s">
        <v>131</v>
      </c>
      <c r="H267" t="s">
        <v>1533</v>
      </c>
      <c r="I267" t="s">
        <v>1534</v>
      </c>
      <c r="J267" t="s">
        <v>1145</v>
      </c>
      <c r="K267" t="s">
        <v>1718</v>
      </c>
      <c r="L267" t="s">
        <v>1536</v>
      </c>
      <c r="M267" t="s">
        <v>131</v>
      </c>
      <c r="N267" t="s">
        <v>1833</v>
      </c>
      <c r="P267" t="s">
        <v>1145</v>
      </c>
      <c r="Q267" t="s">
        <v>131</v>
      </c>
    </row>
    <row r="268" spans="1:28" x14ac:dyDescent="0.25">
      <c r="A268" t="s">
        <v>1837</v>
      </c>
      <c r="B268" t="s">
        <v>1838</v>
      </c>
      <c r="C268" t="s">
        <v>1531</v>
      </c>
      <c r="D268" t="s">
        <v>1839</v>
      </c>
      <c r="E268" t="s">
        <v>1840</v>
      </c>
      <c r="F268" t="s">
        <v>1839</v>
      </c>
      <c r="G268" t="s">
        <v>131</v>
      </c>
      <c r="H268" t="s">
        <v>1533</v>
      </c>
      <c r="I268" t="s">
        <v>1534</v>
      </c>
      <c r="J268" t="s">
        <v>1841</v>
      </c>
      <c r="K268" t="s">
        <v>1718</v>
      </c>
      <c r="L268" t="s">
        <v>1536</v>
      </c>
      <c r="M268" t="s">
        <v>131</v>
      </c>
      <c r="N268" t="s">
        <v>1837</v>
      </c>
      <c r="P268" t="s">
        <v>996</v>
      </c>
      <c r="Q268" t="s">
        <v>131</v>
      </c>
    </row>
    <row r="269" spans="1:28" x14ac:dyDescent="0.25">
      <c r="A269" t="s">
        <v>1842</v>
      </c>
      <c r="B269" t="s">
        <v>1843</v>
      </c>
      <c r="C269" t="s">
        <v>1531</v>
      </c>
      <c r="D269" t="s">
        <v>1844</v>
      </c>
      <c r="E269" t="s">
        <v>1845</v>
      </c>
      <c r="F269" t="s">
        <v>1844</v>
      </c>
      <c r="G269" t="s">
        <v>131</v>
      </c>
      <c r="H269" t="s">
        <v>1533</v>
      </c>
      <c r="I269" t="s">
        <v>1534</v>
      </c>
      <c r="J269" t="s">
        <v>1717</v>
      </c>
      <c r="K269" t="s">
        <v>1727</v>
      </c>
      <c r="L269" t="s">
        <v>1536</v>
      </c>
      <c r="M269" t="s">
        <v>131</v>
      </c>
      <c r="N269" t="s">
        <v>1842</v>
      </c>
      <c r="P269" t="s">
        <v>1717</v>
      </c>
      <c r="Q269" t="s">
        <v>131</v>
      </c>
    </row>
    <row r="270" spans="1:28" x14ac:dyDescent="0.25">
      <c r="A270" t="s">
        <v>1846</v>
      </c>
      <c r="B270" t="s">
        <v>1847</v>
      </c>
      <c r="C270" t="s">
        <v>1531</v>
      </c>
      <c r="D270" t="s">
        <v>1848</v>
      </c>
      <c r="E270" t="s">
        <v>1849</v>
      </c>
      <c r="F270" t="s">
        <v>1848</v>
      </c>
      <c r="G270" t="s">
        <v>131</v>
      </c>
      <c r="H270" t="s">
        <v>1533</v>
      </c>
      <c r="I270" t="s">
        <v>1534</v>
      </c>
      <c r="J270" t="s">
        <v>1850</v>
      </c>
      <c r="K270" t="s">
        <v>1727</v>
      </c>
      <c r="L270" t="s">
        <v>1536</v>
      </c>
      <c r="M270" t="s">
        <v>131</v>
      </c>
      <c r="N270" t="s">
        <v>1846</v>
      </c>
      <c r="P270" t="s">
        <v>1850</v>
      </c>
      <c r="Q270" t="s">
        <v>131</v>
      </c>
    </row>
    <row r="271" spans="1:28" x14ac:dyDescent="0.25">
      <c r="A271" t="s">
        <v>1851</v>
      </c>
      <c r="B271" t="s">
        <v>1852</v>
      </c>
      <c r="C271" t="s">
        <v>1531</v>
      </c>
      <c r="D271" t="s">
        <v>1848</v>
      </c>
      <c r="E271" t="s">
        <v>1853</v>
      </c>
      <c r="F271" t="s">
        <v>1848</v>
      </c>
      <c r="G271" t="s">
        <v>131</v>
      </c>
      <c r="H271" t="s">
        <v>1533</v>
      </c>
      <c r="I271" t="s">
        <v>1534</v>
      </c>
      <c r="J271" t="s">
        <v>1850</v>
      </c>
      <c r="K271" t="s">
        <v>1727</v>
      </c>
      <c r="L271" t="s">
        <v>1536</v>
      </c>
      <c r="M271" t="s">
        <v>131</v>
      </c>
      <c r="N271" t="s">
        <v>1851</v>
      </c>
      <c r="P271" t="s">
        <v>1850</v>
      </c>
      <c r="Q271" t="s">
        <v>131</v>
      </c>
    </row>
    <row r="272" spans="1:28" x14ac:dyDescent="0.25">
      <c r="A272" t="s">
        <v>1854</v>
      </c>
      <c r="B272" t="s">
        <v>1855</v>
      </c>
      <c r="C272" t="s">
        <v>1531</v>
      </c>
      <c r="D272" t="s">
        <v>1856</v>
      </c>
      <c r="E272" t="s">
        <v>1857</v>
      </c>
      <c r="F272" t="s">
        <v>1856</v>
      </c>
      <c r="G272" t="s">
        <v>131</v>
      </c>
      <c r="H272" t="s">
        <v>1533</v>
      </c>
      <c r="I272" t="s">
        <v>1534</v>
      </c>
      <c r="J272" t="s">
        <v>1858</v>
      </c>
      <c r="K272" t="s">
        <v>1727</v>
      </c>
      <c r="L272" t="s">
        <v>1536</v>
      </c>
      <c r="M272" t="s">
        <v>131</v>
      </c>
      <c r="N272" t="s">
        <v>1854</v>
      </c>
      <c r="P272" t="s">
        <v>1858</v>
      </c>
      <c r="Q272" t="s">
        <v>131</v>
      </c>
    </row>
    <row r="273" spans="1:17" x14ac:dyDescent="0.25">
      <c r="A273" t="s">
        <v>1859</v>
      </c>
      <c r="B273" t="s">
        <v>1860</v>
      </c>
      <c r="C273" t="s">
        <v>1531</v>
      </c>
      <c r="D273" t="s">
        <v>1861</v>
      </c>
      <c r="E273" t="s">
        <v>1862</v>
      </c>
      <c r="F273" t="s">
        <v>1861</v>
      </c>
      <c r="G273" t="s">
        <v>131</v>
      </c>
      <c r="H273" t="s">
        <v>1533</v>
      </c>
      <c r="I273" t="s">
        <v>1534</v>
      </c>
      <c r="J273" t="s">
        <v>1863</v>
      </c>
      <c r="K273" t="s">
        <v>1718</v>
      </c>
      <c r="L273" t="s">
        <v>1536</v>
      </c>
      <c r="M273" t="s">
        <v>131</v>
      </c>
      <c r="N273" t="s">
        <v>1859</v>
      </c>
      <c r="P273" t="s">
        <v>1863</v>
      </c>
      <c r="Q273" t="s">
        <v>131</v>
      </c>
    </row>
    <row r="274" spans="1:17" x14ac:dyDescent="0.25">
      <c r="A274" t="s">
        <v>1864</v>
      </c>
      <c r="B274" t="s">
        <v>1865</v>
      </c>
      <c r="C274" t="s">
        <v>1531</v>
      </c>
      <c r="D274" t="s">
        <v>1866</v>
      </c>
      <c r="E274" t="s">
        <v>1867</v>
      </c>
      <c r="F274" t="s">
        <v>1866</v>
      </c>
      <c r="G274" t="s">
        <v>131</v>
      </c>
      <c r="H274" t="s">
        <v>1533</v>
      </c>
      <c r="I274" t="s">
        <v>1534</v>
      </c>
      <c r="J274" t="s">
        <v>1868</v>
      </c>
      <c r="K274" t="s">
        <v>1718</v>
      </c>
      <c r="L274" t="s">
        <v>1536</v>
      </c>
      <c r="M274" t="s">
        <v>131</v>
      </c>
      <c r="N274" t="s">
        <v>1864</v>
      </c>
      <c r="P274" t="s">
        <v>1436</v>
      </c>
      <c r="Q274" t="s">
        <v>131</v>
      </c>
    </row>
    <row r="275" spans="1:17" x14ac:dyDescent="0.25">
      <c r="A275" t="s">
        <v>1869</v>
      </c>
      <c r="B275" t="s">
        <v>1870</v>
      </c>
      <c r="C275" t="s">
        <v>1531</v>
      </c>
      <c r="D275" t="s">
        <v>1871</v>
      </c>
      <c r="E275" t="s">
        <v>1872</v>
      </c>
      <c r="F275" t="s">
        <v>1871</v>
      </c>
      <c r="G275" t="s">
        <v>131</v>
      </c>
      <c r="H275" t="s">
        <v>1533</v>
      </c>
      <c r="I275" t="s">
        <v>1534</v>
      </c>
      <c r="J275" t="s">
        <v>1712</v>
      </c>
      <c r="K275" t="s">
        <v>1685</v>
      </c>
      <c r="L275" t="s">
        <v>1536</v>
      </c>
      <c r="M275" t="s">
        <v>131</v>
      </c>
      <c r="N275" t="s">
        <v>1869</v>
      </c>
      <c r="P275" t="s">
        <v>1712</v>
      </c>
      <c r="Q275" t="s">
        <v>131</v>
      </c>
    </row>
    <row r="276" spans="1:17" x14ac:dyDescent="0.25">
      <c r="A276" t="s">
        <v>1873</v>
      </c>
      <c r="B276" t="s">
        <v>1874</v>
      </c>
      <c r="C276" t="s">
        <v>1531</v>
      </c>
      <c r="D276" t="s">
        <v>1875</v>
      </c>
      <c r="E276" t="s">
        <v>1876</v>
      </c>
      <c r="F276" t="s">
        <v>1875</v>
      </c>
      <c r="G276" t="s">
        <v>131</v>
      </c>
      <c r="H276" t="s">
        <v>1533</v>
      </c>
      <c r="I276" t="s">
        <v>1534</v>
      </c>
      <c r="J276" t="s">
        <v>1877</v>
      </c>
      <c r="K276" t="s">
        <v>1727</v>
      </c>
      <c r="L276" t="s">
        <v>1536</v>
      </c>
      <c r="M276" t="s">
        <v>131</v>
      </c>
      <c r="N276" t="s">
        <v>1873</v>
      </c>
      <c r="P276" t="s">
        <v>1877</v>
      </c>
      <c r="Q276" t="s">
        <v>131</v>
      </c>
    </row>
    <row r="277" spans="1:17" x14ac:dyDescent="0.25">
      <c r="A277" t="s">
        <v>1878</v>
      </c>
      <c r="B277" t="s">
        <v>1879</v>
      </c>
      <c r="C277" t="s">
        <v>1531</v>
      </c>
      <c r="D277" t="s">
        <v>1880</v>
      </c>
      <c r="E277" t="s">
        <v>1881</v>
      </c>
      <c r="F277" t="s">
        <v>1880</v>
      </c>
      <c r="G277" t="s">
        <v>131</v>
      </c>
      <c r="H277" t="s">
        <v>1533</v>
      </c>
      <c r="I277" t="s">
        <v>1534</v>
      </c>
      <c r="J277" t="s">
        <v>1882</v>
      </c>
      <c r="K277" t="s">
        <v>1696</v>
      </c>
      <c r="L277" t="s">
        <v>1536</v>
      </c>
      <c r="M277" t="s">
        <v>131</v>
      </c>
      <c r="N277" t="s">
        <v>1878</v>
      </c>
      <c r="P277" t="s">
        <v>1882</v>
      </c>
      <c r="Q277" t="s">
        <v>131</v>
      </c>
    </row>
    <row r="278" spans="1:17" x14ac:dyDescent="0.25">
      <c r="A278" t="s">
        <v>1883</v>
      </c>
      <c r="B278" t="s">
        <v>1884</v>
      </c>
      <c r="C278" t="s">
        <v>1531</v>
      </c>
      <c r="D278" t="s">
        <v>1885</v>
      </c>
      <c r="E278" t="s">
        <v>1886</v>
      </c>
      <c r="F278" t="s">
        <v>1885</v>
      </c>
      <c r="G278" t="s">
        <v>131</v>
      </c>
      <c r="H278" t="s">
        <v>1533</v>
      </c>
      <c r="I278" t="s">
        <v>1534</v>
      </c>
      <c r="J278" t="s">
        <v>778</v>
      </c>
      <c r="K278" t="s">
        <v>1696</v>
      </c>
      <c r="L278" t="s">
        <v>1536</v>
      </c>
      <c r="M278" t="s">
        <v>131</v>
      </c>
      <c r="N278" t="s">
        <v>1883</v>
      </c>
      <c r="P278" t="s">
        <v>778</v>
      </c>
      <c r="Q278" t="s">
        <v>131</v>
      </c>
    </row>
    <row r="279" spans="1:17" x14ac:dyDescent="0.25">
      <c r="A279" t="s">
        <v>1887</v>
      </c>
      <c r="B279" t="s">
        <v>1888</v>
      </c>
      <c r="C279" t="s">
        <v>1531</v>
      </c>
      <c r="D279" t="s">
        <v>1889</v>
      </c>
      <c r="E279" t="s">
        <v>1890</v>
      </c>
      <c r="F279" t="s">
        <v>1889</v>
      </c>
      <c r="G279" t="s">
        <v>131</v>
      </c>
      <c r="H279" t="s">
        <v>1533</v>
      </c>
      <c r="I279" t="s">
        <v>1534</v>
      </c>
      <c r="J279" t="s">
        <v>1479</v>
      </c>
      <c r="K279" t="s">
        <v>1696</v>
      </c>
      <c r="L279" t="s">
        <v>1536</v>
      </c>
      <c r="M279" t="s">
        <v>131</v>
      </c>
      <c r="N279" t="s">
        <v>1887</v>
      </c>
      <c r="P279" t="s">
        <v>1479</v>
      </c>
      <c r="Q279" t="s">
        <v>131</v>
      </c>
    </row>
    <row r="280" spans="1:17" x14ac:dyDescent="0.25">
      <c r="A280" t="s">
        <v>1891</v>
      </c>
      <c r="B280" t="s">
        <v>1892</v>
      </c>
      <c r="C280" t="s">
        <v>1531</v>
      </c>
      <c r="D280" t="s">
        <v>1893</v>
      </c>
      <c r="E280" t="s">
        <v>1894</v>
      </c>
      <c r="F280" t="s">
        <v>1893</v>
      </c>
      <c r="G280" t="s">
        <v>131</v>
      </c>
      <c r="H280" t="s">
        <v>1533</v>
      </c>
      <c r="I280" t="s">
        <v>1534</v>
      </c>
      <c r="J280" t="s">
        <v>1895</v>
      </c>
      <c r="K280" t="s">
        <v>1685</v>
      </c>
      <c r="L280" t="s">
        <v>1536</v>
      </c>
      <c r="M280" t="s">
        <v>131</v>
      </c>
      <c r="N280" t="s">
        <v>1891</v>
      </c>
      <c r="P280" t="s">
        <v>1895</v>
      </c>
      <c r="Q280" t="s">
        <v>131</v>
      </c>
    </row>
    <row r="281" spans="1:17" x14ac:dyDescent="0.25">
      <c r="A281" t="s">
        <v>1896</v>
      </c>
      <c r="B281" t="s">
        <v>1897</v>
      </c>
      <c r="C281" t="s">
        <v>1531</v>
      </c>
      <c r="D281" t="s">
        <v>1898</v>
      </c>
      <c r="E281" t="s">
        <v>1899</v>
      </c>
      <c r="F281" t="s">
        <v>1898</v>
      </c>
      <c r="G281" t="s">
        <v>131</v>
      </c>
      <c r="H281" t="s">
        <v>1533</v>
      </c>
      <c r="I281" t="s">
        <v>1534</v>
      </c>
      <c r="J281" t="s">
        <v>1900</v>
      </c>
      <c r="K281" t="s">
        <v>1685</v>
      </c>
      <c r="L281" t="s">
        <v>1536</v>
      </c>
      <c r="M281" t="s">
        <v>131</v>
      </c>
      <c r="N281" t="s">
        <v>1896</v>
      </c>
      <c r="P281" t="s">
        <v>1901</v>
      </c>
      <c r="Q281" t="s">
        <v>131</v>
      </c>
    </row>
    <row r="282" spans="1:17" x14ac:dyDescent="0.25">
      <c r="A282" t="s">
        <v>1902</v>
      </c>
      <c r="B282" t="s">
        <v>1903</v>
      </c>
      <c r="C282" t="s">
        <v>1531</v>
      </c>
      <c r="D282" t="s">
        <v>1904</v>
      </c>
      <c r="E282" t="s">
        <v>1905</v>
      </c>
      <c r="F282" t="s">
        <v>1904</v>
      </c>
      <c r="G282" t="s">
        <v>131</v>
      </c>
      <c r="H282" t="s">
        <v>1533</v>
      </c>
      <c r="I282" t="s">
        <v>1534</v>
      </c>
      <c r="J282" t="s">
        <v>1906</v>
      </c>
      <c r="K282" t="s">
        <v>1685</v>
      </c>
      <c r="L282" t="s">
        <v>1536</v>
      </c>
      <c r="M282" t="s">
        <v>131</v>
      </c>
      <c r="N282" t="s">
        <v>1902</v>
      </c>
      <c r="P282" t="s">
        <v>1906</v>
      </c>
      <c r="Q282" t="s">
        <v>131</v>
      </c>
    </row>
    <row r="283" spans="1:17" x14ac:dyDescent="0.25">
      <c r="A283" t="s">
        <v>1907</v>
      </c>
      <c r="B283" t="s">
        <v>1908</v>
      </c>
      <c r="C283" t="s">
        <v>1531</v>
      </c>
      <c r="D283" t="s">
        <v>1909</v>
      </c>
      <c r="E283" t="s">
        <v>1910</v>
      </c>
      <c r="F283" t="s">
        <v>1909</v>
      </c>
      <c r="G283" t="s">
        <v>131</v>
      </c>
      <c r="H283" t="s">
        <v>1533</v>
      </c>
      <c r="I283" t="s">
        <v>1534</v>
      </c>
      <c r="J283" t="s">
        <v>1911</v>
      </c>
      <c r="K283" t="s">
        <v>1685</v>
      </c>
      <c r="L283" t="s">
        <v>1536</v>
      </c>
      <c r="M283" t="s">
        <v>131</v>
      </c>
      <c r="N283" t="s">
        <v>1907</v>
      </c>
      <c r="P283" t="s">
        <v>1911</v>
      </c>
      <c r="Q283" t="s">
        <v>131</v>
      </c>
    </row>
    <row r="284" spans="1:17" x14ac:dyDescent="0.25">
      <c r="A284" t="s">
        <v>1912</v>
      </c>
      <c r="B284" t="s">
        <v>1913</v>
      </c>
      <c r="C284" t="s">
        <v>1531</v>
      </c>
      <c r="D284" t="s">
        <v>1914</v>
      </c>
      <c r="E284" t="s">
        <v>1915</v>
      </c>
      <c r="F284" t="s">
        <v>1914</v>
      </c>
      <c r="G284" t="s">
        <v>131</v>
      </c>
      <c r="H284" t="s">
        <v>1533</v>
      </c>
      <c r="I284" t="s">
        <v>1534</v>
      </c>
      <c r="J284" t="s">
        <v>1479</v>
      </c>
      <c r="K284" t="s">
        <v>1685</v>
      </c>
      <c r="L284" t="s">
        <v>1536</v>
      </c>
      <c r="M284" t="s">
        <v>131</v>
      </c>
      <c r="N284" t="s">
        <v>1912</v>
      </c>
      <c r="P284" t="s">
        <v>1479</v>
      </c>
      <c r="Q284" t="s">
        <v>131</v>
      </c>
    </row>
    <row r="285" spans="1:17" x14ac:dyDescent="0.25">
      <c r="A285" t="s">
        <v>1916</v>
      </c>
      <c r="B285" t="s">
        <v>1917</v>
      </c>
      <c r="C285" t="s">
        <v>1531</v>
      </c>
      <c r="D285" t="s">
        <v>1918</v>
      </c>
      <c r="E285" t="s">
        <v>1919</v>
      </c>
      <c r="F285" t="s">
        <v>1918</v>
      </c>
      <c r="G285" t="s">
        <v>131</v>
      </c>
      <c r="H285" t="s">
        <v>1533</v>
      </c>
      <c r="I285" t="s">
        <v>1534</v>
      </c>
      <c r="J285" t="s">
        <v>1920</v>
      </c>
      <c r="K285" t="s">
        <v>1685</v>
      </c>
      <c r="L285" t="s">
        <v>1536</v>
      </c>
      <c r="M285" t="s">
        <v>131</v>
      </c>
      <c r="N285" t="s">
        <v>1916</v>
      </c>
      <c r="P285" t="s">
        <v>1920</v>
      </c>
      <c r="Q285" t="s">
        <v>131</v>
      </c>
    </row>
    <row r="286" spans="1:17" x14ac:dyDescent="0.25">
      <c r="A286" t="s">
        <v>1921</v>
      </c>
      <c r="B286" t="s">
        <v>1922</v>
      </c>
      <c r="C286" t="s">
        <v>1531</v>
      </c>
      <c r="D286" t="s">
        <v>1923</v>
      </c>
      <c r="E286" t="s">
        <v>1924</v>
      </c>
      <c r="F286" t="s">
        <v>1923</v>
      </c>
      <c r="G286" t="s">
        <v>131</v>
      </c>
      <c r="H286" t="s">
        <v>1533</v>
      </c>
      <c r="I286" t="s">
        <v>1534</v>
      </c>
      <c r="J286" t="s">
        <v>1925</v>
      </c>
      <c r="K286" t="s">
        <v>1696</v>
      </c>
      <c r="L286" t="s">
        <v>1536</v>
      </c>
      <c r="M286" t="s">
        <v>131</v>
      </c>
      <c r="N286" t="s">
        <v>1921</v>
      </c>
      <c r="P286" t="s">
        <v>1925</v>
      </c>
      <c r="Q286" t="s">
        <v>131</v>
      </c>
    </row>
    <row r="287" spans="1:17" x14ac:dyDescent="0.25">
      <c r="A287" t="s">
        <v>1926</v>
      </c>
      <c r="B287" t="s">
        <v>1927</v>
      </c>
      <c r="C287" t="s">
        <v>1531</v>
      </c>
      <c r="D287" t="s">
        <v>1928</v>
      </c>
      <c r="E287" t="s">
        <v>1929</v>
      </c>
      <c r="F287" t="s">
        <v>1928</v>
      </c>
      <c r="G287" t="s">
        <v>131</v>
      </c>
      <c r="H287" t="s">
        <v>1533</v>
      </c>
      <c r="I287" t="s">
        <v>1534</v>
      </c>
      <c r="J287" t="s">
        <v>1717</v>
      </c>
      <c r="K287" t="s">
        <v>1690</v>
      </c>
      <c r="L287" t="s">
        <v>1536</v>
      </c>
      <c r="M287" t="s">
        <v>131</v>
      </c>
      <c r="N287" t="s">
        <v>1926</v>
      </c>
      <c r="P287" t="s">
        <v>1717</v>
      </c>
      <c r="Q287" t="s">
        <v>131</v>
      </c>
    </row>
    <row r="288" spans="1:17" x14ac:dyDescent="0.25">
      <c r="A288" t="s">
        <v>1930</v>
      </c>
      <c r="B288" t="s">
        <v>1931</v>
      </c>
      <c r="C288" t="s">
        <v>1531</v>
      </c>
      <c r="D288" t="s">
        <v>1932</v>
      </c>
      <c r="E288" t="s">
        <v>1933</v>
      </c>
      <c r="F288" t="s">
        <v>1932</v>
      </c>
      <c r="G288" t="s">
        <v>131</v>
      </c>
      <c r="H288" t="s">
        <v>1533</v>
      </c>
      <c r="I288" t="s">
        <v>1534</v>
      </c>
      <c r="J288" t="s">
        <v>1778</v>
      </c>
      <c r="K288" t="s">
        <v>1685</v>
      </c>
      <c r="L288" t="s">
        <v>1536</v>
      </c>
      <c r="M288" t="s">
        <v>131</v>
      </c>
      <c r="N288" t="s">
        <v>1930</v>
      </c>
      <c r="P288" t="s">
        <v>1778</v>
      </c>
      <c r="Q288" t="s">
        <v>131</v>
      </c>
    </row>
    <row r="289" spans="1:28" x14ac:dyDescent="0.25">
      <c r="A289" t="s">
        <v>1934</v>
      </c>
      <c r="B289" t="s">
        <v>1935</v>
      </c>
      <c r="C289" t="s">
        <v>1531</v>
      </c>
      <c r="D289" t="s">
        <v>1936</v>
      </c>
      <c r="E289" t="s">
        <v>1937</v>
      </c>
      <c r="F289" t="s">
        <v>1936</v>
      </c>
      <c r="G289" t="s">
        <v>131</v>
      </c>
      <c r="H289" t="s">
        <v>1533</v>
      </c>
      <c r="I289" t="s">
        <v>1534</v>
      </c>
      <c r="J289" t="s">
        <v>1832</v>
      </c>
      <c r="K289" t="s">
        <v>1696</v>
      </c>
      <c r="L289" t="s">
        <v>1536</v>
      </c>
      <c r="M289" t="s">
        <v>131</v>
      </c>
      <c r="N289" t="s">
        <v>1934</v>
      </c>
      <c r="P289" t="s">
        <v>1832</v>
      </c>
      <c r="Q289" t="s">
        <v>131</v>
      </c>
    </row>
    <row r="290" spans="1:28" x14ac:dyDescent="0.25">
      <c r="A290" t="s">
        <v>1938</v>
      </c>
      <c r="B290" t="s">
        <v>1939</v>
      </c>
      <c r="C290" t="s">
        <v>1531</v>
      </c>
      <c r="D290" t="s">
        <v>1940</v>
      </c>
      <c r="E290" t="s">
        <v>1941</v>
      </c>
      <c r="F290" t="s">
        <v>1942</v>
      </c>
      <c r="G290" t="s">
        <v>131</v>
      </c>
      <c r="H290" t="s">
        <v>1533</v>
      </c>
      <c r="I290" t="s">
        <v>1534</v>
      </c>
      <c r="J290" t="s">
        <v>1702</v>
      </c>
      <c r="K290" t="s">
        <v>1685</v>
      </c>
      <c r="L290" t="s">
        <v>1536</v>
      </c>
      <c r="M290" t="s">
        <v>131</v>
      </c>
      <c r="N290" t="s">
        <v>1938</v>
      </c>
      <c r="P290" t="s">
        <v>1702</v>
      </c>
      <c r="Q290" t="s">
        <v>131</v>
      </c>
    </row>
    <row r="291" spans="1:28" x14ac:dyDescent="0.25">
      <c r="A291" t="s">
        <v>1943</v>
      </c>
      <c r="B291" t="s">
        <v>1944</v>
      </c>
      <c r="C291" t="s">
        <v>1531</v>
      </c>
      <c r="D291" t="s">
        <v>1945</v>
      </c>
      <c r="E291" t="s">
        <v>1946</v>
      </c>
      <c r="F291" t="s">
        <v>1945</v>
      </c>
      <c r="G291" t="s">
        <v>131</v>
      </c>
      <c r="H291" t="s">
        <v>1533</v>
      </c>
      <c r="I291" t="s">
        <v>1534</v>
      </c>
      <c r="J291" t="s">
        <v>1404</v>
      </c>
      <c r="K291" t="s">
        <v>1696</v>
      </c>
      <c r="L291" t="s">
        <v>1536</v>
      </c>
      <c r="M291" t="s">
        <v>131</v>
      </c>
      <c r="N291" t="s">
        <v>1943</v>
      </c>
      <c r="P291" t="s">
        <v>1404</v>
      </c>
      <c r="Q291" t="s">
        <v>131</v>
      </c>
    </row>
    <row r="292" spans="1:28" x14ac:dyDescent="0.25">
      <c r="A292" t="s">
        <v>1947</v>
      </c>
      <c r="B292" t="s">
        <v>1948</v>
      </c>
      <c r="C292" t="s">
        <v>1531</v>
      </c>
      <c r="D292" t="s">
        <v>1949</v>
      </c>
      <c r="E292" t="s">
        <v>1950</v>
      </c>
      <c r="F292" t="s">
        <v>1949</v>
      </c>
      <c r="G292" t="s">
        <v>131</v>
      </c>
      <c r="H292" t="s">
        <v>1533</v>
      </c>
      <c r="I292" t="s">
        <v>1534</v>
      </c>
      <c r="J292" t="s">
        <v>1773</v>
      </c>
      <c r="K292" t="s">
        <v>1718</v>
      </c>
      <c r="L292" t="s">
        <v>1536</v>
      </c>
      <c r="M292" t="s">
        <v>131</v>
      </c>
      <c r="N292" t="s">
        <v>1947</v>
      </c>
      <c r="P292" t="s">
        <v>1773</v>
      </c>
      <c r="Q292" t="s">
        <v>131</v>
      </c>
    </row>
    <row r="293" spans="1:28" x14ac:dyDescent="0.25">
      <c r="A293" t="s">
        <v>1951</v>
      </c>
      <c r="B293" t="s">
        <v>1952</v>
      </c>
      <c r="C293" t="s">
        <v>1531</v>
      </c>
      <c r="D293" t="s">
        <v>1953</v>
      </c>
      <c r="E293" t="s">
        <v>1954</v>
      </c>
      <c r="F293" t="s">
        <v>1953</v>
      </c>
      <c r="G293" t="s">
        <v>131</v>
      </c>
      <c r="H293" t="s">
        <v>1533</v>
      </c>
      <c r="I293" t="s">
        <v>1534</v>
      </c>
      <c r="J293" t="s">
        <v>1955</v>
      </c>
      <c r="K293" t="s">
        <v>1727</v>
      </c>
      <c r="L293" t="s">
        <v>1536</v>
      </c>
      <c r="M293" t="s">
        <v>131</v>
      </c>
      <c r="N293" t="s">
        <v>1951</v>
      </c>
      <c r="P293" t="s">
        <v>1955</v>
      </c>
      <c r="Q293" t="s">
        <v>131</v>
      </c>
    </row>
    <row r="294" spans="1:28" x14ac:dyDescent="0.25">
      <c r="A294" t="s">
        <v>1956</v>
      </c>
      <c r="B294" t="s">
        <v>1957</v>
      </c>
      <c r="C294" t="s">
        <v>1531</v>
      </c>
      <c r="D294" t="s">
        <v>1958</v>
      </c>
      <c r="E294" t="s">
        <v>1959</v>
      </c>
      <c r="F294" t="s">
        <v>1958</v>
      </c>
      <c r="G294" t="s">
        <v>131</v>
      </c>
      <c r="H294" t="s">
        <v>1533</v>
      </c>
      <c r="I294" t="s">
        <v>1534</v>
      </c>
      <c r="J294" t="s">
        <v>1487</v>
      </c>
      <c r="K294" t="s">
        <v>1727</v>
      </c>
      <c r="L294" t="s">
        <v>1536</v>
      </c>
      <c r="M294" t="s">
        <v>131</v>
      </c>
      <c r="N294" t="s">
        <v>1956</v>
      </c>
      <c r="P294" t="s">
        <v>1487</v>
      </c>
      <c r="Q294" t="s">
        <v>131</v>
      </c>
    </row>
    <row r="295" spans="1:28" x14ac:dyDescent="0.25">
      <c r="A295" t="s">
        <v>1960</v>
      </c>
      <c r="B295" t="s">
        <v>1961</v>
      </c>
      <c r="C295" t="s">
        <v>1531</v>
      </c>
      <c r="D295" t="s">
        <v>1962</v>
      </c>
      <c r="E295" t="s">
        <v>1963</v>
      </c>
      <c r="F295" t="s">
        <v>1962</v>
      </c>
      <c r="G295" t="s">
        <v>131</v>
      </c>
      <c r="H295" t="s">
        <v>1533</v>
      </c>
      <c r="I295" t="s">
        <v>1534</v>
      </c>
      <c r="J295" t="s">
        <v>504</v>
      </c>
      <c r="K295" t="s">
        <v>1727</v>
      </c>
      <c r="L295" t="s">
        <v>1536</v>
      </c>
      <c r="M295" t="s">
        <v>131</v>
      </c>
      <c r="N295" t="s">
        <v>1960</v>
      </c>
      <c r="P295" t="s">
        <v>504</v>
      </c>
      <c r="Q295" t="s">
        <v>131</v>
      </c>
    </row>
    <row r="296" spans="1:28" x14ac:dyDescent="0.25">
      <c r="A296" t="s">
        <v>1964</v>
      </c>
      <c r="B296" t="s">
        <v>1965</v>
      </c>
      <c r="C296" t="s">
        <v>1531</v>
      </c>
      <c r="D296" t="s">
        <v>1966</v>
      </c>
      <c r="E296" t="s">
        <v>1967</v>
      </c>
      <c r="F296" t="s">
        <v>1966</v>
      </c>
      <c r="G296" t="s">
        <v>131</v>
      </c>
      <c r="H296" t="s">
        <v>1533</v>
      </c>
      <c r="I296" t="s">
        <v>1534</v>
      </c>
      <c r="J296" t="s">
        <v>1925</v>
      </c>
      <c r="K296" t="s">
        <v>1727</v>
      </c>
      <c r="L296" t="s">
        <v>1536</v>
      </c>
      <c r="M296" t="s">
        <v>131</v>
      </c>
      <c r="N296" t="s">
        <v>1964</v>
      </c>
      <c r="P296" t="s">
        <v>1925</v>
      </c>
      <c r="Q296" t="s">
        <v>131</v>
      </c>
    </row>
    <row r="297" spans="1:28" x14ac:dyDescent="0.25">
      <c r="A297" t="s">
        <v>1968</v>
      </c>
      <c r="B297" t="s">
        <v>1969</v>
      </c>
      <c r="C297" t="s">
        <v>1531</v>
      </c>
      <c r="D297" t="s">
        <v>1970</v>
      </c>
      <c r="E297" t="s">
        <v>1971</v>
      </c>
      <c r="F297" t="s">
        <v>1970</v>
      </c>
      <c r="G297" t="s">
        <v>131</v>
      </c>
      <c r="H297" t="s">
        <v>1533</v>
      </c>
      <c r="I297" t="s">
        <v>1534</v>
      </c>
      <c r="J297" t="s">
        <v>1755</v>
      </c>
      <c r="K297" t="s">
        <v>1718</v>
      </c>
      <c r="L297" t="s">
        <v>1536</v>
      </c>
      <c r="M297" t="s">
        <v>131</v>
      </c>
      <c r="N297" t="s">
        <v>1968</v>
      </c>
      <c r="P297" t="s">
        <v>1755</v>
      </c>
      <c r="Q297" t="s">
        <v>131</v>
      </c>
    </row>
    <row r="298" spans="1:28" x14ac:dyDescent="0.25">
      <c r="A298" t="s">
        <v>1972</v>
      </c>
      <c r="B298" t="s">
        <v>1973</v>
      </c>
      <c r="C298" t="s">
        <v>1531</v>
      </c>
      <c r="D298" t="s">
        <v>1974</v>
      </c>
      <c r="E298" t="s">
        <v>1975</v>
      </c>
      <c r="F298" t="s">
        <v>1974</v>
      </c>
      <c r="G298" t="s">
        <v>131</v>
      </c>
      <c r="H298" t="s">
        <v>1533</v>
      </c>
      <c r="I298" t="s">
        <v>1534</v>
      </c>
      <c r="J298" t="s">
        <v>1976</v>
      </c>
      <c r="K298" t="s">
        <v>1718</v>
      </c>
      <c r="L298" t="s">
        <v>1536</v>
      </c>
      <c r="M298" t="s">
        <v>131</v>
      </c>
      <c r="N298" t="s">
        <v>1972</v>
      </c>
      <c r="P298" t="s">
        <v>1977</v>
      </c>
      <c r="Q298" t="s">
        <v>131</v>
      </c>
    </row>
    <row r="299" spans="1:28" x14ac:dyDescent="0.25">
      <c r="A299" t="s">
        <v>1978</v>
      </c>
      <c r="B299" t="s">
        <v>1979</v>
      </c>
      <c r="C299" t="s">
        <v>1531</v>
      </c>
      <c r="D299" t="s">
        <v>1980</v>
      </c>
      <c r="E299" t="s">
        <v>1981</v>
      </c>
      <c r="F299" t="s">
        <v>1980</v>
      </c>
      <c r="G299" t="s">
        <v>131</v>
      </c>
      <c r="H299" t="s">
        <v>1533</v>
      </c>
      <c r="I299" t="s">
        <v>1534</v>
      </c>
      <c r="J299" t="s">
        <v>1755</v>
      </c>
      <c r="K299" t="s">
        <v>1718</v>
      </c>
      <c r="L299" t="s">
        <v>1536</v>
      </c>
      <c r="M299" t="s">
        <v>131</v>
      </c>
      <c r="N299" t="s">
        <v>1978</v>
      </c>
      <c r="P299" t="s">
        <v>1755</v>
      </c>
      <c r="Q299" t="s">
        <v>131</v>
      </c>
    </row>
    <row r="300" spans="1:28" x14ac:dyDescent="0.25">
      <c r="A300" t="s">
        <v>1982</v>
      </c>
      <c r="B300" t="s">
        <v>1983</v>
      </c>
      <c r="C300" t="s">
        <v>1531</v>
      </c>
      <c r="D300" t="s">
        <v>1984</v>
      </c>
      <c r="E300" t="s">
        <v>1985</v>
      </c>
      <c r="F300" t="s">
        <v>1984</v>
      </c>
      <c r="G300" t="s">
        <v>131</v>
      </c>
      <c r="H300" t="s">
        <v>1533</v>
      </c>
      <c r="I300" t="s">
        <v>1534</v>
      </c>
      <c r="J300" t="s">
        <v>406</v>
      </c>
      <c r="K300" t="s">
        <v>1718</v>
      </c>
      <c r="L300" t="s">
        <v>1536</v>
      </c>
      <c r="M300" t="s">
        <v>131</v>
      </c>
      <c r="N300" t="s">
        <v>1982</v>
      </c>
      <c r="P300" t="s">
        <v>406</v>
      </c>
      <c r="Q300" t="s">
        <v>131</v>
      </c>
    </row>
    <row r="301" spans="1:28" x14ac:dyDescent="0.25">
      <c r="A301" t="s">
        <v>1986</v>
      </c>
      <c r="B301" t="s">
        <v>1987</v>
      </c>
      <c r="C301" t="s">
        <v>1988</v>
      </c>
      <c r="D301" t="s">
        <v>1496</v>
      </c>
      <c r="E301" t="s">
        <v>1989</v>
      </c>
      <c r="F301" t="s">
        <v>1496</v>
      </c>
      <c r="G301" t="s">
        <v>1990</v>
      </c>
      <c r="H301" t="s">
        <v>521</v>
      </c>
      <c r="I301" t="s">
        <v>420</v>
      </c>
      <c r="J301" t="s">
        <v>1991</v>
      </c>
      <c r="K301" t="s">
        <v>482</v>
      </c>
      <c r="L301" t="s">
        <v>483</v>
      </c>
      <c r="M301" t="s">
        <v>131</v>
      </c>
      <c r="N301" t="s">
        <v>1986</v>
      </c>
      <c r="O301">
        <v>1</v>
      </c>
      <c r="P301" t="s">
        <v>548</v>
      </c>
      <c r="Q301" t="s">
        <v>1492</v>
      </c>
      <c r="S301">
        <v>0.5</v>
      </c>
      <c r="T301">
        <v>0.5</v>
      </c>
      <c r="U301">
        <v>0.5</v>
      </c>
      <c r="V301">
        <v>0.1</v>
      </c>
      <c r="W301">
        <v>0</v>
      </c>
      <c r="X301">
        <v>0.01</v>
      </c>
      <c r="Y301">
        <v>0.5</v>
      </c>
      <c r="Z301">
        <v>0.72</v>
      </c>
      <c r="AB301">
        <v>0.4</v>
      </c>
    </row>
    <row r="302" spans="1:28" x14ac:dyDescent="0.25">
      <c r="A302" t="s">
        <v>1992</v>
      </c>
      <c r="B302" t="s">
        <v>1993</v>
      </c>
      <c r="C302" t="s">
        <v>1988</v>
      </c>
      <c r="D302" t="s">
        <v>1994</v>
      </c>
      <c r="E302" t="s">
        <v>1995</v>
      </c>
      <c r="F302" t="s">
        <v>1996</v>
      </c>
      <c r="G302" t="s">
        <v>1997</v>
      </c>
      <c r="H302" t="s">
        <v>1998</v>
      </c>
      <c r="I302" t="s">
        <v>1999</v>
      </c>
      <c r="J302" t="s">
        <v>2000</v>
      </c>
      <c r="K302" t="s">
        <v>495</v>
      </c>
      <c r="L302" t="s">
        <v>483</v>
      </c>
      <c r="M302" t="s">
        <v>131</v>
      </c>
      <c r="N302" t="s">
        <v>1992</v>
      </c>
      <c r="O302">
        <v>1</v>
      </c>
      <c r="P302" t="s">
        <v>2001</v>
      </c>
      <c r="Q302" t="s">
        <v>131</v>
      </c>
      <c r="S302">
        <v>6.4</v>
      </c>
      <c r="T302">
        <v>41.7</v>
      </c>
      <c r="U302">
        <v>17.600000000000001</v>
      </c>
      <c r="V302">
        <v>5.0999999999999996</v>
      </c>
      <c r="W302">
        <v>0</v>
      </c>
      <c r="X302">
        <v>1</v>
      </c>
      <c r="Y302">
        <v>2.4</v>
      </c>
      <c r="Z302">
        <v>314.52999999999997</v>
      </c>
      <c r="AA302">
        <v>28</v>
      </c>
      <c r="AB302">
        <v>12.500000000000002</v>
      </c>
    </row>
    <row r="303" spans="1:28" x14ac:dyDescent="0.25">
      <c r="A303" t="s">
        <v>2002</v>
      </c>
      <c r="B303" t="s">
        <v>2003</v>
      </c>
      <c r="C303" t="s">
        <v>1988</v>
      </c>
      <c r="D303" t="s">
        <v>1293</v>
      </c>
      <c r="E303" t="s">
        <v>2004</v>
      </c>
      <c r="F303" t="s">
        <v>1293</v>
      </c>
      <c r="G303" t="s">
        <v>131</v>
      </c>
      <c r="H303" t="s">
        <v>131</v>
      </c>
      <c r="I303" t="s">
        <v>2005</v>
      </c>
      <c r="J303" t="s">
        <v>131</v>
      </c>
      <c r="K303" t="s">
        <v>482</v>
      </c>
      <c r="L303" t="s">
        <v>483</v>
      </c>
      <c r="M303" t="s">
        <v>131</v>
      </c>
      <c r="N303" t="s">
        <v>2002</v>
      </c>
      <c r="O303">
        <v>3</v>
      </c>
      <c r="P303" t="s">
        <v>685</v>
      </c>
      <c r="Q303" t="s">
        <v>1291</v>
      </c>
    </row>
    <row r="304" spans="1:28" x14ac:dyDescent="0.25">
      <c r="A304" t="s">
        <v>2006</v>
      </c>
      <c r="B304" t="s">
        <v>2007</v>
      </c>
      <c r="C304" t="s">
        <v>1988</v>
      </c>
      <c r="D304" t="s">
        <v>2008</v>
      </c>
      <c r="E304" t="s">
        <v>2009</v>
      </c>
      <c r="F304" t="s">
        <v>2010</v>
      </c>
      <c r="G304" t="s">
        <v>2011</v>
      </c>
      <c r="H304" t="s">
        <v>909</v>
      </c>
      <c r="I304" t="s">
        <v>420</v>
      </c>
      <c r="J304" t="s">
        <v>2012</v>
      </c>
      <c r="K304" t="s">
        <v>495</v>
      </c>
      <c r="L304" t="s">
        <v>483</v>
      </c>
      <c r="M304" t="s">
        <v>131</v>
      </c>
      <c r="N304" t="s">
        <v>2006</v>
      </c>
      <c r="O304">
        <v>1</v>
      </c>
      <c r="P304" t="s">
        <v>2013</v>
      </c>
      <c r="Q304" t="s">
        <v>131</v>
      </c>
      <c r="S304">
        <v>9.5</v>
      </c>
      <c r="T304">
        <v>47.6</v>
      </c>
      <c r="U304">
        <v>4.0999999999999996</v>
      </c>
      <c r="V304">
        <v>0.6</v>
      </c>
      <c r="W304">
        <v>2.8</v>
      </c>
      <c r="X304">
        <v>2.02</v>
      </c>
      <c r="Y304">
        <v>3.6</v>
      </c>
      <c r="AB304">
        <v>3.4999999999999996</v>
      </c>
    </row>
    <row r="305" spans="1:28" x14ac:dyDescent="0.25">
      <c r="A305" t="s">
        <v>2014</v>
      </c>
      <c r="B305" t="s">
        <v>2015</v>
      </c>
      <c r="C305" t="s">
        <v>1988</v>
      </c>
      <c r="D305" t="s">
        <v>2016</v>
      </c>
      <c r="E305" t="s">
        <v>2017</v>
      </c>
      <c r="F305" t="s">
        <v>2018</v>
      </c>
      <c r="G305" t="s">
        <v>2019</v>
      </c>
      <c r="H305" t="s">
        <v>2020</v>
      </c>
      <c r="I305" t="s">
        <v>493</v>
      </c>
      <c r="J305" t="s">
        <v>2021</v>
      </c>
      <c r="K305" t="s">
        <v>495</v>
      </c>
      <c r="L305" t="s">
        <v>483</v>
      </c>
      <c r="M305" t="s">
        <v>131</v>
      </c>
      <c r="N305" t="s">
        <v>2014</v>
      </c>
      <c r="O305">
        <v>2</v>
      </c>
      <c r="P305" t="s">
        <v>2022</v>
      </c>
      <c r="Q305" t="s">
        <v>131</v>
      </c>
      <c r="S305">
        <v>17</v>
      </c>
      <c r="T305">
        <v>0.3</v>
      </c>
      <c r="U305">
        <v>2.9</v>
      </c>
      <c r="V305">
        <v>0.7</v>
      </c>
      <c r="W305">
        <v>68.3</v>
      </c>
      <c r="X305">
        <v>0.55000000000000004</v>
      </c>
      <c r="Y305">
        <v>0.5</v>
      </c>
      <c r="Z305">
        <v>110.9</v>
      </c>
      <c r="AB305">
        <v>2.2000000000000002</v>
      </c>
    </row>
    <row r="306" spans="1:28" x14ac:dyDescent="0.25">
      <c r="A306" t="s">
        <v>2023</v>
      </c>
      <c r="B306" t="s">
        <v>2024</v>
      </c>
      <c r="C306" t="s">
        <v>1988</v>
      </c>
      <c r="D306" t="s">
        <v>2025</v>
      </c>
      <c r="E306" t="s">
        <v>2026</v>
      </c>
      <c r="F306" t="s">
        <v>2027</v>
      </c>
      <c r="G306" t="s">
        <v>2028</v>
      </c>
      <c r="H306" t="s">
        <v>2029</v>
      </c>
      <c r="I306" t="s">
        <v>563</v>
      </c>
      <c r="J306" t="s">
        <v>2028</v>
      </c>
      <c r="K306" t="s">
        <v>495</v>
      </c>
      <c r="L306" t="s">
        <v>483</v>
      </c>
      <c r="M306" t="s">
        <v>131</v>
      </c>
      <c r="N306" t="s">
        <v>2023</v>
      </c>
      <c r="O306">
        <v>2.27</v>
      </c>
      <c r="P306" t="s">
        <v>2030</v>
      </c>
      <c r="Q306" t="s">
        <v>131</v>
      </c>
      <c r="S306">
        <v>12.5</v>
      </c>
      <c r="T306">
        <v>8.3000000000000007</v>
      </c>
      <c r="U306">
        <v>23.4</v>
      </c>
      <c r="V306">
        <v>6.1</v>
      </c>
      <c r="W306">
        <v>0</v>
      </c>
      <c r="X306">
        <v>1.48</v>
      </c>
      <c r="Y306">
        <v>0.5</v>
      </c>
      <c r="Z306">
        <v>242.35</v>
      </c>
      <c r="AA306">
        <v>57</v>
      </c>
      <c r="AB306">
        <v>17.299999999999997</v>
      </c>
    </row>
    <row r="307" spans="1:28" x14ac:dyDescent="0.25">
      <c r="A307" t="s">
        <v>2031</v>
      </c>
      <c r="B307" t="s">
        <v>2032</v>
      </c>
      <c r="C307" t="s">
        <v>1988</v>
      </c>
      <c r="D307" t="s">
        <v>2033</v>
      </c>
      <c r="E307" t="s">
        <v>2034</v>
      </c>
      <c r="F307" t="s">
        <v>2035</v>
      </c>
      <c r="G307" t="s">
        <v>2036</v>
      </c>
      <c r="H307" t="s">
        <v>2037</v>
      </c>
      <c r="I307" t="s">
        <v>832</v>
      </c>
      <c r="J307" t="s">
        <v>2036</v>
      </c>
      <c r="K307" t="s">
        <v>733</v>
      </c>
      <c r="L307" t="s">
        <v>483</v>
      </c>
      <c r="M307" t="s">
        <v>131</v>
      </c>
      <c r="N307" t="s">
        <v>2031</v>
      </c>
      <c r="O307">
        <v>800</v>
      </c>
      <c r="P307" t="s">
        <v>2038</v>
      </c>
      <c r="Q307" t="s">
        <v>131</v>
      </c>
      <c r="S307">
        <v>7.2</v>
      </c>
      <c r="T307">
        <v>14.9</v>
      </c>
      <c r="U307">
        <v>2.2999999999999998</v>
      </c>
      <c r="V307">
        <v>0.3</v>
      </c>
      <c r="W307">
        <v>7.5</v>
      </c>
      <c r="X307">
        <v>0.08</v>
      </c>
      <c r="Y307">
        <v>0</v>
      </c>
      <c r="Z307">
        <v>124.52</v>
      </c>
      <c r="AB307">
        <v>1.9999999999999998</v>
      </c>
    </row>
    <row r="308" spans="1:28" x14ac:dyDescent="0.25">
      <c r="A308" t="s">
        <v>2039</v>
      </c>
      <c r="B308" t="s">
        <v>2040</v>
      </c>
      <c r="C308" t="s">
        <v>1988</v>
      </c>
      <c r="D308" t="s">
        <v>1281</v>
      </c>
      <c r="E308" t="s">
        <v>2041</v>
      </c>
      <c r="F308" t="s">
        <v>1281</v>
      </c>
      <c r="G308" t="s">
        <v>2042</v>
      </c>
      <c r="H308" t="s">
        <v>419</v>
      </c>
      <c r="I308" t="s">
        <v>2043</v>
      </c>
      <c r="J308" t="s">
        <v>2042</v>
      </c>
      <c r="K308" t="s">
        <v>482</v>
      </c>
      <c r="L308" t="s">
        <v>483</v>
      </c>
      <c r="M308" t="s">
        <v>131</v>
      </c>
      <c r="N308" t="s">
        <v>2039</v>
      </c>
      <c r="O308">
        <v>1</v>
      </c>
      <c r="P308" t="s">
        <v>2044</v>
      </c>
      <c r="Q308" t="s">
        <v>2045</v>
      </c>
    </row>
    <row r="309" spans="1:28" x14ac:dyDescent="0.25">
      <c r="A309" t="s">
        <v>2046</v>
      </c>
      <c r="B309" t="s">
        <v>2047</v>
      </c>
      <c r="C309" t="s">
        <v>1988</v>
      </c>
      <c r="D309" t="s">
        <v>2048</v>
      </c>
      <c r="E309" t="s">
        <v>2049</v>
      </c>
      <c r="F309" t="s">
        <v>2048</v>
      </c>
      <c r="G309" t="s">
        <v>2050</v>
      </c>
      <c r="H309" t="s">
        <v>2037</v>
      </c>
      <c r="I309" t="s">
        <v>832</v>
      </c>
      <c r="J309" t="s">
        <v>2050</v>
      </c>
      <c r="K309" t="s">
        <v>733</v>
      </c>
      <c r="L309" t="s">
        <v>483</v>
      </c>
      <c r="M309" t="s">
        <v>131</v>
      </c>
      <c r="N309" t="s">
        <v>2046</v>
      </c>
      <c r="O309">
        <v>0.8</v>
      </c>
      <c r="P309" t="s">
        <v>2051</v>
      </c>
      <c r="Q309" t="s">
        <v>131</v>
      </c>
      <c r="S309">
        <v>6.8</v>
      </c>
      <c r="T309">
        <v>12</v>
      </c>
      <c r="U309">
        <v>1</v>
      </c>
      <c r="V309">
        <v>0.1</v>
      </c>
      <c r="W309">
        <v>6.4</v>
      </c>
      <c r="X309">
        <v>0.01</v>
      </c>
      <c r="Y309">
        <v>0.5</v>
      </c>
      <c r="Z309">
        <v>97.51</v>
      </c>
      <c r="AB309">
        <v>0.9</v>
      </c>
    </row>
    <row r="310" spans="1:28" x14ac:dyDescent="0.25">
      <c r="A310" t="s">
        <v>2052</v>
      </c>
      <c r="B310" t="s">
        <v>2053</v>
      </c>
      <c r="C310" t="s">
        <v>1988</v>
      </c>
      <c r="D310" t="s">
        <v>2054</v>
      </c>
      <c r="E310" t="s">
        <v>2055</v>
      </c>
      <c r="F310" t="s">
        <v>2056</v>
      </c>
      <c r="G310" t="s">
        <v>2057</v>
      </c>
      <c r="H310" t="s">
        <v>1268</v>
      </c>
      <c r="I310" t="s">
        <v>219</v>
      </c>
      <c r="J310" t="s">
        <v>2057</v>
      </c>
      <c r="K310" t="s">
        <v>564</v>
      </c>
      <c r="L310" t="s">
        <v>483</v>
      </c>
      <c r="M310" t="s">
        <v>131</v>
      </c>
      <c r="N310" t="s">
        <v>2052</v>
      </c>
      <c r="O310">
        <v>1</v>
      </c>
      <c r="P310" t="s">
        <v>2058</v>
      </c>
      <c r="Q310" t="s">
        <v>131</v>
      </c>
    </row>
    <row r="311" spans="1:28" x14ac:dyDescent="0.25">
      <c r="A311" t="s">
        <v>2059</v>
      </c>
      <c r="B311" t="s">
        <v>2060</v>
      </c>
      <c r="C311" t="s">
        <v>1988</v>
      </c>
      <c r="D311" t="s">
        <v>2061</v>
      </c>
      <c r="E311" t="s">
        <v>2062</v>
      </c>
      <c r="F311" t="s">
        <v>2063</v>
      </c>
      <c r="G311" t="s">
        <v>2064</v>
      </c>
      <c r="H311" t="s">
        <v>656</v>
      </c>
      <c r="I311" t="s">
        <v>2065</v>
      </c>
      <c r="J311" t="s">
        <v>2064</v>
      </c>
      <c r="K311" t="s">
        <v>733</v>
      </c>
      <c r="L311" t="s">
        <v>483</v>
      </c>
      <c r="M311" t="s">
        <v>131</v>
      </c>
      <c r="N311" t="s">
        <v>2059</v>
      </c>
      <c r="O311">
        <v>1</v>
      </c>
      <c r="P311" t="s">
        <v>2066</v>
      </c>
      <c r="Q311" t="s">
        <v>131</v>
      </c>
      <c r="S311">
        <v>0.3</v>
      </c>
      <c r="T311">
        <v>22.7</v>
      </c>
      <c r="U311">
        <v>0.2</v>
      </c>
      <c r="V311">
        <v>0</v>
      </c>
      <c r="W311">
        <v>0.3</v>
      </c>
      <c r="X311">
        <v>1.32</v>
      </c>
      <c r="Y311">
        <v>18.5</v>
      </c>
      <c r="Z311">
        <v>95.12</v>
      </c>
      <c r="AB311">
        <v>0.2</v>
      </c>
    </row>
    <row r="312" spans="1:28" x14ac:dyDescent="0.25">
      <c r="A312" t="s">
        <v>2067</v>
      </c>
      <c r="B312" t="s">
        <v>2068</v>
      </c>
      <c r="C312" t="s">
        <v>1988</v>
      </c>
      <c r="D312" t="s">
        <v>1301</v>
      </c>
      <c r="E312" t="s">
        <v>2069</v>
      </c>
      <c r="F312" t="s">
        <v>1301</v>
      </c>
      <c r="G312" t="s">
        <v>2070</v>
      </c>
      <c r="H312" t="s">
        <v>2071</v>
      </c>
      <c r="I312" t="s">
        <v>2072</v>
      </c>
      <c r="J312" t="s">
        <v>2070</v>
      </c>
      <c r="K312" t="s">
        <v>482</v>
      </c>
      <c r="L312" t="s">
        <v>483</v>
      </c>
      <c r="M312" t="s">
        <v>131</v>
      </c>
      <c r="N312" t="s">
        <v>2067</v>
      </c>
      <c r="O312">
        <v>1</v>
      </c>
      <c r="P312" t="s">
        <v>2073</v>
      </c>
      <c r="Q312" t="s">
        <v>2074</v>
      </c>
    </row>
    <row r="313" spans="1:28" x14ac:dyDescent="0.25">
      <c r="A313" t="s">
        <v>1211</v>
      </c>
      <c r="B313" t="s">
        <v>2075</v>
      </c>
      <c r="C313" t="s">
        <v>1988</v>
      </c>
      <c r="D313" t="s">
        <v>2076</v>
      </c>
      <c r="E313" t="s">
        <v>2077</v>
      </c>
      <c r="F313" t="s">
        <v>2078</v>
      </c>
      <c r="G313" t="s">
        <v>2079</v>
      </c>
      <c r="H313" t="s">
        <v>1426</v>
      </c>
      <c r="I313" t="s">
        <v>563</v>
      </c>
      <c r="J313" t="s">
        <v>2079</v>
      </c>
      <c r="K313" t="s">
        <v>495</v>
      </c>
      <c r="L313" t="s">
        <v>483</v>
      </c>
      <c r="M313" t="s">
        <v>131</v>
      </c>
      <c r="N313" t="s">
        <v>1211</v>
      </c>
      <c r="O313">
        <v>1</v>
      </c>
      <c r="P313" t="s">
        <v>2080</v>
      </c>
      <c r="Q313" t="s">
        <v>131</v>
      </c>
      <c r="S313">
        <v>18</v>
      </c>
      <c r="T313">
        <v>2.6</v>
      </c>
      <c r="U313">
        <v>2.5</v>
      </c>
      <c r="V313">
        <v>0.9</v>
      </c>
      <c r="W313">
        <v>0.5</v>
      </c>
      <c r="X313">
        <v>2.7</v>
      </c>
      <c r="Y313">
        <v>1.2</v>
      </c>
      <c r="Z313">
        <v>95.36</v>
      </c>
      <c r="AB313">
        <v>1.6</v>
      </c>
    </row>
    <row r="314" spans="1:28" x14ac:dyDescent="0.25">
      <c r="A314" t="s">
        <v>2081</v>
      </c>
      <c r="B314" t="s">
        <v>2082</v>
      </c>
      <c r="C314" t="s">
        <v>1988</v>
      </c>
      <c r="D314" t="s">
        <v>2083</v>
      </c>
      <c r="E314" t="s">
        <v>2084</v>
      </c>
      <c r="F314" t="s">
        <v>1075</v>
      </c>
      <c r="G314" t="s">
        <v>900</v>
      </c>
      <c r="H314" t="s">
        <v>1268</v>
      </c>
      <c r="I314" t="s">
        <v>563</v>
      </c>
      <c r="J314" t="s">
        <v>900</v>
      </c>
      <c r="K314" t="s">
        <v>495</v>
      </c>
      <c r="L314" t="s">
        <v>483</v>
      </c>
      <c r="M314" t="s">
        <v>131</v>
      </c>
      <c r="N314" t="s">
        <v>2081</v>
      </c>
      <c r="O314">
        <v>1</v>
      </c>
      <c r="P314" t="s">
        <v>2085</v>
      </c>
      <c r="Q314" t="s">
        <v>131</v>
      </c>
    </row>
    <row r="315" spans="1:28" x14ac:dyDescent="0.25">
      <c r="A315" t="s">
        <v>1058</v>
      </c>
      <c r="B315" t="s">
        <v>2086</v>
      </c>
      <c r="C315" t="s">
        <v>1988</v>
      </c>
      <c r="D315" t="s">
        <v>2087</v>
      </c>
      <c r="E315" t="s">
        <v>2088</v>
      </c>
      <c r="F315" t="s">
        <v>2089</v>
      </c>
      <c r="G315" t="s">
        <v>2090</v>
      </c>
      <c r="H315" t="s">
        <v>1426</v>
      </c>
      <c r="I315" t="s">
        <v>1344</v>
      </c>
      <c r="J315" t="s">
        <v>2090</v>
      </c>
      <c r="K315" t="s">
        <v>564</v>
      </c>
      <c r="L315" t="s">
        <v>483</v>
      </c>
      <c r="M315" t="s">
        <v>131</v>
      </c>
      <c r="N315" t="s">
        <v>1058</v>
      </c>
      <c r="O315">
        <v>1</v>
      </c>
      <c r="P315" t="s">
        <v>2091</v>
      </c>
      <c r="Q315" t="s">
        <v>131</v>
      </c>
      <c r="S315">
        <v>25.4</v>
      </c>
      <c r="T315">
        <v>0.1</v>
      </c>
      <c r="U315">
        <v>34.9</v>
      </c>
      <c r="V315">
        <v>21.7</v>
      </c>
      <c r="W315">
        <v>0</v>
      </c>
      <c r="X315">
        <v>1.9</v>
      </c>
      <c r="Y315">
        <v>0.1</v>
      </c>
      <c r="Z315">
        <v>412.28</v>
      </c>
      <c r="AB315">
        <v>13.2</v>
      </c>
    </row>
    <row r="316" spans="1:28" x14ac:dyDescent="0.25">
      <c r="A316" t="s">
        <v>2092</v>
      </c>
      <c r="B316" t="s">
        <v>2093</v>
      </c>
      <c r="C316" t="s">
        <v>1988</v>
      </c>
      <c r="D316" t="s">
        <v>83</v>
      </c>
      <c r="E316" t="s">
        <v>2094</v>
      </c>
      <c r="F316" t="s">
        <v>2095</v>
      </c>
      <c r="G316" t="s">
        <v>2096</v>
      </c>
      <c r="H316" t="s">
        <v>2097</v>
      </c>
      <c r="I316" t="s">
        <v>2098</v>
      </c>
      <c r="J316" t="s">
        <v>2099</v>
      </c>
      <c r="K316" t="s">
        <v>564</v>
      </c>
      <c r="L316" t="s">
        <v>483</v>
      </c>
      <c r="M316" t="s">
        <v>131</v>
      </c>
      <c r="N316" t="s">
        <v>2092</v>
      </c>
      <c r="O316">
        <v>1</v>
      </c>
      <c r="P316" t="s">
        <v>969</v>
      </c>
      <c r="Q316" t="s">
        <v>131</v>
      </c>
      <c r="S316">
        <v>3</v>
      </c>
      <c r="T316">
        <v>7.6</v>
      </c>
      <c r="U316">
        <v>0.5</v>
      </c>
      <c r="V316">
        <v>0.1</v>
      </c>
      <c r="W316">
        <v>0</v>
      </c>
      <c r="X316">
        <v>0.12</v>
      </c>
      <c r="Y316">
        <v>3.6</v>
      </c>
      <c r="Z316">
        <v>50.43</v>
      </c>
      <c r="AA316">
        <v>100</v>
      </c>
      <c r="AB316">
        <v>0.4</v>
      </c>
    </row>
    <row r="317" spans="1:28" x14ac:dyDescent="0.25">
      <c r="A317" t="s">
        <v>1171</v>
      </c>
      <c r="B317" t="s">
        <v>2100</v>
      </c>
      <c r="C317" t="s">
        <v>1988</v>
      </c>
      <c r="D317" t="s">
        <v>2101</v>
      </c>
      <c r="E317" t="s">
        <v>2102</v>
      </c>
      <c r="F317" t="s">
        <v>2103</v>
      </c>
      <c r="G317" t="s">
        <v>2104</v>
      </c>
      <c r="H317" t="s">
        <v>2105</v>
      </c>
      <c r="I317" t="s">
        <v>563</v>
      </c>
      <c r="J317" t="s">
        <v>2104</v>
      </c>
      <c r="K317" t="s">
        <v>733</v>
      </c>
      <c r="L317" t="s">
        <v>483</v>
      </c>
      <c r="M317" t="s">
        <v>131</v>
      </c>
      <c r="N317" t="s">
        <v>1171</v>
      </c>
      <c r="O317">
        <v>3</v>
      </c>
      <c r="P317" t="s">
        <v>2106</v>
      </c>
      <c r="Q317" t="s">
        <v>131</v>
      </c>
    </row>
    <row r="318" spans="1:28" x14ac:dyDescent="0.25">
      <c r="A318" t="s">
        <v>2107</v>
      </c>
      <c r="B318" t="s">
        <v>2108</v>
      </c>
      <c r="C318" t="s">
        <v>1988</v>
      </c>
      <c r="D318" t="s">
        <v>2109</v>
      </c>
      <c r="E318" t="s">
        <v>2110</v>
      </c>
      <c r="F318" t="s">
        <v>2111</v>
      </c>
      <c r="G318" t="s">
        <v>2112</v>
      </c>
      <c r="H318" t="s">
        <v>1268</v>
      </c>
      <c r="I318" t="s">
        <v>493</v>
      </c>
      <c r="J318" t="s">
        <v>2112</v>
      </c>
      <c r="K318" t="s">
        <v>495</v>
      </c>
      <c r="L318" t="s">
        <v>483</v>
      </c>
      <c r="M318" t="s">
        <v>131</v>
      </c>
      <c r="N318" t="s">
        <v>2107</v>
      </c>
      <c r="O318">
        <v>1</v>
      </c>
      <c r="P318" t="s">
        <v>2113</v>
      </c>
      <c r="Q318" t="s">
        <v>131</v>
      </c>
      <c r="S318">
        <v>17.2</v>
      </c>
      <c r="T318">
        <v>7.1</v>
      </c>
      <c r="U318">
        <v>2.8</v>
      </c>
      <c r="V318">
        <v>0.6</v>
      </c>
      <c r="W318">
        <v>5.2</v>
      </c>
      <c r="X318">
        <v>0.61</v>
      </c>
      <c r="Y318">
        <v>2.9</v>
      </c>
      <c r="Z318">
        <v>142.93</v>
      </c>
      <c r="AB318">
        <v>2.1999999999999997</v>
      </c>
    </row>
    <row r="319" spans="1:28" x14ac:dyDescent="0.25">
      <c r="A319" t="s">
        <v>2114</v>
      </c>
      <c r="B319" t="s">
        <v>2115</v>
      </c>
      <c r="C319" t="s">
        <v>1988</v>
      </c>
      <c r="D319" t="s">
        <v>2116</v>
      </c>
      <c r="E319" t="s">
        <v>2117</v>
      </c>
      <c r="F319" t="s">
        <v>2118</v>
      </c>
      <c r="G319" t="s">
        <v>2119</v>
      </c>
      <c r="H319" t="s">
        <v>2120</v>
      </c>
      <c r="I319" t="s">
        <v>1238</v>
      </c>
      <c r="J319" t="s">
        <v>2119</v>
      </c>
      <c r="K319" t="s">
        <v>564</v>
      </c>
      <c r="L319" t="s">
        <v>483</v>
      </c>
      <c r="M319" t="s">
        <v>131</v>
      </c>
      <c r="N319" t="s">
        <v>2114</v>
      </c>
      <c r="O319">
        <v>5</v>
      </c>
      <c r="P319" t="s">
        <v>2121</v>
      </c>
      <c r="Q319" t="s">
        <v>131</v>
      </c>
      <c r="S319">
        <v>1</v>
      </c>
      <c r="T319">
        <v>6</v>
      </c>
      <c r="U319">
        <v>20</v>
      </c>
      <c r="V319">
        <v>2</v>
      </c>
      <c r="W319">
        <v>1</v>
      </c>
      <c r="X319">
        <v>1</v>
      </c>
      <c r="Y319">
        <v>2</v>
      </c>
      <c r="Z319">
        <v>208.17</v>
      </c>
      <c r="AB319">
        <v>18</v>
      </c>
    </row>
    <row r="320" spans="1:28" x14ac:dyDescent="0.25">
      <c r="A320" t="s">
        <v>2122</v>
      </c>
      <c r="B320" t="s">
        <v>2123</v>
      </c>
      <c r="C320" t="s">
        <v>1988</v>
      </c>
      <c r="D320" t="s">
        <v>1206</v>
      </c>
      <c r="E320" t="s">
        <v>2124</v>
      </c>
      <c r="F320" t="s">
        <v>1206</v>
      </c>
      <c r="G320" t="s">
        <v>2125</v>
      </c>
      <c r="H320" t="s">
        <v>521</v>
      </c>
      <c r="I320" t="s">
        <v>420</v>
      </c>
      <c r="J320" t="s">
        <v>2126</v>
      </c>
      <c r="K320" t="s">
        <v>482</v>
      </c>
      <c r="L320" t="s">
        <v>483</v>
      </c>
      <c r="M320" t="s">
        <v>131</v>
      </c>
      <c r="N320" t="s">
        <v>2122</v>
      </c>
      <c r="O320">
        <v>24</v>
      </c>
      <c r="P320" t="s">
        <v>2127</v>
      </c>
      <c r="Q320" t="s">
        <v>1202</v>
      </c>
      <c r="S320">
        <v>0.5</v>
      </c>
      <c r="T320">
        <v>5.4</v>
      </c>
      <c r="U320">
        <v>0.5</v>
      </c>
      <c r="V320">
        <v>0.1</v>
      </c>
      <c r="W320">
        <v>0</v>
      </c>
      <c r="X320">
        <v>0.01</v>
      </c>
      <c r="Y320">
        <v>5.4</v>
      </c>
      <c r="Z320">
        <v>22.94</v>
      </c>
      <c r="AB320">
        <v>0.4</v>
      </c>
    </row>
    <row r="321" spans="1:28" x14ac:dyDescent="0.25">
      <c r="A321" t="s">
        <v>2128</v>
      </c>
      <c r="B321" t="s">
        <v>2129</v>
      </c>
      <c r="C321" t="s">
        <v>1988</v>
      </c>
      <c r="D321" t="s">
        <v>2130</v>
      </c>
      <c r="E321" t="s">
        <v>2131</v>
      </c>
      <c r="F321" t="s">
        <v>2132</v>
      </c>
      <c r="G321" t="s">
        <v>2133</v>
      </c>
      <c r="H321" t="s">
        <v>2020</v>
      </c>
      <c r="I321" t="s">
        <v>563</v>
      </c>
      <c r="J321" t="s">
        <v>2134</v>
      </c>
      <c r="K321" t="s">
        <v>495</v>
      </c>
      <c r="L321" t="s">
        <v>483</v>
      </c>
      <c r="M321" t="s">
        <v>131</v>
      </c>
      <c r="N321" t="s">
        <v>2128</v>
      </c>
      <c r="O321">
        <v>2</v>
      </c>
      <c r="P321" t="s">
        <v>2135</v>
      </c>
      <c r="Q321" t="s">
        <v>131</v>
      </c>
      <c r="S321">
        <v>15.7</v>
      </c>
      <c r="T321">
        <v>12.5</v>
      </c>
      <c r="U321">
        <v>10.1</v>
      </c>
      <c r="V321">
        <v>1.1000000000000001</v>
      </c>
      <c r="W321">
        <v>0.5</v>
      </c>
      <c r="X321">
        <v>0.73</v>
      </c>
      <c r="Y321">
        <v>0.5</v>
      </c>
      <c r="Z321">
        <v>203.87</v>
      </c>
      <c r="AB321">
        <v>9</v>
      </c>
    </row>
    <row r="322" spans="1:28" x14ac:dyDescent="0.25">
      <c r="A322" t="s">
        <v>2136</v>
      </c>
      <c r="B322" t="s">
        <v>2137</v>
      </c>
      <c r="C322" t="s">
        <v>1988</v>
      </c>
      <c r="D322" t="s">
        <v>2138</v>
      </c>
      <c r="E322" t="s">
        <v>2139</v>
      </c>
      <c r="F322" t="s">
        <v>2138</v>
      </c>
      <c r="G322" t="s">
        <v>2140</v>
      </c>
      <c r="H322" t="s">
        <v>1029</v>
      </c>
      <c r="I322" t="s">
        <v>2141</v>
      </c>
      <c r="J322" t="s">
        <v>2140</v>
      </c>
      <c r="K322" t="s">
        <v>482</v>
      </c>
      <c r="L322" t="s">
        <v>483</v>
      </c>
      <c r="M322" t="s">
        <v>131</v>
      </c>
      <c r="N322" t="s">
        <v>2136</v>
      </c>
      <c r="O322">
        <v>1</v>
      </c>
      <c r="P322" t="s">
        <v>2142</v>
      </c>
      <c r="Q322" t="s">
        <v>2143</v>
      </c>
    </row>
    <row r="323" spans="1:28" x14ac:dyDescent="0.25">
      <c r="A323" t="s">
        <v>2144</v>
      </c>
      <c r="B323" t="s">
        <v>2145</v>
      </c>
      <c r="C323" t="s">
        <v>2146</v>
      </c>
      <c r="D323" t="s">
        <v>2147</v>
      </c>
      <c r="E323" t="s">
        <v>2148</v>
      </c>
      <c r="F323" t="s">
        <v>2149</v>
      </c>
      <c r="G323" t="s">
        <v>2150</v>
      </c>
      <c r="H323" t="s">
        <v>2151</v>
      </c>
      <c r="I323" t="s">
        <v>420</v>
      </c>
      <c r="J323" t="s">
        <v>2152</v>
      </c>
      <c r="K323" t="s">
        <v>733</v>
      </c>
      <c r="L323" t="s">
        <v>483</v>
      </c>
      <c r="M323" t="s">
        <v>131</v>
      </c>
      <c r="N323" t="s">
        <v>2144</v>
      </c>
      <c r="O323">
        <v>1</v>
      </c>
      <c r="P323" t="s">
        <v>142</v>
      </c>
      <c r="Q323" t="s">
        <v>131</v>
      </c>
      <c r="S323">
        <v>0.5</v>
      </c>
      <c r="T323">
        <v>10</v>
      </c>
      <c r="U323">
        <v>0</v>
      </c>
      <c r="V323">
        <v>0</v>
      </c>
      <c r="W323">
        <v>0.6</v>
      </c>
      <c r="X323">
        <v>1.42</v>
      </c>
      <c r="Y323">
        <v>6.2</v>
      </c>
      <c r="Z323">
        <v>50.91</v>
      </c>
      <c r="AA323">
        <v>9</v>
      </c>
      <c r="AB323">
        <v>0</v>
      </c>
    </row>
    <row r="324" spans="1:28" x14ac:dyDescent="0.25">
      <c r="A324" t="s">
        <v>2153</v>
      </c>
      <c r="B324" t="s">
        <v>2154</v>
      </c>
      <c r="C324" t="s">
        <v>1988</v>
      </c>
      <c r="D324" t="s">
        <v>1027</v>
      </c>
      <c r="E324" t="s">
        <v>2155</v>
      </c>
      <c r="F324" t="s">
        <v>2156</v>
      </c>
      <c r="G324" t="s">
        <v>2157</v>
      </c>
      <c r="H324" t="s">
        <v>1426</v>
      </c>
      <c r="I324" t="s">
        <v>563</v>
      </c>
      <c r="J324" t="s">
        <v>2157</v>
      </c>
      <c r="K324" t="s">
        <v>495</v>
      </c>
      <c r="L324" t="s">
        <v>483</v>
      </c>
      <c r="M324" t="s">
        <v>131</v>
      </c>
      <c r="N324" t="s">
        <v>2153</v>
      </c>
      <c r="O324">
        <v>1</v>
      </c>
      <c r="P324" t="s">
        <v>2158</v>
      </c>
      <c r="Q324" t="s">
        <v>131</v>
      </c>
      <c r="S324">
        <v>17</v>
      </c>
      <c r="T324">
        <v>0.5</v>
      </c>
      <c r="U324">
        <v>45</v>
      </c>
      <c r="V324">
        <v>18</v>
      </c>
      <c r="W324">
        <v>0.5</v>
      </c>
      <c r="X324">
        <v>3.26</v>
      </c>
      <c r="Y324">
        <v>0.5</v>
      </c>
      <c r="Z324">
        <v>469.17</v>
      </c>
      <c r="AB324">
        <v>27</v>
      </c>
    </row>
    <row r="325" spans="1:28" x14ac:dyDescent="0.25">
      <c r="A325" t="s">
        <v>1163</v>
      </c>
      <c r="B325" t="s">
        <v>2159</v>
      </c>
      <c r="C325" t="s">
        <v>1988</v>
      </c>
      <c r="D325" t="s">
        <v>2160</v>
      </c>
      <c r="E325" t="s">
        <v>2161</v>
      </c>
      <c r="F325" t="s">
        <v>2162</v>
      </c>
      <c r="G325" t="s">
        <v>2163</v>
      </c>
      <c r="H325" t="s">
        <v>2105</v>
      </c>
      <c r="I325" t="s">
        <v>563</v>
      </c>
      <c r="J325" t="s">
        <v>2163</v>
      </c>
      <c r="K325" t="s">
        <v>733</v>
      </c>
      <c r="L325" t="s">
        <v>483</v>
      </c>
      <c r="M325" t="s">
        <v>131</v>
      </c>
      <c r="N325" t="s">
        <v>1163</v>
      </c>
      <c r="O325">
        <v>3</v>
      </c>
      <c r="P325" t="s">
        <v>2164</v>
      </c>
      <c r="Q325" t="s">
        <v>131</v>
      </c>
      <c r="S325">
        <v>12</v>
      </c>
      <c r="T325">
        <v>73.599999999999994</v>
      </c>
      <c r="U325">
        <v>1.5</v>
      </c>
      <c r="V325">
        <v>0.5</v>
      </c>
      <c r="W325">
        <v>3</v>
      </c>
      <c r="X325">
        <v>0.03</v>
      </c>
      <c r="Y325">
        <v>3.5</v>
      </c>
      <c r="Z325">
        <v>366.87</v>
      </c>
      <c r="AB325">
        <v>1</v>
      </c>
    </row>
    <row r="326" spans="1:28" x14ac:dyDescent="0.25">
      <c r="A326" t="s">
        <v>2165</v>
      </c>
      <c r="B326" t="s">
        <v>2166</v>
      </c>
      <c r="C326" t="s">
        <v>1988</v>
      </c>
      <c r="D326" t="s">
        <v>2167</v>
      </c>
      <c r="E326" t="s">
        <v>2168</v>
      </c>
      <c r="F326" t="s">
        <v>2169</v>
      </c>
      <c r="G326" t="s">
        <v>2170</v>
      </c>
      <c r="H326" t="s">
        <v>1426</v>
      </c>
      <c r="I326" t="s">
        <v>563</v>
      </c>
      <c r="J326" t="s">
        <v>2170</v>
      </c>
      <c r="K326" t="s">
        <v>495</v>
      </c>
      <c r="L326" t="s">
        <v>483</v>
      </c>
      <c r="M326" t="s">
        <v>131</v>
      </c>
      <c r="N326" t="s">
        <v>2165</v>
      </c>
      <c r="O326">
        <v>1</v>
      </c>
      <c r="P326" t="s">
        <v>2171</v>
      </c>
      <c r="Q326" t="s">
        <v>131</v>
      </c>
      <c r="S326">
        <v>1.3</v>
      </c>
      <c r="T326">
        <v>3.7</v>
      </c>
      <c r="U326">
        <v>0.1</v>
      </c>
      <c r="V326">
        <v>0</v>
      </c>
      <c r="W326">
        <v>2.5</v>
      </c>
      <c r="X326">
        <v>0.03</v>
      </c>
      <c r="Y326">
        <v>2.9</v>
      </c>
      <c r="Z326">
        <v>26.53</v>
      </c>
      <c r="AB326">
        <v>0.1</v>
      </c>
    </row>
    <row r="327" spans="1:28" x14ac:dyDescent="0.25">
      <c r="A327" t="s">
        <v>2172</v>
      </c>
      <c r="B327" t="s">
        <v>2173</v>
      </c>
      <c r="C327" t="s">
        <v>1988</v>
      </c>
      <c r="D327" t="s">
        <v>2174</v>
      </c>
      <c r="E327" t="s">
        <v>2175</v>
      </c>
      <c r="F327" t="s">
        <v>2176</v>
      </c>
      <c r="G327" t="s">
        <v>2177</v>
      </c>
      <c r="H327" t="s">
        <v>2178</v>
      </c>
      <c r="I327" t="s">
        <v>1344</v>
      </c>
      <c r="J327" t="s">
        <v>2177</v>
      </c>
      <c r="K327" t="s">
        <v>564</v>
      </c>
      <c r="L327" t="s">
        <v>483</v>
      </c>
      <c r="M327" t="s">
        <v>131</v>
      </c>
      <c r="N327" t="s">
        <v>2172</v>
      </c>
      <c r="O327">
        <v>1</v>
      </c>
      <c r="P327" t="s">
        <v>2179</v>
      </c>
      <c r="Q327" t="s">
        <v>131</v>
      </c>
      <c r="S327">
        <v>27</v>
      </c>
      <c r="T327">
        <v>0.5</v>
      </c>
      <c r="U327">
        <v>12</v>
      </c>
      <c r="V327">
        <v>5.6</v>
      </c>
      <c r="W327">
        <v>0.5</v>
      </c>
      <c r="X327">
        <v>0.38</v>
      </c>
      <c r="Y327">
        <v>0.5</v>
      </c>
      <c r="Z327">
        <v>222</v>
      </c>
      <c r="AB327">
        <v>6.4</v>
      </c>
    </row>
    <row r="328" spans="1:28" x14ac:dyDescent="0.25">
      <c r="A328" t="s">
        <v>2180</v>
      </c>
      <c r="B328" t="s">
        <v>2181</v>
      </c>
      <c r="C328" t="s">
        <v>1988</v>
      </c>
      <c r="D328" t="s">
        <v>2182</v>
      </c>
      <c r="E328" t="s">
        <v>2183</v>
      </c>
      <c r="F328" t="s">
        <v>2184</v>
      </c>
      <c r="G328" t="s">
        <v>767</v>
      </c>
      <c r="H328" t="s">
        <v>2185</v>
      </c>
      <c r="I328" t="s">
        <v>2186</v>
      </c>
      <c r="J328" t="s">
        <v>2187</v>
      </c>
      <c r="K328" t="s">
        <v>482</v>
      </c>
      <c r="L328" t="s">
        <v>483</v>
      </c>
      <c r="M328" t="s">
        <v>131</v>
      </c>
      <c r="N328" t="s">
        <v>2180</v>
      </c>
      <c r="O328">
        <v>18</v>
      </c>
      <c r="P328" t="s">
        <v>2188</v>
      </c>
      <c r="Q328" t="s">
        <v>2189</v>
      </c>
      <c r="S328">
        <v>7.9</v>
      </c>
      <c r="T328">
        <v>51</v>
      </c>
      <c r="U328">
        <v>5.9</v>
      </c>
      <c r="V328">
        <v>1.1000000000000001</v>
      </c>
      <c r="W328">
        <v>4.4000000000000004</v>
      </c>
      <c r="X328">
        <v>1.1000000000000001</v>
      </c>
      <c r="Y328">
        <v>4.7</v>
      </c>
      <c r="Z328">
        <v>298.52</v>
      </c>
      <c r="AA328">
        <v>10</v>
      </c>
      <c r="AB328">
        <v>4.8000000000000007</v>
      </c>
    </row>
    <row r="329" spans="1:28" x14ac:dyDescent="0.25">
      <c r="A329" t="s">
        <v>2190</v>
      </c>
      <c r="B329" t="s">
        <v>2191</v>
      </c>
      <c r="C329" t="s">
        <v>1988</v>
      </c>
      <c r="D329" t="s">
        <v>2192</v>
      </c>
      <c r="E329" t="s">
        <v>2193</v>
      </c>
      <c r="F329" t="s">
        <v>2192</v>
      </c>
      <c r="G329" t="s">
        <v>2194</v>
      </c>
      <c r="H329" t="s">
        <v>1268</v>
      </c>
      <c r="I329" t="s">
        <v>2195</v>
      </c>
      <c r="J329" t="s">
        <v>2194</v>
      </c>
      <c r="K329" t="s">
        <v>482</v>
      </c>
      <c r="L329" t="s">
        <v>483</v>
      </c>
      <c r="M329" t="s">
        <v>131</v>
      </c>
      <c r="N329" t="s">
        <v>2190</v>
      </c>
      <c r="O329">
        <v>1</v>
      </c>
      <c r="P329" t="s">
        <v>2196</v>
      </c>
      <c r="Q329" t="s">
        <v>2197</v>
      </c>
    </row>
    <row r="330" spans="1:28" x14ac:dyDescent="0.25">
      <c r="A330" t="s">
        <v>2198</v>
      </c>
      <c r="B330" t="s">
        <v>2199</v>
      </c>
      <c r="C330" t="s">
        <v>1988</v>
      </c>
      <c r="D330" t="s">
        <v>2200</v>
      </c>
      <c r="E330" t="s">
        <v>2201</v>
      </c>
      <c r="F330" t="s">
        <v>2200</v>
      </c>
      <c r="G330" t="s">
        <v>2202</v>
      </c>
      <c r="H330" t="s">
        <v>2203</v>
      </c>
      <c r="I330" t="s">
        <v>2204</v>
      </c>
      <c r="J330" t="s">
        <v>2205</v>
      </c>
      <c r="K330" t="s">
        <v>495</v>
      </c>
      <c r="L330" t="s">
        <v>483</v>
      </c>
      <c r="M330" t="s">
        <v>131</v>
      </c>
      <c r="N330" t="s">
        <v>2198</v>
      </c>
      <c r="O330">
        <v>1</v>
      </c>
      <c r="P330" t="s">
        <v>1755</v>
      </c>
      <c r="Q330" t="s">
        <v>131</v>
      </c>
      <c r="AA330">
        <v>120</v>
      </c>
    </row>
    <row r="331" spans="1:28" x14ac:dyDescent="0.25">
      <c r="A331" t="s">
        <v>670</v>
      </c>
      <c r="B331" t="s">
        <v>2206</v>
      </c>
      <c r="C331" t="s">
        <v>1988</v>
      </c>
      <c r="D331" t="s">
        <v>2207</v>
      </c>
      <c r="E331" t="s">
        <v>2208</v>
      </c>
      <c r="F331" t="s">
        <v>2209</v>
      </c>
      <c r="G331" t="s">
        <v>2210</v>
      </c>
      <c r="H331" t="s">
        <v>2211</v>
      </c>
      <c r="I331" t="s">
        <v>832</v>
      </c>
      <c r="J331" t="s">
        <v>2210</v>
      </c>
      <c r="K331" t="s">
        <v>733</v>
      </c>
      <c r="L331" t="s">
        <v>483</v>
      </c>
      <c r="M331" t="s">
        <v>131</v>
      </c>
      <c r="N331" t="s">
        <v>670</v>
      </c>
      <c r="O331">
        <v>2.5499999999999998</v>
      </c>
      <c r="P331" t="s">
        <v>2212</v>
      </c>
      <c r="Q331" t="s">
        <v>131</v>
      </c>
      <c r="S331">
        <v>1.1000000000000001</v>
      </c>
      <c r="T331">
        <v>3.8</v>
      </c>
      <c r="U331">
        <v>0.1</v>
      </c>
      <c r="V331">
        <v>0.1</v>
      </c>
      <c r="W331">
        <v>0.8</v>
      </c>
      <c r="X331">
        <v>0.01</v>
      </c>
      <c r="Y331">
        <v>3.8</v>
      </c>
      <c r="Z331">
        <v>19.12</v>
      </c>
      <c r="AB331">
        <v>0</v>
      </c>
    </row>
    <row r="332" spans="1:28" x14ac:dyDescent="0.25">
      <c r="A332" t="s">
        <v>2213</v>
      </c>
      <c r="B332" t="s">
        <v>2214</v>
      </c>
      <c r="C332" t="s">
        <v>1988</v>
      </c>
      <c r="D332" t="s">
        <v>553</v>
      </c>
      <c r="E332" t="s">
        <v>2215</v>
      </c>
      <c r="F332" t="s">
        <v>553</v>
      </c>
      <c r="G332" t="s">
        <v>2125</v>
      </c>
      <c r="H332" t="s">
        <v>521</v>
      </c>
      <c r="I332" t="s">
        <v>420</v>
      </c>
      <c r="J332" t="s">
        <v>2126</v>
      </c>
      <c r="K332" t="s">
        <v>482</v>
      </c>
      <c r="L332" t="s">
        <v>483</v>
      </c>
      <c r="M332" t="s">
        <v>131</v>
      </c>
      <c r="N332" t="s">
        <v>2213</v>
      </c>
      <c r="O332">
        <v>1</v>
      </c>
      <c r="P332" t="s">
        <v>2127</v>
      </c>
      <c r="Q332" t="s">
        <v>549</v>
      </c>
      <c r="S332">
        <v>0.5</v>
      </c>
      <c r="T332">
        <v>5.0999999999999996</v>
      </c>
      <c r="U332">
        <v>0.5</v>
      </c>
      <c r="V332">
        <v>0.1</v>
      </c>
      <c r="W332">
        <v>0</v>
      </c>
      <c r="X332">
        <v>0.01</v>
      </c>
      <c r="Y332">
        <v>5.0999999999999996</v>
      </c>
      <c r="Z332">
        <v>22.71</v>
      </c>
      <c r="AB332">
        <v>0.4</v>
      </c>
    </row>
    <row r="333" spans="1:28" x14ac:dyDescent="0.25">
      <c r="A333" t="s">
        <v>2216</v>
      </c>
      <c r="B333" t="s">
        <v>2217</v>
      </c>
      <c r="C333" t="s">
        <v>2146</v>
      </c>
      <c r="D333" t="s">
        <v>2218</v>
      </c>
      <c r="E333" t="s">
        <v>2219</v>
      </c>
      <c r="F333" t="s">
        <v>2220</v>
      </c>
      <c r="G333" t="s">
        <v>2221</v>
      </c>
      <c r="H333" t="s">
        <v>502</v>
      </c>
      <c r="I333" t="s">
        <v>420</v>
      </c>
      <c r="J333" t="s">
        <v>2222</v>
      </c>
      <c r="K333" t="s">
        <v>495</v>
      </c>
      <c r="L333" t="s">
        <v>621</v>
      </c>
      <c r="M333" t="s">
        <v>131</v>
      </c>
      <c r="N333" t="s">
        <v>2216</v>
      </c>
      <c r="O333">
        <v>1</v>
      </c>
      <c r="P333" t="s">
        <v>2223</v>
      </c>
      <c r="Q333" t="s">
        <v>131</v>
      </c>
      <c r="S333">
        <v>5.7</v>
      </c>
      <c r="T333">
        <v>28.1</v>
      </c>
      <c r="U333">
        <v>12.5</v>
      </c>
      <c r="V333">
        <v>6.5</v>
      </c>
      <c r="W333">
        <v>1.7</v>
      </c>
      <c r="X333">
        <v>0.79</v>
      </c>
      <c r="Y333">
        <v>1</v>
      </c>
      <c r="Z333">
        <v>244.26</v>
      </c>
      <c r="AB333">
        <v>6</v>
      </c>
    </row>
    <row r="334" spans="1:28" x14ac:dyDescent="0.25">
      <c r="A334" t="s">
        <v>2224</v>
      </c>
      <c r="B334" t="s">
        <v>2225</v>
      </c>
      <c r="C334" t="s">
        <v>1988</v>
      </c>
      <c r="D334" t="s">
        <v>2226</v>
      </c>
      <c r="E334" t="s">
        <v>2227</v>
      </c>
      <c r="F334" t="s">
        <v>2228</v>
      </c>
      <c r="G334" t="s">
        <v>2229</v>
      </c>
      <c r="H334" t="s">
        <v>2230</v>
      </c>
      <c r="I334" t="s">
        <v>420</v>
      </c>
      <c r="J334" t="s">
        <v>522</v>
      </c>
      <c r="K334" t="s">
        <v>495</v>
      </c>
      <c r="L334" t="s">
        <v>483</v>
      </c>
      <c r="M334" t="s">
        <v>131</v>
      </c>
      <c r="N334" t="s">
        <v>2224</v>
      </c>
      <c r="O334">
        <v>1</v>
      </c>
      <c r="P334" t="s">
        <v>524</v>
      </c>
      <c r="Q334" t="s">
        <v>131</v>
      </c>
      <c r="S334">
        <v>5.4</v>
      </c>
      <c r="T334">
        <v>57</v>
      </c>
      <c r="U334">
        <v>26</v>
      </c>
      <c r="V334">
        <v>12</v>
      </c>
      <c r="W334">
        <v>2.1</v>
      </c>
      <c r="X334">
        <v>0.62</v>
      </c>
      <c r="Y334">
        <v>36</v>
      </c>
      <c r="Z334">
        <v>482.55</v>
      </c>
      <c r="AB334">
        <v>14</v>
      </c>
    </row>
    <row r="335" spans="1:28" x14ac:dyDescent="0.25">
      <c r="A335" t="s">
        <v>2231</v>
      </c>
      <c r="B335" t="s">
        <v>2232</v>
      </c>
      <c r="C335" t="s">
        <v>1988</v>
      </c>
      <c r="D335" t="s">
        <v>1490</v>
      </c>
      <c r="E335" t="s">
        <v>2233</v>
      </c>
      <c r="F335" t="s">
        <v>1490</v>
      </c>
      <c r="G335" t="s">
        <v>2234</v>
      </c>
      <c r="H335" t="s">
        <v>2235</v>
      </c>
      <c r="I335" t="s">
        <v>420</v>
      </c>
      <c r="J335" t="s">
        <v>131</v>
      </c>
      <c r="K335" t="s">
        <v>482</v>
      </c>
      <c r="L335" t="s">
        <v>483</v>
      </c>
      <c r="M335" t="s">
        <v>131</v>
      </c>
      <c r="N335" t="s">
        <v>2231</v>
      </c>
      <c r="O335">
        <v>1</v>
      </c>
      <c r="P335" t="s">
        <v>685</v>
      </c>
      <c r="Q335" t="s">
        <v>1488</v>
      </c>
    </row>
    <row r="336" spans="1:28" x14ac:dyDescent="0.25">
      <c r="A336" t="s">
        <v>2236</v>
      </c>
      <c r="B336" t="s">
        <v>2237</v>
      </c>
      <c r="C336" t="s">
        <v>1988</v>
      </c>
      <c r="D336" t="s">
        <v>1310</v>
      </c>
      <c r="E336" t="s">
        <v>2238</v>
      </c>
      <c r="F336" t="s">
        <v>1310</v>
      </c>
      <c r="G336" t="s">
        <v>131</v>
      </c>
      <c r="H336" t="s">
        <v>426</v>
      </c>
      <c r="I336" t="s">
        <v>420</v>
      </c>
      <c r="J336" t="s">
        <v>131</v>
      </c>
      <c r="K336" t="s">
        <v>482</v>
      </c>
      <c r="L336" t="s">
        <v>483</v>
      </c>
      <c r="M336" t="s">
        <v>131</v>
      </c>
      <c r="N336" t="s">
        <v>2236</v>
      </c>
      <c r="O336">
        <v>1</v>
      </c>
      <c r="P336" t="s">
        <v>685</v>
      </c>
      <c r="Q336" t="s">
        <v>2239</v>
      </c>
    </row>
    <row r="337" spans="1:28" x14ac:dyDescent="0.25">
      <c r="A337" t="s">
        <v>2240</v>
      </c>
      <c r="B337" t="s">
        <v>2241</v>
      </c>
      <c r="C337" t="s">
        <v>1988</v>
      </c>
      <c r="D337" t="s">
        <v>2242</v>
      </c>
      <c r="E337" t="s">
        <v>2243</v>
      </c>
      <c r="F337" t="s">
        <v>2244</v>
      </c>
      <c r="G337" t="s">
        <v>2245</v>
      </c>
      <c r="H337" t="s">
        <v>2246</v>
      </c>
      <c r="I337" t="s">
        <v>2247</v>
      </c>
      <c r="J337" t="s">
        <v>2245</v>
      </c>
      <c r="K337" t="s">
        <v>733</v>
      </c>
      <c r="L337" t="s">
        <v>483</v>
      </c>
      <c r="M337" t="s">
        <v>131</v>
      </c>
      <c r="N337" t="s">
        <v>2240</v>
      </c>
      <c r="O337">
        <v>1</v>
      </c>
      <c r="P337" t="s">
        <v>1297</v>
      </c>
      <c r="Q337" t="s">
        <v>131</v>
      </c>
    </row>
    <row r="338" spans="1:28" x14ac:dyDescent="0.25">
      <c r="A338" t="s">
        <v>2248</v>
      </c>
      <c r="B338" t="s">
        <v>2249</v>
      </c>
      <c r="C338" t="s">
        <v>1988</v>
      </c>
      <c r="D338" t="s">
        <v>1514</v>
      </c>
      <c r="E338" t="s">
        <v>2250</v>
      </c>
      <c r="F338" t="s">
        <v>1514</v>
      </c>
      <c r="G338" t="s">
        <v>131</v>
      </c>
      <c r="H338" t="s">
        <v>2235</v>
      </c>
      <c r="I338" t="s">
        <v>420</v>
      </c>
      <c r="J338" t="s">
        <v>131</v>
      </c>
      <c r="K338" t="s">
        <v>482</v>
      </c>
      <c r="L338" t="s">
        <v>483</v>
      </c>
      <c r="M338" t="s">
        <v>131</v>
      </c>
      <c r="N338" t="s">
        <v>2248</v>
      </c>
      <c r="O338">
        <v>1</v>
      </c>
      <c r="P338" t="s">
        <v>685</v>
      </c>
      <c r="Q338" t="s">
        <v>1512</v>
      </c>
      <c r="S338">
        <v>0</v>
      </c>
      <c r="T338">
        <v>3.1</v>
      </c>
      <c r="U338">
        <v>0</v>
      </c>
      <c r="V338">
        <v>0</v>
      </c>
      <c r="W338">
        <v>0</v>
      </c>
      <c r="X338">
        <v>0.03</v>
      </c>
      <c r="Y338">
        <v>3</v>
      </c>
      <c r="Z338">
        <v>13.38</v>
      </c>
      <c r="AB338">
        <v>0</v>
      </c>
    </row>
    <row r="339" spans="1:28" x14ac:dyDescent="0.25">
      <c r="A339" t="s">
        <v>2251</v>
      </c>
      <c r="B339" t="s">
        <v>2252</v>
      </c>
      <c r="C339" t="s">
        <v>1988</v>
      </c>
      <c r="D339" t="s">
        <v>2253</v>
      </c>
      <c r="E339" t="s">
        <v>2254</v>
      </c>
      <c r="F339" t="s">
        <v>2255</v>
      </c>
      <c r="G339" t="s">
        <v>2256</v>
      </c>
      <c r="H339" t="s">
        <v>2257</v>
      </c>
      <c r="I339" t="s">
        <v>563</v>
      </c>
      <c r="J339" t="s">
        <v>2256</v>
      </c>
      <c r="K339" t="s">
        <v>495</v>
      </c>
      <c r="L339" t="s">
        <v>483</v>
      </c>
      <c r="M339" t="s">
        <v>131</v>
      </c>
      <c r="N339" t="s">
        <v>2251</v>
      </c>
      <c r="O339">
        <v>4.54</v>
      </c>
      <c r="P339" t="s">
        <v>2258</v>
      </c>
      <c r="Q339" t="s">
        <v>131</v>
      </c>
      <c r="S339">
        <v>15.2</v>
      </c>
      <c r="T339">
        <v>4.5999999999999996</v>
      </c>
      <c r="U339">
        <v>22.3</v>
      </c>
      <c r="V339">
        <v>7.4</v>
      </c>
      <c r="W339">
        <v>0.5</v>
      </c>
      <c r="X339">
        <v>1.7</v>
      </c>
      <c r="Y339">
        <v>2.2999999999999998</v>
      </c>
      <c r="Z339">
        <v>280.11</v>
      </c>
      <c r="AB339">
        <v>14.9</v>
      </c>
    </row>
    <row r="340" spans="1:28" x14ac:dyDescent="0.25">
      <c r="A340" t="s">
        <v>2259</v>
      </c>
      <c r="B340" t="s">
        <v>2260</v>
      </c>
      <c r="C340" t="s">
        <v>1988</v>
      </c>
      <c r="D340" t="s">
        <v>583</v>
      </c>
      <c r="E340" t="s">
        <v>2261</v>
      </c>
      <c r="F340" t="s">
        <v>583</v>
      </c>
      <c r="G340" t="s">
        <v>2262</v>
      </c>
      <c r="H340" t="s">
        <v>521</v>
      </c>
      <c r="I340" t="s">
        <v>420</v>
      </c>
      <c r="J340" t="s">
        <v>522</v>
      </c>
      <c r="K340" t="s">
        <v>482</v>
      </c>
      <c r="L340" t="s">
        <v>483</v>
      </c>
      <c r="M340" t="s">
        <v>131</v>
      </c>
      <c r="N340" t="s">
        <v>2259</v>
      </c>
      <c r="O340">
        <v>1</v>
      </c>
      <c r="P340" t="s">
        <v>524</v>
      </c>
      <c r="Q340" t="s">
        <v>579</v>
      </c>
      <c r="S340">
        <v>0.5</v>
      </c>
      <c r="T340">
        <v>7.1</v>
      </c>
      <c r="U340">
        <v>0.5</v>
      </c>
      <c r="V340">
        <v>0.1</v>
      </c>
      <c r="W340">
        <v>0</v>
      </c>
      <c r="X340">
        <v>0.01</v>
      </c>
      <c r="Y340">
        <v>7.1</v>
      </c>
      <c r="Z340">
        <v>30.59</v>
      </c>
      <c r="AB340">
        <v>0.4</v>
      </c>
    </row>
    <row r="341" spans="1:28" x14ac:dyDescent="0.25">
      <c r="A341" t="s">
        <v>2263</v>
      </c>
      <c r="B341" t="s">
        <v>2264</v>
      </c>
      <c r="C341" t="s">
        <v>1988</v>
      </c>
      <c r="D341" t="s">
        <v>2265</v>
      </c>
      <c r="E341" t="s">
        <v>2266</v>
      </c>
      <c r="F341" t="s">
        <v>2267</v>
      </c>
      <c r="G341" t="s">
        <v>2268</v>
      </c>
      <c r="H341" t="s">
        <v>2269</v>
      </c>
      <c r="I341" t="s">
        <v>420</v>
      </c>
      <c r="J341" t="s">
        <v>2270</v>
      </c>
      <c r="K341" t="s">
        <v>495</v>
      </c>
      <c r="L341" t="s">
        <v>621</v>
      </c>
      <c r="M341" t="s">
        <v>131</v>
      </c>
      <c r="N341" t="s">
        <v>2263</v>
      </c>
      <c r="O341">
        <v>1</v>
      </c>
      <c r="P341" t="s">
        <v>2271</v>
      </c>
      <c r="Q341" t="s">
        <v>131</v>
      </c>
    </row>
    <row r="342" spans="1:28" x14ac:dyDescent="0.25">
      <c r="A342" t="s">
        <v>2272</v>
      </c>
      <c r="B342" t="s">
        <v>2273</v>
      </c>
      <c r="C342" t="s">
        <v>2146</v>
      </c>
      <c r="D342" t="s">
        <v>2274</v>
      </c>
      <c r="E342" t="s">
        <v>2275</v>
      </c>
      <c r="F342" t="s">
        <v>2276</v>
      </c>
      <c r="G342" t="s">
        <v>2277</v>
      </c>
      <c r="H342" t="s">
        <v>2278</v>
      </c>
      <c r="I342" t="s">
        <v>420</v>
      </c>
      <c r="J342" t="s">
        <v>2279</v>
      </c>
      <c r="K342" t="s">
        <v>495</v>
      </c>
      <c r="L342" t="s">
        <v>483</v>
      </c>
      <c r="M342" t="s">
        <v>131</v>
      </c>
      <c r="N342" t="s">
        <v>2272</v>
      </c>
      <c r="O342">
        <v>1</v>
      </c>
      <c r="P342" t="s">
        <v>2280</v>
      </c>
      <c r="Q342" t="s">
        <v>131</v>
      </c>
      <c r="S342">
        <v>8.3000000000000007</v>
      </c>
      <c r="T342">
        <v>48.1</v>
      </c>
      <c r="U342">
        <v>0.8</v>
      </c>
      <c r="V342">
        <v>0.2</v>
      </c>
      <c r="W342">
        <v>2.2000000000000002</v>
      </c>
      <c r="X342">
        <v>0.31</v>
      </c>
      <c r="Y342">
        <v>1.3</v>
      </c>
      <c r="Z342">
        <v>240.68</v>
      </c>
      <c r="AA342">
        <v>60</v>
      </c>
      <c r="AB342">
        <v>0.60000000000000009</v>
      </c>
    </row>
    <row r="343" spans="1:28" x14ac:dyDescent="0.25">
      <c r="A343" t="s">
        <v>2281</v>
      </c>
      <c r="B343" t="s">
        <v>2282</v>
      </c>
      <c r="C343" t="s">
        <v>1988</v>
      </c>
      <c r="D343" t="s">
        <v>2283</v>
      </c>
      <c r="E343" t="s">
        <v>2284</v>
      </c>
      <c r="F343" t="s">
        <v>2285</v>
      </c>
      <c r="G343" t="s">
        <v>2286</v>
      </c>
      <c r="H343" t="s">
        <v>2287</v>
      </c>
      <c r="I343" t="s">
        <v>420</v>
      </c>
      <c r="J343" t="s">
        <v>2288</v>
      </c>
      <c r="K343" t="s">
        <v>523</v>
      </c>
      <c r="L343" t="s">
        <v>483</v>
      </c>
      <c r="M343" t="s">
        <v>131</v>
      </c>
      <c r="N343" t="s">
        <v>2281</v>
      </c>
      <c r="O343">
        <v>1</v>
      </c>
      <c r="P343" t="s">
        <v>2001</v>
      </c>
      <c r="Q343" t="s">
        <v>131</v>
      </c>
      <c r="S343">
        <v>5.9</v>
      </c>
      <c r="T343">
        <v>69</v>
      </c>
      <c r="U343">
        <v>20</v>
      </c>
      <c r="V343">
        <v>9.6</v>
      </c>
      <c r="W343">
        <v>2.5</v>
      </c>
      <c r="X343">
        <v>0.8</v>
      </c>
      <c r="Y343">
        <v>26</v>
      </c>
      <c r="Z343">
        <v>486.14</v>
      </c>
      <c r="AB343">
        <v>10.4</v>
      </c>
    </row>
    <row r="344" spans="1:28" x14ac:dyDescent="0.25">
      <c r="A344" t="s">
        <v>686</v>
      </c>
      <c r="B344" t="s">
        <v>2289</v>
      </c>
      <c r="C344" t="s">
        <v>1988</v>
      </c>
      <c r="D344" t="s">
        <v>2290</v>
      </c>
      <c r="E344" t="s">
        <v>2291</v>
      </c>
      <c r="F344" t="s">
        <v>2292</v>
      </c>
      <c r="G344" t="s">
        <v>2293</v>
      </c>
      <c r="H344" t="s">
        <v>2020</v>
      </c>
      <c r="I344" t="s">
        <v>1238</v>
      </c>
      <c r="J344" t="s">
        <v>2293</v>
      </c>
      <c r="K344" t="s">
        <v>564</v>
      </c>
      <c r="L344" t="s">
        <v>483</v>
      </c>
      <c r="M344" t="s">
        <v>131</v>
      </c>
      <c r="N344" t="s">
        <v>686</v>
      </c>
      <c r="O344">
        <v>2</v>
      </c>
      <c r="P344" t="s">
        <v>2294</v>
      </c>
      <c r="Q344" t="s">
        <v>131</v>
      </c>
      <c r="S344">
        <v>0</v>
      </c>
      <c r="T344">
        <v>0</v>
      </c>
      <c r="U344">
        <v>52</v>
      </c>
      <c r="V344">
        <v>11</v>
      </c>
      <c r="W344">
        <v>0.5</v>
      </c>
      <c r="X344">
        <v>1.4</v>
      </c>
      <c r="Y344">
        <v>0</v>
      </c>
      <c r="Z344">
        <v>460.09</v>
      </c>
      <c r="AB344">
        <v>41</v>
      </c>
    </row>
    <row r="345" spans="1:28" x14ac:dyDescent="0.25">
      <c r="A345" t="s">
        <v>2295</v>
      </c>
      <c r="B345" t="s">
        <v>2296</v>
      </c>
      <c r="C345" t="s">
        <v>1988</v>
      </c>
      <c r="D345" t="s">
        <v>2130</v>
      </c>
      <c r="E345" t="s">
        <v>2297</v>
      </c>
      <c r="F345" t="s">
        <v>2298</v>
      </c>
      <c r="G345" t="s">
        <v>2299</v>
      </c>
      <c r="H345" t="s">
        <v>1268</v>
      </c>
      <c r="I345" t="s">
        <v>563</v>
      </c>
      <c r="J345" t="s">
        <v>2299</v>
      </c>
      <c r="K345" t="s">
        <v>495</v>
      </c>
      <c r="L345" t="s">
        <v>483</v>
      </c>
      <c r="M345" t="s">
        <v>131</v>
      </c>
      <c r="N345" t="s">
        <v>2295</v>
      </c>
      <c r="O345">
        <v>1</v>
      </c>
      <c r="P345" t="s">
        <v>2300</v>
      </c>
      <c r="Q345" t="s">
        <v>131</v>
      </c>
      <c r="S345">
        <v>16.5</v>
      </c>
      <c r="T345">
        <v>16.2</v>
      </c>
      <c r="U345">
        <v>8.3000000000000007</v>
      </c>
      <c r="V345">
        <v>1.5</v>
      </c>
      <c r="W345">
        <v>0</v>
      </c>
      <c r="X345">
        <v>0.7</v>
      </c>
      <c r="Y345">
        <v>0.9</v>
      </c>
      <c r="Z345">
        <v>207.93</v>
      </c>
      <c r="AB345">
        <v>6.8000000000000007</v>
      </c>
    </row>
    <row r="346" spans="1:28" x14ac:dyDescent="0.25">
      <c r="A346" t="s">
        <v>825</v>
      </c>
      <c r="B346" t="s">
        <v>2301</v>
      </c>
      <c r="C346" t="s">
        <v>1988</v>
      </c>
      <c r="D346" t="s">
        <v>2302</v>
      </c>
      <c r="E346" t="s">
        <v>2303</v>
      </c>
      <c r="F346" t="s">
        <v>2304</v>
      </c>
      <c r="G346" t="s">
        <v>638</v>
      </c>
      <c r="H346" t="s">
        <v>2305</v>
      </c>
      <c r="I346" t="s">
        <v>2306</v>
      </c>
      <c r="J346" t="s">
        <v>539</v>
      </c>
      <c r="K346" t="s">
        <v>733</v>
      </c>
      <c r="L346" t="s">
        <v>483</v>
      </c>
      <c r="M346" t="s">
        <v>131</v>
      </c>
      <c r="N346" t="s">
        <v>825</v>
      </c>
      <c r="O346">
        <v>1</v>
      </c>
      <c r="P346" t="s">
        <v>540</v>
      </c>
      <c r="Q346" t="s">
        <v>131</v>
      </c>
      <c r="S346">
        <v>3.7</v>
      </c>
      <c r="T346">
        <v>61</v>
      </c>
      <c r="U346">
        <v>26</v>
      </c>
      <c r="V346">
        <v>2.6</v>
      </c>
      <c r="W346">
        <v>5.6</v>
      </c>
      <c r="X346">
        <v>1.3</v>
      </c>
      <c r="Y346">
        <v>2</v>
      </c>
      <c r="Z346">
        <v>504.06</v>
      </c>
      <c r="AA346">
        <v>19</v>
      </c>
      <c r="AB346">
        <v>23.4</v>
      </c>
    </row>
    <row r="347" spans="1:28" x14ac:dyDescent="0.25">
      <c r="A347" t="s">
        <v>2307</v>
      </c>
      <c r="B347" t="s">
        <v>2308</v>
      </c>
      <c r="C347" t="s">
        <v>1988</v>
      </c>
      <c r="D347" t="s">
        <v>2309</v>
      </c>
      <c r="E347" t="s">
        <v>2310</v>
      </c>
      <c r="F347" t="s">
        <v>2309</v>
      </c>
      <c r="G347" t="s">
        <v>2311</v>
      </c>
      <c r="H347" t="s">
        <v>2312</v>
      </c>
      <c r="I347" t="s">
        <v>1344</v>
      </c>
      <c r="J347" t="s">
        <v>2311</v>
      </c>
      <c r="K347" t="s">
        <v>564</v>
      </c>
      <c r="L347" t="s">
        <v>483</v>
      </c>
      <c r="M347" t="s">
        <v>131</v>
      </c>
      <c r="N347" t="s">
        <v>2307</v>
      </c>
      <c r="O347">
        <v>2.27</v>
      </c>
      <c r="P347" t="s">
        <v>2313</v>
      </c>
      <c r="Q347" t="s">
        <v>131</v>
      </c>
    </row>
    <row r="348" spans="1:28" x14ac:dyDescent="0.25">
      <c r="A348" t="s">
        <v>2314</v>
      </c>
      <c r="B348" t="s">
        <v>2315</v>
      </c>
      <c r="C348" t="s">
        <v>1988</v>
      </c>
      <c r="D348" t="s">
        <v>2316</v>
      </c>
      <c r="E348" t="s">
        <v>2317</v>
      </c>
      <c r="F348" t="s">
        <v>2316</v>
      </c>
      <c r="G348" t="s">
        <v>131</v>
      </c>
      <c r="H348" t="s">
        <v>2318</v>
      </c>
      <c r="I348" t="s">
        <v>420</v>
      </c>
      <c r="J348" t="s">
        <v>131</v>
      </c>
      <c r="K348" t="s">
        <v>482</v>
      </c>
      <c r="L348" t="s">
        <v>483</v>
      </c>
      <c r="M348" t="s">
        <v>131</v>
      </c>
      <c r="N348" t="s">
        <v>2314</v>
      </c>
      <c r="O348">
        <v>1</v>
      </c>
      <c r="P348" t="s">
        <v>685</v>
      </c>
      <c r="Q348" t="s">
        <v>2319</v>
      </c>
      <c r="S348">
        <v>6.2</v>
      </c>
      <c r="T348">
        <v>54</v>
      </c>
      <c r="U348">
        <v>31</v>
      </c>
      <c r="V348">
        <v>3</v>
      </c>
      <c r="W348">
        <v>4.0999999999999996</v>
      </c>
      <c r="X348">
        <v>1</v>
      </c>
      <c r="Y348">
        <v>0.9</v>
      </c>
      <c r="Z348">
        <v>526.53</v>
      </c>
      <c r="AB348">
        <v>28</v>
      </c>
    </row>
    <row r="349" spans="1:28" x14ac:dyDescent="0.25">
      <c r="A349" t="s">
        <v>2320</v>
      </c>
      <c r="B349" t="s">
        <v>2321</v>
      </c>
      <c r="C349" t="s">
        <v>1988</v>
      </c>
      <c r="D349" t="s">
        <v>2322</v>
      </c>
      <c r="E349" t="s">
        <v>2323</v>
      </c>
      <c r="F349" t="s">
        <v>2324</v>
      </c>
      <c r="G349" t="s">
        <v>2325</v>
      </c>
      <c r="H349" t="s">
        <v>2326</v>
      </c>
      <c r="I349" t="s">
        <v>563</v>
      </c>
      <c r="J349" t="s">
        <v>2325</v>
      </c>
      <c r="K349" t="s">
        <v>564</v>
      </c>
      <c r="L349" t="s">
        <v>483</v>
      </c>
      <c r="M349" t="s">
        <v>131</v>
      </c>
      <c r="N349" t="s">
        <v>2320</v>
      </c>
      <c r="O349">
        <v>2</v>
      </c>
      <c r="P349" t="s">
        <v>2327</v>
      </c>
      <c r="Q349" t="s">
        <v>131</v>
      </c>
      <c r="S349">
        <v>25.1</v>
      </c>
      <c r="T349">
        <v>1</v>
      </c>
      <c r="U349">
        <v>34.6</v>
      </c>
      <c r="V349">
        <v>21.5</v>
      </c>
      <c r="W349">
        <v>0.5</v>
      </c>
      <c r="X349">
        <v>1.8</v>
      </c>
      <c r="Y349">
        <v>0.5</v>
      </c>
      <c r="Z349">
        <v>411.81</v>
      </c>
      <c r="AB349">
        <v>13.100000000000001</v>
      </c>
    </row>
    <row r="350" spans="1:28" x14ac:dyDescent="0.25">
      <c r="A350" t="s">
        <v>2328</v>
      </c>
      <c r="B350" t="s">
        <v>2329</v>
      </c>
      <c r="C350" t="s">
        <v>1988</v>
      </c>
      <c r="D350" t="s">
        <v>1242</v>
      </c>
      <c r="E350" t="s">
        <v>2330</v>
      </c>
      <c r="F350" t="s">
        <v>2331</v>
      </c>
      <c r="G350" t="s">
        <v>2332</v>
      </c>
      <c r="H350" t="s">
        <v>2333</v>
      </c>
      <c r="I350" t="s">
        <v>832</v>
      </c>
      <c r="J350" t="s">
        <v>2332</v>
      </c>
      <c r="K350" t="s">
        <v>733</v>
      </c>
      <c r="L350" t="s">
        <v>483</v>
      </c>
      <c r="M350" t="s">
        <v>131</v>
      </c>
      <c r="N350" t="s">
        <v>2328</v>
      </c>
      <c r="O350">
        <v>0.82</v>
      </c>
      <c r="P350" t="s">
        <v>2334</v>
      </c>
      <c r="Q350" t="s">
        <v>131</v>
      </c>
      <c r="S350">
        <v>0.5</v>
      </c>
      <c r="T350">
        <v>16.5</v>
      </c>
      <c r="U350">
        <v>0.5</v>
      </c>
      <c r="V350">
        <v>0.1</v>
      </c>
      <c r="W350">
        <v>0.7</v>
      </c>
      <c r="X350">
        <v>0.01</v>
      </c>
      <c r="Y350">
        <v>16.5</v>
      </c>
      <c r="Z350">
        <v>70.510000000000005</v>
      </c>
      <c r="AB350">
        <v>0.4</v>
      </c>
    </row>
    <row r="351" spans="1:28" x14ac:dyDescent="0.25">
      <c r="A351" t="s">
        <v>2335</v>
      </c>
      <c r="B351" t="s">
        <v>2336</v>
      </c>
      <c r="C351" t="s">
        <v>1988</v>
      </c>
      <c r="D351" t="s">
        <v>2337</v>
      </c>
      <c r="E351" t="s">
        <v>2338</v>
      </c>
      <c r="F351" t="s">
        <v>2339</v>
      </c>
      <c r="G351" t="s">
        <v>2340</v>
      </c>
      <c r="H351" t="s">
        <v>2341</v>
      </c>
      <c r="I351" t="s">
        <v>927</v>
      </c>
      <c r="J351" t="s">
        <v>2340</v>
      </c>
      <c r="K351" t="s">
        <v>733</v>
      </c>
      <c r="L351" t="s">
        <v>483</v>
      </c>
      <c r="M351" t="s">
        <v>131</v>
      </c>
      <c r="N351" t="s">
        <v>2335</v>
      </c>
      <c r="O351">
        <v>2</v>
      </c>
      <c r="P351" t="s">
        <v>2342</v>
      </c>
      <c r="Q351" t="s">
        <v>131</v>
      </c>
      <c r="S351">
        <v>1.1000000000000001</v>
      </c>
      <c r="T351">
        <v>8.3000000000000007</v>
      </c>
      <c r="U351">
        <v>0.9</v>
      </c>
      <c r="V351">
        <v>0.1</v>
      </c>
      <c r="W351">
        <v>1.9</v>
      </c>
      <c r="X351">
        <v>1.47</v>
      </c>
      <c r="Y351">
        <v>8.3000000000000007</v>
      </c>
      <c r="Z351">
        <v>63.1</v>
      </c>
      <c r="AB351">
        <v>0.8</v>
      </c>
    </row>
    <row r="352" spans="1:28" x14ac:dyDescent="0.25">
      <c r="A352" t="s">
        <v>2343</v>
      </c>
      <c r="B352" t="s">
        <v>2344</v>
      </c>
      <c r="C352" t="s">
        <v>1988</v>
      </c>
      <c r="D352" t="s">
        <v>2345</v>
      </c>
      <c r="E352" t="s">
        <v>2346</v>
      </c>
      <c r="F352" t="s">
        <v>2347</v>
      </c>
      <c r="G352" t="s">
        <v>2348</v>
      </c>
      <c r="H352" t="s">
        <v>1231</v>
      </c>
      <c r="I352" t="s">
        <v>563</v>
      </c>
      <c r="J352" t="s">
        <v>2348</v>
      </c>
      <c r="K352" t="s">
        <v>733</v>
      </c>
      <c r="L352" t="s">
        <v>483</v>
      </c>
      <c r="M352" t="s">
        <v>131</v>
      </c>
      <c r="N352" t="s">
        <v>2343</v>
      </c>
      <c r="O352">
        <v>0.5</v>
      </c>
      <c r="P352" t="s">
        <v>2349</v>
      </c>
      <c r="Q352" t="s">
        <v>131</v>
      </c>
    </row>
    <row r="353" spans="1:28" x14ac:dyDescent="0.25">
      <c r="A353" t="s">
        <v>2350</v>
      </c>
      <c r="B353" t="s">
        <v>2351</v>
      </c>
      <c r="C353" t="s">
        <v>1988</v>
      </c>
      <c r="D353" t="s">
        <v>1413</v>
      </c>
      <c r="E353" t="s">
        <v>2352</v>
      </c>
      <c r="F353" t="s">
        <v>1415</v>
      </c>
      <c r="G353" t="s">
        <v>131</v>
      </c>
      <c r="H353" t="s">
        <v>2353</v>
      </c>
      <c r="I353" t="s">
        <v>420</v>
      </c>
      <c r="J353" t="s">
        <v>131</v>
      </c>
      <c r="K353" t="s">
        <v>482</v>
      </c>
      <c r="L353" t="s">
        <v>483</v>
      </c>
      <c r="M353" t="s">
        <v>131</v>
      </c>
      <c r="N353" t="s">
        <v>2350</v>
      </c>
      <c r="O353">
        <v>1</v>
      </c>
      <c r="P353" t="s">
        <v>685</v>
      </c>
      <c r="Q353" t="s">
        <v>1411</v>
      </c>
      <c r="S353">
        <v>7.8</v>
      </c>
      <c r="T353">
        <v>38</v>
      </c>
      <c r="U353">
        <v>20</v>
      </c>
      <c r="V353">
        <v>13</v>
      </c>
      <c r="W353">
        <v>2.2999999999999998</v>
      </c>
      <c r="X353">
        <v>1</v>
      </c>
      <c r="Y353">
        <v>5.8</v>
      </c>
      <c r="Z353">
        <v>367.35</v>
      </c>
      <c r="AB353">
        <v>7</v>
      </c>
    </row>
    <row r="354" spans="1:28" x14ac:dyDescent="0.25">
      <c r="A354" t="s">
        <v>2354</v>
      </c>
      <c r="B354" t="s">
        <v>2355</v>
      </c>
      <c r="C354" t="s">
        <v>1988</v>
      </c>
      <c r="D354" t="s">
        <v>2356</v>
      </c>
      <c r="E354" t="s">
        <v>2357</v>
      </c>
      <c r="F354" t="s">
        <v>725</v>
      </c>
      <c r="G354" t="s">
        <v>1990</v>
      </c>
      <c r="H354" t="s">
        <v>521</v>
      </c>
      <c r="I354" t="s">
        <v>420</v>
      </c>
      <c r="J354" t="s">
        <v>1991</v>
      </c>
      <c r="K354" t="s">
        <v>482</v>
      </c>
      <c r="L354" t="s">
        <v>483</v>
      </c>
      <c r="M354" t="s">
        <v>131</v>
      </c>
      <c r="N354" t="s">
        <v>2354</v>
      </c>
      <c r="O354">
        <v>1</v>
      </c>
      <c r="P354" t="s">
        <v>548</v>
      </c>
      <c r="Q354" t="s">
        <v>721</v>
      </c>
    </row>
    <row r="355" spans="1:28" x14ac:dyDescent="0.25">
      <c r="A355" t="s">
        <v>2358</v>
      </c>
      <c r="B355" t="s">
        <v>2359</v>
      </c>
      <c r="C355" t="s">
        <v>1988</v>
      </c>
      <c r="D355" t="s">
        <v>905</v>
      </c>
      <c r="E355" t="s">
        <v>2360</v>
      </c>
      <c r="F355" t="s">
        <v>2361</v>
      </c>
      <c r="G355" t="s">
        <v>2362</v>
      </c>
      <c r="H355" t="s">
        <v>2353</v>
      </c>
      <c r="I355" t="s">
        <v>420</v>
      </c>
      <c r="J355" t="s">
        <v>2363</v>
      </c>
      <c r="K355" t="s">
        <v>482</v>
      </c>
      <c r="L355" t="s">
        <v>483</v>
      </c>
      <c r="M355" t="s">
        <v>131</v>
      </c>
      <c r="N355" t="s">
        <v>2358</v>
      </c>
      <c r="O355">
        <v>1</v>
      </c>
      <c r="P355" t="s">
        <v>2363</v>
      </c>
      <c r="Q355" t="s">
        <v>903</v>
      </c>
      <c r="S355">
        <v>6</v>
      </c>
      <c r="T355">
        <v>39</v>
      </c>
      <c r="U355">
        <v>12</v>
      </c>
      <c r="V355">
        <v>7.6</v>
      </c>
      <c r="W355">
        <v>1.8</v>
      </c>
      <c r="X355">
        <v>0.83</v>
      </c>
      <c r="Y355">
        <v>13</v>
      </c>
      <c r="Z355">
        <v>293.02</v>
      </c>
      <c r="AB355">
        <v>4.4000000000000004</v>
      </c>
    </row>
    <row r="356" spans="1:28" x14ac:dyDescent="0.25">
      <c r="A356" t="s">
        <v>2364</v>
      </c>
      <c r="B356" t="s">
        <v>2365</v>
      </c>
      <c r="C356" t="s">
        <v>1988</v>
      </c>
      <c r="D356" t="s">
        <v>773</v>
      </c>
      <c r="E356" t="s">
        <v>2366</v>
      </c>
      <c r="F356" t="s">
        <v>773</v>
      </c>
      <c r="G356" t="s">
        <v>131</v>
      </c>
      <c r="H356" t="s">
        <v>2318</v>
      </c>
      <c r="I356" t="s">
        <v>420</v>
      </c>
      <c r="J356" t="s">
        <v>131</v>
      </c>
      <c r="K356" t="s">
        <v>482</v>
      </c>
      <c r="L356" t="s">
        <v>483</v>
      </c>
      <c r="M356" t="s">
        <v>131</v>
      </c>
      <c r="N356" t="s">
        <v>2364</v>
      </c>
      <c r="O356">
        <v>1</v>
      </c>
      <c r="P356" t="s">
        <v>685</v>
      </c>
      <c r="Q356" t="s">
        <v>771</v>
      </c>
    </row>
    <row r="357" spans="1:28" x14ac:dyDescent="0.25">
      <c r="A357" t="s">
        <v>2367</v>
      </c>
      <c r="B357" t="s">
        <v>2368</v>
      </c>
      <c r="C357" t="s">
        <v>1988</v>
      </c>
      <c r="D357" t="s">
        <v>2369</v>
      </c>
      <c r="E357" t="s">
        <v>2370</v>
      </c>
      <c r="F357" t="s">
        <v>2371</v>
      </c>
      <c r="G357" t="s">
        <v>2372</v>
      </c>
      <c r="H357" t="s">
        <v>2373</v>
      </c>
      <c r="I357" t="s">
        <v>420</v>
      </c>
      <c r="J357" t="s">
        <v>2374</v>
      </c>
      <c r="K357" t="s">
        <v>495</v>
      </c>
      <c r="L357" t="s">
        <v>621</v>
      </c>
      <c r="M357" t="s">
        <v>131</v>
      </c>
      <c r="N357" t="s">
        <v>2367</v>
      </c>
      <c r="O357">
        <v>1</v>
      </c>
      <c r="P357" t="s">
        <v>2044</v>
      </c>
      <c r="Q357" t="s">
        <v>131</v>
      </c>
      <c r="S357">
        <v>7.4</v>
      </c>
      <c r="T357">
        <v>23.5</v>
      </c>
      <c r="U357">
        <v>15.2</v>
      </c>
      <c r="V357">
        <v>7.7</v>
      </c>
      <c r="W357">
        <v>0.9</v>
      </c>
      <c r="X357">
        <v>1.08</v>
      </c>
      <c r="Y357">
        <v>1.2</v>
      </c>
      <c r="Z357">
        <v>261.47000000000003</v>
      </c>
      <c r="AB357">
        <v>7.4999999999999991</v>
      </c>
    </row>
    <row r="358" spans="1:28" x14ac:dyDescent="0.25">
      <c r="A358" t="s">
        <v>2375</v>
      </c>
      <c r="B358" t="s">
        <v>2376</v>
      </c>
      <c r="C358" t="s">
        <v>1988</v>
      </c>
      <c r="D358" t="s">
        <v>2377</v>
      </c>
      <c r="E358" t="s">
        <v>2378</v>
      </c>
      <c r="F358" t="s">
        <v>2377</v>
      </c>
      <c r="G358" t="s">
        <v>2379</v>
      </c>
      <c r="H358" t="s">
        <v>2380</v>
      </c>
      <c r="I358" t="s">
        <v>2065</v>
      </c>
      <c r="J358" t="s">
        <v>1443</v>
      </c>
      <c r="K358" t="s">
        <v>592</v>
      </c>
      <c r="L358" t="s">
        <v>483</v>
      </c>
      <c r="M358" t="s">
        <v>131</v>
      </c>
      <c r="N358" t="s">
        <v>2375</v>
      </c>
      <c r="O358">
        <v>1</v>
      </c>
      <c r="P358" t="s">
        <v>1444</v>
      </c>
      <c r="Q358" t="s">
        <v>131</v>
      </c>
      <c r="S358">
        <v>0</v>
      </c>
      <c r="T358">
        <v>1.1000000000000001</v>
      </c>
      <c r="U358">
        <v>0</v>
      </c>
      <c r="V358">
        <v>0</v>
      </c>
      <c r="W358">
        <v>0</v>
      </c>
      <c r="X358">
        <v>0</v>
      </c>
      <c r="Y358">
        <v>0.4</v>
      </c>
      <c r="Z358">
        <v>105.88</v>
      </c>
      <c r="AB358">
        <v>0</v>
      </c>
    </row>
    <row r="359" spans="1:28" x14ac:dyDescent="0.25">
      <c r="A359" t="s">
        <v>761</v>
      </c>
      <c r="B359" t="s">
        <v>2381</v>
      </c>
      <c r="C359" t="s">
        <v>1988</v>
      </c>
      <c r="D359" t="s">
        <v>2382</v>
      </c>
      <c r="E359" t="s">
        <v>2383</v>
      </c>
      <c r="F359" t="s">
        <v>2384</v>
      </c>
      <c r="G359" t="s">
        <v>2385</v>
      </c>
      <c r="H359" t="s">
        <v>1268</v>
      </c>
      <c r="I359" t="s">
        <v>493</v>
      </c>
      <c r="J359" t="s">
        <v>2385</v>
      </c>
      <c r="K359" t="s">
        <v>495</v>
      </c>
      <c r="L359" t="s">
        <v>483</v>
      </c>
      <c r="M359" t="s">
        <v>131</v>
      </c>
      <c r="N359" t="s">
        <v>761</v>
      </c>
      <c r="O359">
        <v>1</v>
      </c>
      <c r="P359" t="s">
        <v>2386</v>
      </c>
      <c r="Q359" t="s">
        <v>131</v>
      </c>
      <c r="S359">
        <v>3</v>
      </c>
      <c r="T359">
        <v>2</v>
      </c>
      <c r="U359">
        <v>0</v>
      </c>
      <c r="V359">
        <v>0</v>
      </c>
      <c r="W359">
        <v>3.1</v>
      </c>
      <c r="X359">
        <v>0.03</v>
      </c>
      <c r="Y359">
        <v>2</v>
      </c>
      <c r="Z359">
        <v>26.29</v>
      </c>
      <c r="AB359">
        <v>0</v>
      </c>
    </row>
    <row r="360" spans="1:28" x14ac:dyDescent="0.25">
      <c r="A360" t="s">
        <v>2387</v>
      </c>
      <c r="B360" t="s">
        <v>2388</v>
      </c>
      <c r="C360" t="s">
        <v>1988</v>
      </c>
      <c r="D360" t="s">
        <v>2389</v>
      </c>
      <c r="E360" t="s">
        <v>2390</v>
      </c>
      <c r="F360" t="s">
        <v>2391</v>
      </c>
      <c r="G360" t="s">
        <v>2036</v>
      </c>
      <c r="H360" t="s">
        <v>1304</v>
      </c>
      <c r="I360" t="s">
        <v>563</v>
      </c>
      <c r="J360" t="s">
        <v>2036</v>
      </c>
      <c r="K360" t="s">
        <v>495</v>
      </c>
      <c r="L360" t="s">
        <v>483</v>
      </c>
      <c r="M360" t="s">
        <v>131</v>
      </c>
      <c r="N360" t="s">
        <v>2387</v>
      </c>
      <c r="O360">
        <v>1</v>
      </c>
      <c r="P360" t="s">
        <v>2038</v>
      </c>
      <c r="Q360" t="s">
        <v>131</v>
      </c>
      <c r="S360">
        <v>1.1000000000000001</v>
      </c>
      <c r="T360">
        <v>2.5</v>
      </c>
      <c r="U360">
        <v>0</v>
      </c>
      <c r="V360">
        <v>0</v>
      </c>
      <c r="W360">
        <v>0</v>
      </c>
      <c r="X360">
        <v>0.02</v>
      </c>
      <c r="Y360">
        <v>2.2999999999999998</v>
      </c>
      <c r="Z360">
        <v>17.93</v>
      </c>
      <c r="AB360">
        <v>0</v>
      </c>
    </row>
    <row r="361" spans="1:28" x14ac:dyDescent="0.25">
      <c r="A361" t="s">
        <v>2392</v>
      </c>
      <c r="B361" t="s">
        <v>2393</v>
      </c>
      <c r="C361" t="s">
        <v>1988</v>
      </c>
      <c r="D361" t="s">
        <v>2394</v>
      </c>
      <c r="E361" t="s">
        <v>2395</v>
      </c>
      <c r="F361" t="s">
        <v>2396</v>
      </c>
      <c r="G361" t="s">
        <v>2397</v>
      </c>
      <c r="H361" t="s">
        <v>2230</v>
      </c>
      <c r="I361" t="s">
        <v>420</v>
      </c>
      <c r="J361" t="s">
        <v>2099</v>
      </c>
      <c r="K361" t="s">
        <v>495</v>
      </c>
      <c r="L361" t="s">
        <v>483</v>
      </c>
      <c r="M361" t="s">
        <v>131</v>
      </c>
      <c r="N361" t="s">
        <v>2392</v>
      </c>
      <c r="O361">
        <v>1</v>
      </c>
      <c r="P361" t="s">
        <v>969</v>
      </c>
      <c r="Q361" t="s">
        <v>131</v>
      </c>
      <c r="S361">
        <v>4.9000000000000004</v>
      </c>
      <c r="T361">
        <v>62</v>
      </c>
      <c r="U361">
        <v>26</v>
      </c>
      <c r="V361">
        <v>12</v>
      </c>
      <c r="W361">
        <v>0.7</v>
      </c>
      <c r="X361">
        <v>0.64</v>
      </c>
      <c r="Y361">
        <v>36</v>
      </c>
      <c r="Z361">
        <v>501.43</v>
      </c>
      <c r="AB361">
        <v>14</v>
      </c>
    </row>
    <row r="362" spans="1:28" x14ac:dyDescent="0.25">
      <c r="A362" t="s">
        <v>2398</v>
      </c>
      <c r="B362" t="s">
        <v>2399</v>
      </c>
      <c r="C362" t="s">
        <v>1988</v>
      </c>
      <c r="D362" t="s">
        <v>2400</v>
      </c>
      <c r="E362" t="s">
        <v>2401</v>
      </c>
      <c r="F362" t="s">
        <v>2402</v>
      </c>
      <c r="G362" t="s">
        <v>2403</v>
      </c>
      <c r="H362" t="s">
        <v>2404</v>
      </c>
      <c r="I362" t="s">
        <v>2065</v>
      </c>
      <c r="J362" t="s">
        <v>2403</v>
      </c>
      <c r="K362" t="s">
        <v>564</v>
      </c>
      <c r="L362" t="s">
        <v>483</v>
      </c>
      <c r="M362" t="s">
        <v>131</v>
      </c>
      <c r="N362" t="s">
        <v>2398</v>
      </c>
      <c r="O362">
        <v>2</v>
      </c>
      <c r="P362" t="s">
        <v>2405</v>
      </c>
      <c r="Q362" t="s">
        <v>131</v>
      </c>
      <c r="S362">
        <v>3.5</v>
      </c>
      <c r="T362">
        <v>4.7</v>
      </c>
      <c r="U362">
        <v>1.5</v>
      </c>
      <c r="V362">
        <v>1.1000000000000001</v>
      </c>
      <c r="W362">
        <v>0</v>
      </c>
      <c r="X362">
        <v>0</v>
      </c>
      <c r="Y362">
        <v>4.7</v>
      </c>
      <c r="Z362">
        <v>44.93</v>
      </c>
      <c r="AA362">
        <v>1030</v>
      </c>
      <c r="AB362">
        <v>0.39999999999999991</v>
      </c>
    </row>
    <row r="363" spans="1:28" x14ac:dyDescent="0.25">
      <c r="A363" t="s">
        <v>2406</v>
      </c>
      <c r="B363" t="s">
        <v>2407</v>
      </c>
      <c r="C363" t="s">
        <v>1988</v>
      </c>
      <c r="D363" t="s">
        <v>2408</v>
      </c>
      <c r="E363" t="s">
        <v>2409</v>
      </c>
      <c r="F363" t="s">
        <v>2410</v>
      </c>
      <c r="G363" t="s">
        <v>2411</v>
      </c>
      <c r="H363" t="s">
        <v>936</v>
      </c>
      <c r="I363" t="s">
        <v>420</v>
      </c>
      <c r="J363" t="s">
        <v>2412</v>
      </c>
      <c r="K363" t="s">
        <v>495</v>
      </c>
      <c r="L363" t="s">
        <v>483</v>
      </c>
      <c r="M363" t="s">
        <v>131</v>
      </c>
      <c r="N363" t="s">
        <v>2406</v>
      </c>
      <c r="O363">
        <v>1</v>
      </c>
      <c r="P363" t="s">
        <v>1805</v>
      </c>
      <c r="Q363" t="s">
        <v>131</v>
      </c>
      <c r="S363">
        <v>8.6</v>
      </c>
      <c r="T363">
        <v>18.2</v>
      </c>
      <c r="U363">
        <v>11.6</v>
      </c>
      <c r="V363">
        <v>0.9</v>
      </c>
      <c r="W363">
        <v>0.8</v>
      </c>
      <c r="X363">
        <v>0.7</v>
      </c>
      <c r="Y363">
        <v>0.8</v>
      </c>
      <c r="Z363">
        <v>213.19</v>
      </c>
      <c r="AB363">
        <v>10.7</v>
      </c>
    </row>
    <row r="364" spans="1:28" x14ac:dyDescent="0.25">
      <c r="A364" t="s">
        <v>2413</v>
      </c>
      <c r="B364" t="s">
        <v>2414</v>
      </c>
      <c r="C364" t="s">
        <v>1988</v>
      </c>
      <c r="D364" t="s">
        <v>2415</v>
      </c>
      <c r="E364" t="s">
        <v>2416</v>
      </c>
      <c r="F364" t="s">
        <v>2417</v>
      </c>
      <c r="G364" t="s">
        <v>2418</v>
      </c>
      <c r="H364" t="s">
        <v>2419</v>
      </c>
      <c r="I364" t="s">
        <v>2420</v>
      </c>
      <c r="J364" t="s">
        <v>2421</v>
      </c>
      <c r="K364" t="s">
        <v>495</v>
      </c>
      <c r="L364" t="s">
        <v>483</v>
      </c>
      <c r="M364" t="s">
        <v>131</v>
      </c>
      <c r="N364" t="s">
        <v>2413</v>
      </c>
      <c r="O364">
        <v>1</v>
      </c>
      <c r="P364" t="s">
        <v>2422</v>
      </c>
      <c r="Q364" t="s">
        <v>131</v>
      </c>
      <c r="S364">
        <v>8.6999999999999993</v>
      </c>
      <c r="T364">
        <v>50.4</v>
      </c>
      <c r="U364">
        <v>2.1</v>
      </c>
      <c r="V364">
        <v>0.3</v>
      </c>
      <c r="W364">
        <v>3</v>
      </c>
      <c r="X364">
        <v>0.9</v>
      </c>
      <c r="Y364">
        <v>3.6</v>
      </c>
      <c r="Z364">
        <v>263.62</v>
      </c>
      <c r="AA364">
        <v>40</v>
      </c>
      <c r="AB364">
        <v>1.8</v>
      </c>
    </row>
    <row r="365" spans="1:28" x14ac:dyDescent="0.25">
      <c r="A365" t="s">
        <v>2423</v>
      </c>
      <c r="B365" t="s">
        <v>2424</v>
      </c>
      <c r="C365" t="s">
        <v>1988</v>
      </c>
      <c r="D365" t="s">
        <v>2382</v>
      </c>
      <c r="E365" t="s">
        <v>2425</v>
      </c>
      <c r="F365" t="s">
        <v>2426</v>
      </c>
      <c r="G365" t="s">
        <v>2427</v>
      </c>
      <c r="H365" t="s">
        <v>2428</v>
      </c>
      <c r="I365" t="s">
        <v>493</v>
      </c>
      <c r="J365" t="s">
        <v>2427</v>
      </c>
      <c r="K365" t="s">
        <v>495</v>
      </c>
      <c r="L365" t="s">
        <v>483</v>
      </c>
      <c r="M365" t="s">
        <v>131</v>
      </c>
      <c r="N365" t="s">
        <v>2423</v>
      </c>
      <c r="O365">
        <v>2.5</v>
      </c>
      <c r="P365" t="s">
        <v>2429</v>
      </c>
      <c r="Q365" t="s">
        <v>131</v>
      </c>
      <c r="S365">
        <v>5.2</v>
      </c>
      <c r="T365">
        <v>9</v>
      </c>
      <c r="U365">
        <v>0.3</v>
      </c>
      <c r="V365">
        <v>0.1</v>
      </c>
      <c r="W365">
        <v>4.5999999999999996</v>
      </c>
      <c r="X365">
        <v>0.08</v>
      </c>
      <c r="Y365">
        <v>3.1</v>
      </c>
      <c r="Z365">
        <v>69.069999999999993</v>
      </c>
      <c r="AB365">
        <v>0.19999999999999998</v>
      </c>
    </row>
    <row r="366" spans="1:28" x14ac:dyDescent="0.25">
      <c r="A366" t="s">
        <v>2430</v>
      </c>
      <c r="B366" t="s">
        <v>2431</v>
      </c>
      <c r="C366" t="s">
        <v>1988</v>
      </c>
      <c r="D366" t="s">
        <v>2432</v>
      </c>
      <c r="E366" t="s">
        <v>2433</v>
      </c>
      <c r="F366" t="s">
        <v>2434</v>
      </c>
      <c r="G366" t="s">
        <v>2435</v>
      </c>
      <c r="H366" t="s">
        <v>757</v>
      </c>
      <c r="I366" t="s">
        <v>1030</v>
      </c>
      <c r="J366" t="s">
        <v>1990</v>
      </c>
      <c r="K366" t="s">
        <v>495</v>
      </c>
      <c r="L366" t="s">
        <v>483</v>
      </c>
      <c r="M366" t="s">
        <v>131</v>
      </c>
      <c r="N366" t="s">
        <v>2430</v>
      </c>
      <c r="O366">
        <v>2.5</v>
      </c>
      <c r="P366" t="s">
        <v>2436</v>
      </c>
      <c r="Q366" t="s">
        <v>131</v>
      </c>
      <c r="S366">
        <v>1.6</v>
      </c>
      <c r="T366">
        <v>18.2</v>
      </c>
      <c r="U366">
        <v>2.7</v>
      </c>
      <c r="V366">
        <v>1.9</v>
      </c>
      <c r="W366">
        <v>3</v>
      </c>
      <c r="X366">
        <v>0.57999999999999996</v>
      </c>
      <c r="Y366">
        <v>1</v>
      </c>
      <c r="Z366">
        <v>110.18</v>
      </c>
      <c r="AB366">
        <v>0.80000000000000027</v>
      </c>
    </row>
    <row r="367" spans="1:28" x14ac:dyDescent="0.25">
      <c r="A367" t="s">
        <v>2437</v>
      </c>
      <c r="B367" t="s">
        <v>2438</v>
      </c>
      <c r="C367" t="s">
        <v>1988</v>
      </c>
      <c r="D367" t="s">
        <v>2439</v>
      </c>
      <c r="E367" t="s">
        <v>2440</v>
      </c>
      <c r="F367" t="s">
        <v>2441</v>
      </c>
      <c r="G367" t="s">
        <v>2442</v>
      </c>
      <c r="H367" t="s">
        <v>2037</v>
      </c>
      <c r="I367" t="s">
        <v>832</v>
      </c>
      <c r="J367" t="s">
        <v>2442</v>
      </c>
      <c r="K367" t="s">
        <v>733</v>
      </c>
      <c r="L367" t="s">
        <v>483</v>
      </c>
      <c r="M367" t="s">
        <v>131</v>
      </c>
      <c r="N367" t="s">
        <v>2437</v>
      </c>
      <c r="O367">
        <v>800</v>
      </c>
      <c r="P367" t="s">
        <v>2443</v>
      </c>
      <c r="Q367" t="s">
        <v>131</v>
      </c>
      <c r="S367">
        <v>4.5</v>
      </c>
      <c r="T367">
        <v>17</v>
      </c>
      <c r="U367">
        <v>0.4</v>
      </c>
      <c r="V367">
        <v>0</v>
      </c>
      <c r="W367">
        <v>0</v>
      </c>
      <c r="X367">
        <v>0.1</v>
      </c>
      <c r="Y367">
        <v>17</v>
      </c>
      <c r="Z367">
        <v>95.12</v>
      </c>
      <c r="AB367">
        <v>0.4</v>
      </c>
    </row>
    <row r="368" spans="1:28" x14ac:dyDescent="0.25">
      <c r="A368" t="s">
        <v>2444</v>
      </c>
      <c r="B368" t="s">
        <v>2445</v>
      </c>
      <c r="C368" t="s">
        <v>1988</v>
      </c>
      <c r="D368" t="s">
        <v>2446</v>
      </c>
      <c r="E368" t="s">
        <v>2447</v>
      </c>
      <c r="F368" t="s">
        <v>2448</v>
      </c>
      <c r="G368" t="s">
        <v>2449</v>
      </c>
      <c r="H368" t="s">
        <v>521</v>
      </c>
      <c r="I368" t="s">
        <v>420</v>
      </c>
      <c r="J368" t="s">
        <v>883</v>
      </c>
      <c r="K368" t="s">
        <v>495</v>
      </c>
      <c r="L368" t="s">
        <v>483</v>
      </c>
      <c r="M368" t="s">
        <v>131</v>
      </c>
      <c r="N368" t="s">
        <v>2444</v>
      </c>
      <c r="O368">
        <v>100</v>
      </c>
      <c r="P368" t="s">
        <v>884</v>
      </c>
      <c r="Q368" t="s">
        <v>131</v>
      </c>
      <c r="S368">
        <v>5.8</v>
      </c>
      <c r="T368">
        <v>26.5</v>
      </c>
      <c r="U368">
        <v>7.3</v>
      </c>
      <c r="V368">
        <v>0.7</v>
      </c>
      <c r="W368">
        <v>7.2</v>
      </c>
      <c r="X368">
        <v>0.5</v>
      </c>
      <c r="Y368">
        <v>4.5999999999999996</v>
      </c>
      <c r="Z368">
        <v>209.85</v>
      </c>
      <c r="AB368">
        <v>6.6</v>
      </c>
    </row>
    <row r="369" spans="1:28" x14ac:dyDescent="0.25">
      <c r="A369" t="s">
        <v>2450</v>
      </c>
      <c r="B369" t="s">
        <v>2451</v>
      </c>
      <c r="C369" t="s">
        <v>1988</v>
      </c>
      <c r="D369" t="s">
        <v>2452</v>
      </c>
      <c r="E369" t="s">
        <v>2453</v>
      </c>
      <c r="F369" t="s">
        <v>2454</v>
      </c>
      <c r="G369" t="s">
        <v>2455</v>
      </c>
      <c r="H369" t="s">
        <v>2456</v>
      </c>
      <c r="I369" t="s">
        <v>371</v>
      </c>
      <c r="J369" t="s">
        <v>2457</v>
      </c>
      <c r="K369" t="s">
        <v>495</v>
      </c>
      <c r="L369" t="s">
        <v>483</v>
      </c>
      <c r="M369" t="s">
        <v>131</v>
      </c>
      <c r="N369" t="s">
        <v>2450</v>
      </c>
      <c r="O369">
        <v>1</v>
      </c>
      <c r="P369" t="s">
        <v>2458</v>
      </c>
      <c r="Q369" t="s">
        <v>131</v>
      </c>
    </row>
    <row r="370" spans="1:28" x14ac:dyDescent="0.25">
      <c r="A370" t="s">
        <v>2459</v>
      </c>
      <c r="B370" t="s">
        <v>2460</v>
      </c>
      <c r="C370" t="s">
        <v>1988</v>
      </c>
      <c r="D370" t="s">
        <v>2461</v>
      </c>
      <c r="E370" t="s">
        <v>2462</v>
      </c>
      <c r="F370" t="s">
        <v>2463</v>
      </c>
      <c r="G370" t="s">
        <v>2464</v>
      </c>
      <c r="H370" t="s">
        <v>521</v>
      </c>
      <c r="I370" t="s">
        <v>420</v>
      </c>
      <c r="J370" t="s">
        <v>1049</v>
      </c>
      <c r="K370" t="s">
        <v>523</v>
      </c>
      <c r="L370" t="s">
        <v>483</v>
      </c>
      <c r="M370" t="s">
        <v>131</v>
      </c>
      <c r="N370" t="s">
        <v>2459</v>
      </c>
      <c r="O370">
        <v>1</v>
      </c>
      <c r="P370" t="s">
        <v>1050</v>
      </c>
      <c r="Q370" t="s">
        <v>131</v>
      </c>
      <c r="S370">
        <v>4</v>
      </c>
      <c r="T370">
        <v>70.2</v>
      </c>
      <c r="U370">
        <v>13.1</v>
      </c>
      <c r="V370">
        <v>10.199999999999999</v>
      </c>
      <c r="W370">
        <v>1.6</v>
      </c>
      <c r="X370">
        <v>0.41</v>
      </c>
      <c r="Y370">
        <v>44.1</v>
      </c>
      <c r="Z370">
        <v>415.63</v>
      </c>
      <c r="AB370">
        <v>2.9000000000000004</v>
      </c>
    </row>
    <row r="371" spans="1:28" x14ac:dyDescent="0.25">
      <c r="A371" t="s">
        <v>2465</v>
      </c>
      <c r="B371" t="s">
        <v>2466</v>
      </c>
      <c r="C371" t="s">
        <v>1988</v>
      </c>
      <c r="D371" t="s">
        <v>2467</v>
      </c>
      <c r="E371" t="s">
        <v>2468</v>
      </c>
      <c r="F371" t="s">
        <v>2469</v>
      </c>
      <c r="G371" t="s">
        <v>2470</v>
      </c>
      <c r="H371" t="s">
        <v>1343</v>
      </c>
      <c r="I371" t="s">
        <v>563</v>
      </c>
      <c r="J371" t="s">
        <v>2470</v>
      </c>
      <c r="K371" t="s">
        <v>495</v>
      </c>
      <c r="L371" t="s">
        <v>483</v>
      </c>
      <c r="M371" t="s">
        <v>131</v>
      </c>
      <c r="N371" t="s">
        <v>2465</v>
      </c>
      <c r="O371">
        <v>2.5</v>
      </c>
      <c r="P371" t="s">
        <v>2471</v>
      </c>
      <c r="Q371" t="s">
        <v>131</v>
      </c>
      <c r="S371">
        <v>29</v>
      </c>
      <c r="T371">
        <v>1.1000000000000001</v>
      </c>
      <c r="U371">
        <v>0.7</v>
      </c>
      <c r="V371">
        <v>0.2</v>
      </c>
      <c r="W371">
        <v>0</v>
      </c>
      <c r="X371">
        <v>0.43</v>
      </c>
      <c r="Y371">
        <v>0.5</v>
      </c>
      <c r="Z371">
        <v>128.11000000000001</v>
      </c>
      <c r="AB371">
        <v>0.49999999999999994</v>
      </c>
    </row>
    <row r="372" spans="1:28" x14ac:dyDescent="0.25">
      <c r="A372" t="s">
        <v>2472</v>
      </c>
      <c r="B372" t="s">
        <v>2473</v>
      </c>
      <c r="C372" t="s">
        <v>1988</v>
      </c>
      <c r="D372" t="s">
        <v>2474</v>
      </c>
      <c r="E372" t="s">
        <v>2475</v>
      </c>
      <c r="F372" t="s">
        <v>2476</v>
      </c>
      <c r="G372" t="s">
        <v>2477</v>
      </c>
      <c r="H372" t="s">
        <v>2341</v>
      </c>
      <c r="I372" t="s">
        <v>1238</v>
      </c>
      <c r="J372" t="s">
        <v>2477</v>
      </c>
      <c r="K372" t="s">
        <v>733</v>
      </c>
      <c r="L372" t="s">
        <v>483</v>
      </c>
      <c r="M372" t="s">
        <v>131</v>
      </c>
      <c r="N372" t="s">
        <v>2472</v>
      </c>
      <c r="O372">
        <v>2</v>
      </c>
      <c r="P372" t="s">
        <v>2478</v>
      </c>
      <c r="Q372" t="s">
        <v>131</v>
      </c>
      <c r="S372">
        <v>5.7</v>
      </c>
      <c r="T372">
        <v>73.3</v>
      </c>
      <c r="U372">
        <v>4</v>
      </c>
      <c r="V372">
        <v>2.6</v>
      </c>
      <c r="W372">
        <v>2.5</v>
      </c>
      <c r="X372">
        <v>9.86</v>
      </c>
      <c r="Y372">
        <v>11.8</v>
      </c>
      <c r="Z372">
        <v>361.14</v>
      </c>
      <c r="AB372">
        <v>1.4</v>
      </c>
    </row>
    <row r="373" spans="1:28" x14ac:dyDescent="0.25">
      <c r="A373" t="s">
        <v>2479</v>
      </c>
      <c r="B373" t="s">
        <v>2480</v>
      </c>
      <c r="C373" t="s">
        <v>1988</v>
      </c>
      <c r="D373" t="s">
        <v>2481</v>
      </c>
      <c r="E373" t="s">
        <v>2482</v>
      </c>
      <c r="F373" t="s">
        <v>2483</v>
      </c>
      <c r="G373" t="s">
        <v>2484</v>
      </c>
      <c r="H373" t="s">
        <v>2485</v>
      </c>
      <c r="I373" t="s">
        <v>563</v>
      </c>
      <c r="J373" t="s">
        <v>2484</v>
      </c>
      <c r="K373" t="s">
        <v>495</v>
      </c>
      <c r="L373" t="s">
        <v>483</v>
      </c>
      <c r="M373" t="s">
        <v>131</v>
      </c>
      <c r="N373" t="s">
        <v>2479</v>
      </c>
      <c r="O373">
        <v>2.5</v>
      </c>
      <c r="P373" t="s">
        <v>2486</v>
      </c>
      <c r="Q373" t="s">
        <v>131</v>
      </c>
      <c r="S373">
        <v>2.6</v>
      </c>
      <c r="T373">
        <v>26</v>
      </c>
      <c r="U373">
        <v>4</v>
      </c>
      <c r="V373">
        <v>2</v>
      </c>
      <c r="W373">
        <v>2.6</v>
      </c>
      <c r="X373">
        <v>0.8</v>
      </c>
      <c r="Y373">
        <v>2.6</v>
      </c>
      <c r="Z373">
        <v>157.5</v>
      </c>
      <c r="AB373">
        <v>2</v>
      </c>
    </row>
    <row r="374" spans="1:28" x14ac:dyDescent="0.25">
      <c r="A374" t="s">
        <v>1072</v>
      </c>
      <c r="B374" t="s">
        <v>2487</v>
      </c>
      <c r="C374" t="s">
        <v>1988</v>
      </c>
      <c r="D374" t="s">
        <v>2488</v>
      </c>
      <c r="E374" t="s">
        <v>2489</v>
      </c>
      <c r="F374" t="s">
        <v>2490</v>
      </c>
      <c r="G374" t="s">
        <v>2491</v>
      </c>
      <c r="H374" t="s">
        <v>909</v>
      </c>
      <c r="I374" t="s">
        <v>420</v>
      </c>
      <c r="J374" t="s">
        <v>1144</v>
      </c>
      <c r="K374" t="s">
        <v>495</v>
      </c>
      <c r="L374" t="s">
        <v>483</v>
      </c>
      <c r="M374" t="s">
        <v>131</v>
      </c>
      <c r="N374" t="s">
        <v>1072</v>
      </c>
      <c r="O374">
        <v>1</v>
      </c>
      <c r="P374" t="s">
        <v>1145</v>
      </c>
      <c r="Q374" t="s">
        <v>131</v>
      </c>
      <c r="S374">
        <v>7.8</v>
      </c>
      <c r="T374">
        <v>50.4</v>
      </c>
      <c r="U374">
        <v>1.6</v>
      </c>
      <c r="V374">
        <v>0.2</v>
      </c>
      <c r="W374">
        <v>3.3</v>
      </c>
      <c r="X374">
        <v>1.3</v>
      </c>
      <c r="Y374">
        <v>4.0999999999999996</v>
      </c>
      <c r="Z374">
        <v>254.3</v>
      </c>
      <c r="AB374">
        <v>1.4000000000000001</v>
      </c>
    </row>
    <row r="375" spans="1:28" x14ac:dyDescent="0.25">
      <c r="A375" t="s">
        <v>2492</v>
      </c>
      <c r="B375" t="s">
        <v>2493</v>
      </c>
      <c r="C375" t="s">
        <v>1988</v>
      </c>
      <c r="D375" t="s">
        <v>2494</v>
      </c>
      <c r="E375" t="s">
        <v>2495</v>
      </c>
      <c r="F375" t="s">
        <v>2496</v>
      </c>
      <c r="G375" t="s">
        <v>2497</v>
      </c>
      <c r="H375" t="s">
        <v>2498</v>
      </c>
      <c r="I375" t="s">
        <v>219</v>
      </c>
      <c r="J375" t="s">
        <v>995</v>
      </c>
      <c r="K375" t="s">
        <v>523</v>
      </c>
      <c r="L375" t="s">
        <v>483</v>
      </c>
      <c r="M375" t="s">
        <v>131</v>
      </c>
      <c r="N375" t="s">
        <v>2492</v>
      </c>
      <c r="O375">
        <v>1</v>
      </c>
      <c r="P375" t="s">
        <v>996</v>
      </c>
      <c r="Q375" t="s">
        <v>131</v>
      </c>
      <c r="S375">
        <v>5.2</v>
      </c>
      <c r="T375">
        <v>76</v>
      </c>
      <c r="U375">
        <v>13</v>
      </c>
      <c r="V375">
        <v>5.8</v>
      </c>
      <c r="W375">
        <v>1.8</v>
      </c>
      <c r="X375">
        <v>0.9</v>
      </c>
      <c r="Y375">
        <v>35</v>
      </c>
      <c r="Z375">
        <v>450.76</v>
      </c>
      <c r="AA375">
        <v>12.5</v>
      </c>
      <c r="AB375">
        <v>7.2</v>
      </c>
    </row>
    <row r="376" spans="1:28" x14ac:dyDescent="0.25">
      <c r="A376" t="s">
        <v>2499</v>
      </c>
      <c r="B376" t="s">
        <v>2500</v>
      </c>
      <c r="C376" t="s">
        <v>1988</v>
      </c>
      <c r="D376" t="s">
        <v>2501</v>
      </c>
      <c r="E376" t="s">
        <v>2502</v>
      </c>
      <c r="F376" t="s">
        <v>2501</v>
      </c>
      <c r="G376" t="s">
        <v>2503</v>
      </c>
      <c r="H376" t="s">
        <v>2504</v>
      </c>
      <c r="I376" t="s">
        <v>2505</v>
      </c>
      <c r="J376" t="s">
        <v>2506</v>
      </c>
      <c r="K376" t="s">
        <v>592</v>
      </c>
      <c r="L376" t="s">
        <v>483</v>
      </c>
      <c r="M376" t="s">
        <v>131</v>
      </c>
      <c r="N376" t="s">
        <v>2499</v>
      </c>
      <c r="O376">
        <v>400</v>
      </c>
      <c r="P376" t="s">
        <v>2507</v>
      </c>
      <c r="Q376" t="s">
        <v>131</v>
      </c>
      <c r="S376">
        <v>7</v>
      </c>
      <c r="T376">
        <v>86</v>
      </c>
      <c r="U376">
        <v>1.2</v>
      </c>
      <c r="V376">
        <v>1</v>
      </c>
      <c r="W376">
        <v>2.9</v>
      </c>
      <c r="X376">
        <v>1</v>
      </c>
      <c r="Y376">
        <v>7.9</v>
      </c>
      <c r="Z376">
        <v>394.12</v>
      </c>
      <c r="AB376">
        <v>0.19999999999999996</v>
      </c>
    </row>
    <row r="377" spans="1:28" x14ac:dyDescent="0.25">
      <c r="A377" t="s">
        <v>2508</v>
      </c>
      <c r="B377" t="s">
        <v>2509</v>
      </c>
      <c r="C377" t="s">
        <v>1988</v>
      </c>
      <c r="D377" t="s">
        <v>2510</v>
      </c>
      <c r="E377" t="s">
        <v>2511</v>
      </c>
      <c r="F377" t="s">
        <v>2512</v>
      </c>
      <c r="G377" t="s">
        <v>2513</v>
      </c>
      <c r="H377" t="s">
        <v>2514</v>
      </c>
      <c r="I377" t="s">
        <v>1238</v>
      </c>
      <c r="J377" t="s">
        <v>2515</v>
      </c>
      <c r="K377" t="s">
        <v>564</v>
      </c>
      <c r="L377" t="s">
        <v>483</v>
      </c>
      <c r="M377" t="s">
        <v>131</v>
      </c>
      <c r="N377" t="s">
        <v>2508</v>
      </c>
      <c r="O377">
        <v>2.27</v>
      </c>
      <c r="P377" t="s">
        <v>2516</v>
      </c>
      <c r="Q377" t="s">
        <v>131</v>
      </c>
      <c r="S377">
        <v>16.600000000000001</v>
      </c>
      <c r="T377">
        <v>8.5</v>
      </c>
      <c r="U377">
        <v>8.4</v>
      </c>
      <c r="V377">
        <v>3.2</v>
      </c>
      <c r="W377">
        <v>0</v>
      </c>
      <c r="X377">
        <v>1.94</v>
      </c>
      <c r="Y377">
        <v>0.3</v>
      </c>
      <c r="Z377">
        <v>174.71</v>
      </c>
      <c r="AB377">
        <v>5.2</v>
      </c>
    </row>
    <row r="378" spans="1:28" x14ac:dyDescent="0.25">
      <c r="A378" t="s">
        <v>2517</v>
      </c>
      <c r="B378" t="s">
        <v>2518</v>
      </c>
      <c r="C378" t="s">
        <v>1988</v>
      </c>
      <c r="D378" t="s">
        <v>1812</v>
      </c>
      <c r="E378" t="s">
        <v>2519</v>
      </c>
      <c r="F378" t="s">
        <v>2520</v>
      </c>
      <c r="G378" t="s">
        <v>2521</v>
      </c>
      <c r="H378" t="s">
        <v>757</v>
      </c>
      <c r="I378" t="s">
        <v>563</v>
      </c>
      <c r="J378" t="s">
        <v>2522</v>
      </c>
      <c r="K378" t="s">
        <v>495</v>
      </c>
      <c r="L378" t="s">
        <v>483</v>
      </c>
      <c r="M378" t="s">
        <v>131</v>
      </c>
      <c r="N378" t="s">
        <v>2517</v>
      </c>
      <c r="O378">
        <v>2.5</v>
      </c>
      <c r="P378" t="s">
        <v>2523</v>
      </c>
      <c r="Q378" t="s">
        <v>131</v>
      </c>
      <c r="S378">
        <v>2</v>
      </c>
      <c r="T378">
        <v>20</v>
      </c>
      <c r="U378">
        <v>3.8</v>
      </c>
      <c r="V378">
        <v>1.9</v>
      </c>
      <c r="W378">
        <v>2.5</v>
      </c>
      <c r="X378">
        <v>0.1</v>
      </c>
      <c r="Y378">
        <v>0.5</v>
      </c>
      <c r="Z378">
        <v>127.87</v>
      </c>
      <c r="AB378">
        <v>1.9</v>
      </c>
    </row>
    <row r="379" spans="1:28" x14ac:dyDescent="0.25">
      <c r="A379" t="s">
        <v>2524</v>
      </c>
      <c r="B379" t="s">
        <v>2525</v>
      </c>
      <c r="C379" t="s">
        <v>1988</v>
      </c>
      <c r="D379" t="s">
        <v>2526</v>
      </c>
      <c r="E379" t="s">
        <v>2527</v>
      </c>
      <c r="F379" t="s">
        <v>2528</v>
      </c>
      <c r="G379" t="s">
        <v>2529</v>
      </c>
      <c r="H379" t="s">
        <v>2530</v>
      </c>
      <c r="I379" t="s">
        <v>420</v>
      </c>
      <c r="J379" t="s">
        <v>2531</v>
      </c>
      <c r="K379" t="s">
        <v>495</v>
      </c>
      <c r="L379" t="s">
        <v>483</v>
      </c>
      <c r="M379" t="s">
        <v>131</v>
      </c>
      <c r="N379" t="s">
        <v>2524</v>
      </c>
      <c r="O379">
        <v>1</v>
      </c>
      <c r="P379" t="s">
        <v>435</v>
      </c>
      <c r="Q379" t="s">
        <v>131</v>
      </c>
      <c r="S379">
        <v>1.1000000000000001</v>
      </c>
      <c r="T379">
        <v>48.2</v>
      </c>
      <c r="U379">
        <v>5.0999999999999996</v>
      </c>
      <c r="V379">
        <v>0.9</v>
      </c>
      <c r="W379">
        <v>0</v>
      </c>
      <c r="X379">
        <v>1</v>
      </c>
      <c r="Y379">
        <v>1.3</v>
      </c>
      <c r="Z379">
        <v>248</v>
      </c>
      <c r="AA379">
        <v>225</v>
      </c>
      <c r="AB379">
        <v>4.1999999999999993</v>
      </c>
    </row>
    <row r="380" spans="1:28" x14ac:dyDescent="0.25">
      <c r="A380" t="s">
        <v>2532</v>
      </c>
      <c r="B380" t="s">
        <v>2533</v>
      </c>
      <c r="C380" t="s">
        <v>1988</v>
      </c>
      <c r="D380" t="s">
        <v>2534</v>
      </c>
      <c r="E380" t="s">
        <v>2535</v>
      </c>
      <c r="F380" t="s">
        <v>2536</v>
      </c>
      <c r="G380" t="s">
        <v>2537</v>
      </c>
      <c r="H380" t="s">
        <v>2485</v>
      </c>
      <c r="I380" t="s">
        <v>563</v>
      </c>
      <c r="J380" t="s">
        <v>2537</v>
      </c>
      <c r="K380" t="s">
        <v>495</v>
      </c>
      <c r="L380" t="s">
        <v>483</v>
      </c>
      <c r="M380" t="s">
        <v>131</v>
      </c>
      <c r="N380" t="s">
        <v>2532</v>
      </c>
      <c r="O380">
        <v>2.5</v>
      </c>
      <c r="P380" t="s">
        <v>2538</v>
      </c>
      <c r="Q380" t="s">
        <v>131</v>
      </c>
      <c r="S380">
        <v>2.2000000000000002</v>
      </c>
      <c r="T380">
        <v>25</v>
      </c>
      <c r="U380">
        <v>4.5</v>
      </c>
      <c r="V380">
        <v>2.2999999999999998</v>
      </c>
      <c r="W380">
        <v>2.5</v>
      </c>
      <c r="X380">
        <v>0.8</v>
      </c>
      <c r="Y380">
        <v>0.5</v>
      </c>
      <c r="Z380">
        <v>155.11000000000001</v>
      </c>
      <c r="AB380">
        <v>2.2000000000000002</v>
      </c>
    </row>
    <row r="381" spans="1:28" x14ac:dyDescent="0.25">
      <c r="A381" t="s">
        <v>788</v>
      </c>
      <c r="B381" t="s">
        <v>2539</v>
      </c>
      <c r="C381" t="s">
        <v>1988</v>
      </c>
      <c r="D381" t="s">
        <v>2540</v>
      </c>
      <c r="E381" t="s">
        <v>2541</v>
      </c>
      <c r="F381" t="s">
        <v>2542</v>
      </c>
      <c r="G381" t="s">
        <v>2543</v>
      </c>
      <c r="H381" t="s">
        <v>2037</v>
      </c>
      <c r="I381" t="s">
        <v>832</v>
      </c>
      <c r="J381" t="s">
        <v>2543</v>
      </c>
      <c r="K381" t="s">
        <v>733</v>
      </c>
      <c r="L381" t="s">
        <v>483</v>
      </c>
      <c r="M381" t="s">
        <v>131</v>
      </c>
      <c r="N381" t="s">
        <v>788</v>
      </c>
      <c r="O381">
        <v>0.8</v>
      </c>
      <c r="P381" t="s">
        <v>2544</v>
      </c>
      <c r="Q381" t="s">
        <v>131</v>
      </c>
      <c r="S381">
        <v>25</v>
      </c>
      <c r="T381">
        <v>0</v>
      </c>
      <c r="U381">
        <v>1</v>
      </c>
      <c r="V381">
        <v>0.3</v>
      </c>
      <c r="W381">
        <v>0</v>
      </c>
      <c r="X381">
        <v>0.73</v>
      </c>
      <c r="Y381">
        <v>0</v>
      </c>
      <c r="Z381">
        <v>109.94</v>
      </c>
      <c r="AB381">
        <v>0.7</v>
      </c>
    </row>
    <row r="382" spans="1:28" x14ac:dyDescent="0.25">
      <c r="A382" t="s">
        <v>2545</v>
      </c>
      <c r="B382" t="s">
        <v>2546</v>
      </c>
      <c r="C382" t="s">
        <v>1988</v>
      </c>
      <c r="D382" t="s">
        <v>2547</v>
      </c>
      <c r="E382" t="s">
        <v>2548</v>
      </c>
      <c r="F382" t="s">
        <v>2549</v>
      </c>
      <c r="G382" t="s">
        <v>2550</v>
      </c>
      <c r="H382" t="s">
        <v>2551</v>
      </c>
      <c r="I382" t="s">
        <v>493</v>
      </c>
      <c r="J382" t="s">
        <v>2550</v>
      </c>
      <c r="K382" t="s">
        <v>495</v>
      </c>
      <c r="L382" t="s">
        <v>483</v>
      </c>
      <c r="M382" t="s">
        <v>131</v>
      </c>
      <c r="N382" t="s">
        <v>2545</v>
      </c>
      <c r="O382">
        <v>1</v>
      </c>
      <c r="P382" t="s">
        <v>2552</v>
      </c>
      <c r="Q382" t="s">
        <v>131</v>
      </c>
      <c r="S382">
        <v>4.8</v>
      </c>
      <c r="T382">
        <v>26</v>
      </c>
      <c r="U382">
        <v>5.0999999999999996</v>
      </c>
      <c r="V382">
        <v>1.4</v>
      </c>
      <c r="W382">
        <v>0</v>
      </c>
      <c r="X382">
        <v>1.2</v>
      </c>
      <c r="Y382">
        <v>2.1</v>
      </c>
      <c r="Z382">
        <v>173.76</v>
      </c>
      <c r="AA382">
        <v>15</v>
      </c>
      <c r="AB382">
        <v>3.6999999999999997</v>
      </c>
    </row>
    <row r="383" spans="1:28" x14ac:dyDescent="0.25">
      <c r="A383" t="s">
        <v>2553</v>
      </c>
      <c r="B383" t="s">
        <v>2554</v>
      </c>
      <c r="C383" t="s">
        <v>1988</v>
      </c>
      <c r="D383" t="s">
        <v>519</v>
      </c>
      <c r="E383" t="s">
        <v>2555</v>
      </c>
      <c r="F383" t="s">
        <v>519</v>
      </c>
      <c r="G383" t="s">
        <v>131</v>
      </c>
      <c r="H383" t="s">
        <v>2235</v>
      </c>
      <c r="I383" t="s">
        <v>420</v>
      </c>
      <c r="J383" t="s">
        <v>131</v>
      </c>
      <c r="K383" t="s">
        <v>482</v>
      </c>
      <c r="L383" t="s">
        <v>483</v>
      </c>
      <c r="M383" t="s">
        <v>131</v>
      </c>
      <c r="N383" t="s">
        <v>2553</v>
      </c>
      <c r="O383">
        <v>1</v>
      </c>
      <c r="P383" t="s">
        <v>685</v>
      </c>
      <c r="Q383" t="s">
        <v>515</v>
      </c>
      <c r="S383">
        <v>7.7</v>
      </c>
      <c r="T383">
        <v>61.9</v>
      </c>
      <c r="U383">
        <v>16.899999999999999</v>
      </c>
      <c r="V383">
        <v>1.4</v>
      </c>
      <c r="W383">
        <v>10</v>
      </c>
      <c r="X383">
        <v>0.86</v>
      </c>
      <c r="Y383">
        <v>18.899999999999999</v>
      </c>
      <c r="Z383">
        <v>451.48</v>
      </c>
      <c r="AB383">
        <v>15.499999999999998</v>
      </c>
    </row>
    <row r="384" spans="1:28" x14ac:dyDescent="0.25">
      <c r="A384" t="s">
        <v>2556</v>
      </c>
      <c r="B384" t="s">
        <v>2557</v>
      </c>
      <c r="C384" t="s">
        <v>2558</v>
      </c>
      <c r="D384" t="s">
        <v>2559</v>
      </c>
      <c r="E384" t="s">
        <v>2560</v>
      </c>
      <c r="F384" t="s">
        <v>2559</v>
      </c>
      <c r="G384" t="s">
        <v>2561</v>
      </c>
      <c r="H384" t="s">
        <v>2562</v>
      </c>
      <c r="I384" t="s">
        <v>2065</v>
      </c>
      <c r="J384" t="s">
        <v>2563</v>
      </c>
      <c r="K384" t="s">
        <v>1154</v>
      </c>
      <c r="L384" t="s">
        <v>483</v>
      </c>
      <c r="M384" t="s">
        <v>131</v>
      </c>
      <c r="N384" t="s">
        <v>2556</v>
      </c>
      <c r="O384">
        <v>5</v>
      </c>
      <c r="P384" t="s">
        <v>2564</v>
      </c>
      <c r="Q384" t="s">
        <v>131</v>
      </c>
      <c r="S384">
        <v>0.5</v>
      </c>
      <c r="T384">
        <v>1</v>
      </c>
      <c r="U384">
        <v>0.5</v>
      </c>
      <c r="V384">
        <v>0.1</v>
      </c>
      <c r="W384">
        <v>0.5</v>
      </c>
      <c r="X384">
        <v>0.05</v>
      </c>
      <c r="Y384">
        <v>0.8</v>
      </c>
      <c r="Z384">
        <v>7.41</v>
      </c>
      <c r="AB384">
        <v>0.4</v>
      </c>
    </row>
    <row r="385" spans="1:28" x14ac:dyDescent="0.25">
      <c r="A385" t="s">
        <v>2565</v>
      </c>
      <c r="B385" t="s">
        <v>2566</v>
      </c>
      <c r="C385" t="s">
        <v>2146</v>
      </c>
      <c r="D385" t="s">
        <v>2567</v>
      </c>
      <c r="E385" t="s">
        <v>2568</v>
      </c>
      <c r="F385" t="s">
        <v>2567</v>
      </c>
      <c r="G385" t="s">
        <v>2569</v>
      </c>
      <c r="H385" t="s">
        <v>2570</v>
      </c>
      <c r="I385" t="s">
        <v>2571</v>
      </c>
      <c r="J385" t="s">
        <v>2572</v>
      </c>
      <c r="K385" t="s">
        <v>482</v>
      </c>
      <c r="L385" t="s">
        <v>483</v>
      </c>
      <c r="M385" t="s">
        <v>131</v>
      </c>
      <c r="N385" t="s">
        <v>2565</v>
      </c>
      <c r="O385">
        <v>1</v>
      </c>
      <c r="P385" t="s">
        <v>1768</v>
      </c>
      <c r="Q385" t="s">
        <v>131</v>
      </c>
    </row>
    <row r="386" spans="1:28" x14ac:dyDescent="0.25">
      <c r="A386" t="s">
        <v>2573</v>
      </c>
      <c r="B386" t="s">
        <v>2574</v>
      </c>
      <c r="C386" t="s">
        <v>1988</v>
      </c>
      <c r="D386" t="s">
        <v>2575</v>
      </c>
      <c r="E386" t="s">
        <v>2576</v>
      </c>
      <c r="F386" t="s">
        <v>2577</v>
      </c>
      <c r="G386" t="s">
        <v>2578</v>
      </c>
      <c r="H386" t="s">
        <v>2579</v>
      </c>
      <c r="I386" t="s">
        <v>1344</v>
      </c>
      <c r="J386" t="s">
        <v>2578</v>
      </c>
      <c r="K386" t="s">
        <v>495</v>
      </c>
      <c r="L386" t="s">
        <v>483</v>
      </c>
      <c r="M386" t="s">
        <v>131</v>
      </c>
      <c r="N386" t="s">
        <v>2573</v>
      </c>
      <c r="O386">
        <v>3</v>
      </c>
      <c r="P386" t="s">
        <v>2580</v>
      </c>
      <c r="Q386" t="s">
        <v>131</v>
      </c>
      <c r="S386">
        <v>19.7</v>
      </c>
      <c r="T386">
        <v>6.9</v>
      </c>
      <c r="U386">
        <v>23</v>
      </c>
      <c r="V386">
        <v>6.3</v>
      </c>
      <c r="W386">
        <v>0.9</v>
      </c>
      <c r="X386">
        <v>0.68</v>
      </c>
      <c r="Y386">
        <v>2</v>
      </c>
      <c r="Z386">
        <v>313.33999999999997</v>
      </c>
      <c r="AA386">
        <v>14</v>
      </c>
      <c r="AB386">
        <v>16.7</v>
      </c>
    </row>
    <row r="387" spans="1:28" x14ac:dyDescent="0.25">
      <c r="A387" t="s">
        <v>2581</v>
      </c>
      <c r="B387" t="s">
        <v>2582</v>
      </c>
      <c r="C387" t="s">
        <v>1988</v>
      </c>
      <c r="D387" t="s">
        <v>2583</v>
      </c>
      <c r="E387" t="s">
        <v>2584</v>
      </c>
      <c r="F387" t="s">
        <v>2585</v>
      </c>
      <c r="G387" t="s">
        <v>2586</v>
      </c>
      <c r="H387" t="s">
        <v>2587</v>
      </c>
      <c r="I387" t="s">
        <v>2098</v>
      </c>
      <c r="J387" t="s">
        <v>1225</v>
      </c>
      <c r="K387" t="s">
        <v>495</v>
      </c>
      <c r="L387" t="s">
        <v>483</v>
      </c>
      <c r="M387" t="s">
        <v>131</v>
      </c>
      <c r="N387" t="s">
        <v>2581</v>
      </c>
      <c r="O387">
        <v>1</v>
      </c>
      <c r="P387" t="s">
        <v>532</v>
      </c>
      <c r="Q387" t="s">
        <v>131</v>
      </c>
      <c r="S387">
        <v>2.8</v>
      </c>
      <c r="T387">
        <v>20.9</v>
      </c>
      <c r="U387">
        <v>7.5</v>
      </c>
      <c r="V387">
        <v>3.9</v>
      </c>
      <c r="W387">
        <v>0.1</v>
      </c>
      <c r="X387">
        <v>0.11</v>
      </c>
      <c r="Y387">
        <v>20.2</v>
      </c>
      <c r="Z387">
        <v>162.28</v>
      </c>
      <c r="AB387">
        <v>3.6</v>
      </c>
    </row>
    <row r="388" spans="1:28" x14ac:dyDescent="0.25">
      <c r="A388" t="s">
        <v>2588</v>
      </c>
      <c r="B388" t="s">
        <v>2589</v>
      </c>
      <c r="C388" t="s">
        <v>1988</v>
      </c>
      <c r="D388" t="s">
        <v>2590</v>
      </c>
      <c r="E388" t="s">
        <v>2591</v>
      </c>
      <c r="F388" t="s">
        <v>2592</v>
      </c>
      <c r="G388" t="s">
        <v>2593</v>
      </c>
      <c r="H388" t="s">
        <v>2594</v>
      </c>
      <c r="I388" t="s">
        <v>563</v>
      </c>
      <c r="J388" t="s">
        <v>2593</v>
      </c>
      <c r="K388" t="s">
        <v>733</v>
      </c>
      <c r="L388" t="s">
        <v>483</v>
      </c>
      <c r="M388" t="s">
        <v>131</v>
      </c>
      <c r="N388" t="s">
        <v>2588</v>
      </c>
      <c r="O388">
        <v>1.5</v>
      </c>
      <c r="P388" t="s">
        <v>2595</v>
      </c>
      <c r="Q388" t="s">
        <v>131</v>
      </c>
    </row>
    <row r="389" spans="1:28" x14ac:dyDescent="0.25">
      <c r="A389" t="s">
        <v>2596</v>
      </c>
      <c r="B389" t="s">
        <v>2597</v>
      </c>
      <c r="C389" t="s">
        <v>1988</v>
      </c>
      <c r="D389" t="s">
        <v>545</v>
      </c>
      <c r="E389" t="s">
        <v>2598</v>
      </c>
      <c r="F389" t="s">
        <v>545</v>
      </c>
      <c r="G389" t="s">
        <v>2125</v>
      </c>
      <c r="H389" t="s">
        <v>521</v>
      </c>
      <c r="I389" t="s">
        <v>420</v>
      </c>
      <c r="J389" t="s">
        <v>2599</v>
      </c>
      <c r="K389" t="s">
        <v>482</v>
      </c>
      <c r="L389" t="s">
        <v>483</v>
      </c>
      <c r="M389" t="s">
        <v>131</v>
      </c>
      <c r="N389" t="s">
        <v>2596</v>
      </c>
      <c r="O389">
        <v>1</v>
      </c>
      <c r="P389" t="s">
        <v>2127</v>
      </c>
      <c r="Q389" t="s">
        <v>541</v>
      </c>
      <c r="S389">
        <v>0.5</v>
      </c>
      <c r="T389">
        <v>4.0999999999999996</v>
      </c>
      <c r="U389">
        <v>0.5</v>
      </c>
      <c r="V389">
        <v>0.1</v>
      </c>
      <c r="W389">
        <v>0</v>
      </c>
      <c r="X389">
        <v>0.01</v>
      </c>
      <c r="Y389">
        <v>4.0999999999999996</v>
      </c>
      <c r="Z389">
        <v>18.399999999999999</v>
      </c>
      <c r="AB389">
        <v>0.4</v>
      </c>
    </row>
    <row r="390" spans="1:28" x14ac:dyDescent="0.25">
      <c r="A390" t="s">
        <v>2600</v>
      </c>
      <c r="B390" t="s">
        <v>2601</v>
      </c>
      <c r="C390" t="s">
        <v>1988</v>
      </c>
      <c r="D390" t="s">
        <v>1461</v>
      </c>
      <c r="E390" t="s">
        <v>2602</v>
      </c>
      <c r="F390" t="s">
        <v>2603</v>
      </c>
      <c r="G390" t="s">
        <v>1990</v>
      </c>
      <c r="H390" t="s">
        <v>521</v>
      </c>
      <c r="I390" t="s">
        <v>420</v>
      </c>
      <c r="J390" t="s">
        <v>1991</v>
      </c>
      <c r="K390" t="s">
        <v>482</v>
      </c>
      <c r="L390" t="s">
        <v>483</v>
      </c>
      <c r="M390" t="s">
        <v>131</v>
      </c>
      <c r="N390" t="s">
        <v>2600</v>
      </c>
      <c r="O390">
        <v>1</v>
      </c>
      <c r="P390" t="s">
        <v>548</v>
      </c>
      <c r="Q390" t="s">
        <v>1457</v>
      </c>
      <c r="S390">
        <v>0.5</v>
      </c>
      <c r="T390">
        <v>0.5</v>
      </c>
      <c r="U390">
        <v>0.5</v>
      </c>
      <c r="V390">
        <v>0.1</v>
      </c>
      <c r="W390">
        <v>0</v>
      </c>
      <c r="X390">
        <v>0.01</v>
      </c>
      <c r="Y390">
        <v>0.5</v>
      </c>
      <c r="Z390">
        <v>0.72</v>
      </c>
      <c r="AB390">
        <v>0.4</v>
      </c>
    </row>
    <row r="391" spans="1:28" x14ac:dyDescent="0.25">
      <c r="A391" t="s">
        <v>2604</v>
      </c>
      <c r="B391" t="s">
        <v>2605</v>
      </c>
      <c r="C391" t="s">
        <v>2558</v>
      </c>
      <c r="D391" t="s">
        <v>2606</v>
      </c>
      <c r="E391" t="s">
        <v>2607</v>
      </c>
      <c r="F391" t="s">
        <v>2606</v>
      </c>
      <c r="G391" t="s">
        <v>2163</v>
      </c>
      <c r="H391" t="s">
        <v>2562</v>
      </c>
      <c r="I391" t="s">
        <v>2065</v>
      </c>
      <c r="J391" t="s">
        <v>2563</v>
      </c>
      <c r="K391" t="s">
        <v>1154</v>
      </c>
      <c r="L391" t="s">
        <v>483</v>
      </c>
      <c r="M391" t="s">
        <v>131</v>
      </c>
      <c r="N391" t="s">
        <v>2604</v>
      </c>
      <c r="O391">
        <v>5</v>
      </c>
      <c r="P391" t="s">
        <v>2564</v>
      </c>
      <c r="Q391" t="s">
        <v>131</v>
      </c>
      <c r="S391">
        <v>0.1</v>
      </c>
      <c r="T391">
        <v>0.5</v>
      </c>
      <c r="U391">
        <v>0</v>
      </c>
      <c r="V391">
        <v>0</v>
      </c>
      <c r="W391">
        <v>0.1</v>
      </c>
      <c r="X391">
        <v>0.28999999999999998</v>
      </c>
      <c r="Y391">
        <v>0.3</v>
      </c>
      <c r="Z391">
        <v>2.63</v>
      </c>
      <c r="AB391">
        <v>0</v>
      </c>
    </row>
    <row r="392" spans="1:28" x14ac:dyDescent="0.25">
      <c r="A392" t="s">
        <v>2608</v>
      </c>
      <c r="B392" t="s">
        <v>2609</v>
      </c>
      <c r="C392" t="s">
        <v>1988</v>
      </c>
      <c r="D392" t="s">
        <v>2610</v>
      </c>
      <c r="E392" t="s">
        <v>2611</v>
      </c>
      <c r="F392" t="s">
        <v>2612</v>
      </c>
      <c r="G392" t="s">
        <v>2613</v>
      </c>
      <c r="H392" t="s">
        <v>2614</v>
      </c>
      <c r="I392" t="s">
        <v>832</v>
      </c>
      <c r="J392" t="s">
        <v>2613</v>
      </c>
      <c r="K392" t="s">
        <v>564</v>
      </c>
      <c r="L392" t="s">
        <v>483</v>
      </c>
      <c r="M392" t="s">
        <v>131</v>
      </c>
      <c r="N392" t="s">
        <v>2608</v>
      </c>
      <c r="O392">
        <v>500</v>
      </c>
      <c r="P392" t="s">
        <v>2615</v>
      </c>
      <c r="Q392" t="s">
        <v>131</v>
      </c>
      <c r="S392">
        <v>2.2999999999999998</v>
      </c>
      <c r="T392">
        <v>8.4</v>
      </c>
      <c r="U392">
        <v>27</v>
      </c>
      <c r="V392">
        <v>18</v>
      </c>
      <c r="W392">
        <v>0.5</v>
      </c>
      <c r="X392">
        <v>0.1</v>
      </c>
      <c r="Y392">
        <v>8.4</v>
      </c>
      <c r="Z392">
        <v>282.27</v>
      </c>
      <c r="AB392">
        <v>9</v>
      </c>
    </row>
    <row r="393" spans="1:28" x14ac:dyDescent="0.25">
      <c r="A393" t="s">
        <v>2616</v>
      </c>
      <c r="B393" t="s">
        <v>2617</v>
      </c>
      <c r="C393" t="s">
        <v>1988</v>
      </c>
      <c r="D393" t="s">
        <v>527</v>
      </c>
      <c r="E393" t="s">
        <v>2618</v>
      </c>
      <c r="F393" t="s">
        <v>2619</v>
      </c>
      <c r="G393" t="s">
        <v>2620</v>
      </c>
      <c r="H393" t="s">
        <v>511</v>
      </c>
      <c r="I393" t="s">
        <v>420</v>
      </c>
      <c r="J393" t="s">
        <v>522</v>
      </c>
      <c r="K393" t="s">
        <v>482</v>
      </c>
      <c r="L393" t="s">
        <v>483</v>
      </c>
      <c r="M393" t="s">
        <v>131</v>
      </c>
      <c r="N393" t="s">
        <v>2616</v>
      </c>
      <c r="O393">
        <v>1</v>
      </c>
      <c r="P393" t="s">
        <v>524</v>
      </c>
      <c r="Q393" t="s">
        <v>525</v>
      </c>
      <c r="S393">
        <v>0.4</v>
      </c>
      <c r="T393">
        <v>11</v>
      </c>
      <c r="U393">
        <v>0.4</v>
      </c>
      <c r="V393">
        <v>0.1</v>
      </c>
      <c r="W393">
        <v>0.4</v>
      </c>
      <c r="X393">
        <v>0.01</v>
      </c>
      <c r="Y393">
        <v>11</v>
      </c>
      <c r="Z393">
        <v>45.89</v>
      </c>
      <c r="AB393">
        <v>0.30000000000000004</v>
      </c>
    </row>
    <row r="394" spans="1:28" x14ac:dyDescent="0.25">
      <c r="A394" t="s">
        <v>2621</v>
      </c>
      <c r="B394" t="s">
        <v>2622</v>
      </c>
      <c r="C394" t="s">
        <v>1988</v>
      </c>
      <c r="D394" t="s">
        <v>578</v>
      </c>
      <c r="E394" t="s">
        <v>2623</v>
      </c>
      <c r="F394" t="s">
        <v>578</v>
      </c>
      <c r="G394" t="s">
        <v>2624</v>
      </c>
      <c r="H394" t="s">
        <v>521</v>
      </c>
      <c r="I394" t="s">
        <v>420</v>
      </c>
      <c r="J394" t="s">
        <v>2625</v>
      </c>
      <c r="K394" t="s">
        <v>482</v>
      </c>
      <c r="L394" t="s">
        <v>483</v>
      </c>
      <c r="M394" t="s">
        <v>131</v>
      </c>
      <c r="N394" t="s">
        <v>2621</v>
      </c>
      <c r="O394">
        <v>1</v>
      </c>
      <c r="P394" t="s">
        <v>1750</v>
      </c>
      <c r="Q394" t="s">
        <v>574</v>
      </c>
      <c r="S394">
        <v>0.5</v>
      </c>
      <c r="T394">
        <v>5.2</v>
      </c>
      <c r="U394">
        <v>0.5</v>
      </c>
      <c r="V394">
        <v>0.1</v>
      </c>
      <c r="W394">
        <v>0</v>
      </c>
      <c r="X394">
        <v>0.01</v>
      </c>
      <c r="Y394">
        <v>5.2</v>
      </c>
      <c r="Z394">
        <v>22.47</v>
      </c>
      <c r="AB394">
        <v>0.4</v>
      </c>
    </row>
    <row r="395" spans="1:28" x14ac:dyDescent="0.25">
      <c r="A395" t="s">
        <v>1183</v>
      </c>
      <c r="B395" t="s">
        <v>2626</v>
      </c>
      <c r="C395" t="s">
        <v>1988</v>
      </c>
      <c r="D395" t="s">
        <v>2627</v>
      </c>
      <c r="E395" t="s">
        <v>2628</v>
      </c>
      <c r="F395" t="s">
        <v>2629</v>
      </c>
      <c r="G395" t="s">
        <v>2630</v>
      </c>
      <c r="H395" t="s">
        <v>2631</v>
      </c>
      <c r="I395" t="s">
        <v>420</v>
      </c>
      <c r="J395" t="s">
        <v>2632</v>
      </c>
      <c r="K395" t="s">
        <v>495</v>
      </c>
      <c r="L395" t="s">
        <v>483</v>
      </c>
      <c r="M395" t="s">
        <v>131</v>
      </c>
      <c r="N395" t="s">
        <v>1183</v>
      </c>
      <c r="O395">
        <v>1</v>
      </c>
      <c r="P395" t="s">
        <v>1773</v>
      </c>
      <c r="Q395" t="s">
        <v>131</v>
      </c>
      <c r="S395">
        <v>12.5</v>
      </c>
      <c r="T395">
        <v>22.3</v>
      </c>
      <c r="U395">
        <v>20.9</v>
      </c>
      <c r="V395">
        <v>16.100000000000001</v>
      </c>
      <c r="W395">
        <v>1</v>
      </c>
      <c r="X395">
        <v>0.7</v>
      </c>
      <c r="Y395">
        <v>0.8</v>
      </c>
      <c r="Z395">
        <v>364.48</v>
      </c>
      <c r="AB395">
        <v>4.7999999999999972</v>
      </c>
    </row>
    <row r="396" spans="1:28" x14ac:dyDescent="0.25">
      <c r="A396" t="s">
        <v>2633</v>
      </c>
      <c r="B396" t="s">
        <v>2634</v>
      </c>
      <c r="C396" t="s">
        <v>1988</v>
      </c>
      <c r="D396" t="s">
        <v>2635</v>
      </c>
      <c r="E396" t="s">
        <v>2636</v>
      </c>
      <c r="F396" t="s">
        <v>2637</v>
      </c>
      <c r="G396" t="s">
        <v>2638</v>
      </c>
      <c r="H396" t="s">
        <v>2639</v>
      </c>
      <c r="I396" t="s">
        <v>563</v>
      </c>
      <c r="J396" t="s">
        <v>2638</v>
      </c>
      <c r="K396" t="s">
        <v>495</v>
      </c>
      <c r="L396" t="s">
        <v>483</v>
      </c>
      <c r="M396" t="s">
        <v>131</v>
      </c>
      <c r="N396" t="s">
        <v>2633</v>
      </c>
      <c r="O396">
        <v>2.4</v>
      </c>
      <c r="P396" t="s">
        <v>2640</v>
      </c>
      <c r="Q396" t="s">
        <v>131</v>
      </c>
      <c r="S396">
        <v>15.8</v>
      </c>
      <c r="T396">
        <v>17</v>
      </c>
      <c r="U396">
        <v>9.1999999999999993</v>
      </c>
      <c r="V396">
        <v>3.9</v>
      </c>
      <c r="W396">
        <v>1.4</v>
      </c>
      <c r="X396">
        <v>0.8</v>
      </c>
      <c r="Y396">
        <v>1.2</v>
      </c>
      <c r="Z396">
        <v>209.85</v>
      </c>
      <c r="AB396">
        <v>5.2999999999999989</v>
      </c>
    </row>
    <row r="397" spans="1:28" x14ac:dyDescent="0.25">
      <c r="A397" t="s">
        <v>2641</v>
      </c>
      <c r="B397" t="s">
        <v>2642</v>
      </c>
      <c r="C397" t="s">
        <v>1988</v>
      </c>
      <c r="D397" t="s">
        <v>2643</v>
      </c>
      <c r="E397" t="s">
        <v>2644</v>
      </c>
      <c r="F397" t="s">
        <v>2643</v>
      </c>
      <c r="G397" t="s">
        <v>131</v>
      </c>
      <c r="H397" t="s">
        <v>2645</v>
      </c>
      <c r="I397" t="s">
        <v>420</v>
      </c>
      <c r="J397" t="s">
        <v>131</v>
      </c>
      <c r="K397" t="s">
        <v>482</v>
      </c>
      <c r="L397" t="s">
        <v>483</v>
      </c>
      <c r="M397" t="s">
        <v>131</v>
      </c>
      <c r="N397" t="s">
        <v>2641</v>
      </c>
      <c r="O397">
        <v>27</v>
      </c>
      <c r="P397" t="s">
        <v>685</v>
      </c>
      <c r="Q397" t="s">
        <v>895</v>
      </c>
      <c r="S397">
        <v>3.6</v>
      </c>
      <c r="T397">
        <v>4.8</v>
      </c>
      <c r="U397">
        <v>1.5</v>
      </c>
      <c r="V397">
        <v>1.1000000000000001</v>
      </c>
      <c r="W397">
        <v>0</v>
      </c>
      <c r="X397">
        <v>0.13</v>
      </c>
      <c r="Y397">
        <v>4.7</v>
      </c>
      <c r="Z397">
        <v>47.08</v>
      </c>
      <c r="AB397">
        <v>0.39999999999999991</v>
      </c>
    </row>
    <row r="398" spans="1:28" x14ac:dyDescent="0.25">
      <c r="A398" t="s">
        <v>2646</v>
      </c>
      <c r="B398" t="s">
        <v>2647</v>
      </c>
      <c r="C398" t="s">
        <v>1988</v>
      </c>
      <c r="D398" t="s">
        <v>2648</v>
      </c>
      <c r="E398" t="s">
        <v>2649</v>
      </c>
      <c r="F398" t="s">
        <v>2648</v>
      </c>
      <c r="G398" t="s">
        <v>131</v>
      </c>
      <c r="H398" t="s">
        <v>2645</v>
      </c>
      <c r="I398" t="s">
        <v>420</v>
      </c>
      <c r="J398" t="s">
        <v>131</v>
      </c>
      <c r="K398" t="s">
        <v>482</v>
      </c>
      <c r="L398" t="s">
        <v>483</v>
      </c>
      <c r="M398" t="s">
        <v>131</v>
      </c>
      <c r="N398" t="s">
        <v>2646</v>
      </c>
      <c r="O398">
        <v>27</v>
      </c>
      <c r="P398" t="s">
        <v>685</v>
      </c>
      <c r="Q398" t="s">
        <v>1452</v>
      </c>
      <c r="S398">
        <v>3.4</v>
      </c>
      <c r="T398">
        <v>4.8</v>
      </c>
      <c r="U398">
        <v>1.4</v>
      </c>
      <c r="V398">
        <v>1</v>
      </c>
      <c r="W398">
        <v>0</v>
      </c>
      <c r="X398">
        <v>0.13</v>
      </c>
      <c r="Y398">
        <v>4.8</v>
      </c>
      <c r="Z398">
        <v>46.13</v>
      </c>
      <c r="AB398">
        <v>0.39999999999999991</v>
      </c>
    </row>
    <row r="399" spans="1:28" x14ac:dyDescent="0.25">
      <c r="A399" t="s">
        <v>2650</v>
      </c>
      <c r="B399" t="s">
        <v>2651</v>
      </c>
      <c r="C399" t="s">
        <v>1988</v>
      </c>
      <c r="D399" t="s">
        <v>2652</v>
      </c>
      <c r="E399" t="s">
        <v>2653</v>
      </c>
      <c r="F399" t="s">
        <v>2654</v>
      </c>
      <c r="G399" t="s">
        <v>2655</v>
      </c>
      <c r="H399" t="s">
        <v>2428</v>
      </c>
      <c r="I399" t="s">
        <v>563</v>
      </c>
      <c r="J399" t="s">
        <v>2655</v>
      </c>
      <c r="K399" t="s">
        <v>495</v>
      </c>
      <c r="L399" t="s">
        <v>483</v>
      </c>
      <c r="M399" t="s">
        <v>131</v>
      </c>
      <c r="N399" t="s">
        <v>2650</v>
      </c>
      <c r="O399">
        <v>2.5</v>
      </c>
      <c r="P399" t="s">
        <v>2656</v>
      </c>
      <c r="Q399" t="s">
        <v>131</v>
      </c>
      <c r="S399">
        <v>1.5</v>
      </c>
      <c r="T399">
        <v>1.5</v>
      </c>
      <c r="U399">
        <v>0</v>
      </c>
      <c r="V399">
        <v>0</v>
      </c>
      <c r="W399">
        <v>3</v>
      </c>
      <c r="X399">
        <v>0.01</v>
      </c>
      <c r="Y399">
        <v>1.3</v>
      </c>
      <c r="Z399">
        <v>17.93</v>
      </c>
      <c r="AB399">
        <v>0</v>
      </c>
    </row>
    <row r="400" spans="1:28" x14ac:dyDescent="0.25">
      <c r="A400" t="s">
        <v>2657</v>
      </c>
      <c r="B400" t="s">
        <v>2658</v>
      </c>
      <c r="C400" t="s">
        <v>1988</v>
      </c>
      <c r="D400" t="s">
        <v>2659</v>
      </c>
      <c r="E400" t="s">
        <v>2660</v>
      </c>
      <c r="F400" t="s">
        <v>2661</v>
      </c>
      <c r="G400" t="s">
        <v>1990</v>
      </c>
      <c r="H400" t="s">
        <v>2662</v>
      </c>
      <c r="I400" t="s">
        <v>927</v>
      </c>
      <c r="J400" t="s">
        <v>1990</v>
      </c>
      <c r="K400" t="s">
        <v>733</v>
      </c>
      <c r="L400" t="s">
        <v>483</v>
      </c>
      <c r="M400" t="s">
        <v>131</v>
      </c>
      <c r="N400" t="s">
        <v>2657</v>
      </c>
      <c r="O400">
        <v>2.27</v>
      </c>
      <c r="P400" t="s">
        <v>2436</v>
      </c>
      <c r="Q400" t="s">
        <v>131</v>
      </c>
      <c r="S400">
        <v>0.5</v>
      </c>
      <c r="T400">
        <v>21.2</v>
      </c>
      <c r="U400">
        <v>0.5</v>
      </c>
      <c r="V400">
        <v>0.1</v>
      </c>
      <c r="W400">
        <v>0.5</v>
      </c>
      <c r="X400">
        <v>1.25</v>
      </c>
      <c r="Y400">
        <v>18</v>
      </c>
      <c r="Z400">
        <v>94.89</v>
      </c>
      <c r="AB400">
        <v>0.4</v>
      </c>
    </row>
    <row r="401" spans="1:28" x14ac:dyDescent="0.25">
      <c r="A401" t="s">
        <v>2663</v>
      </c>
      <c r="B401" t="s">
        <v>2664</v>
      </c>
      <c r="C401" t="s">
        <v>1988</v>
      </c>
      <c r="D401" t="s">
        <v>1501</v>
      </c>
      <c r="E401" t="s">
        <v>2665</v>
      </c>
      <c r="F401" t="s">
        <v>1501</v>
      </c>
      <c r="G401" t="s">
        <v>1990</v>
      </c>
      <c r="H401" t="s">
        <v>521</v>
      </c>
      <c r="I401" t="s">
        <v>420</v>
      </c>
      <c r="J401" t="s">
        <v>1991</v>
      </c>
      <c r="K401" t="s">
        <v>482</v>
      </c>
      <c r="L401" t="s">
        <v>483</v>
      </c>
      <c r="M401" t="s">
        <v>131</v>
      </c>
      <c r="N401" t="s">
        <v>2663</v>
      </c>
      <c r="O401">
        <v>1</v>
      </c>
      <c r="P401" t="s">
        <v>548</v>
      </c>
      <c r="Q401" t="s">
        <v>1497</v>
      </c>
    </row>
    <row r="402" spans="1:28" x14ac:dyDescent="0.25">
      <c r="A402" t="s">
        <v>2666</v>
      </c>
      <c r="B402" t="s">
        <v>2667</v>
      </c>
      <c r="C402" t="s">
        <v>1988</v>
      </c>
      <c r="D402" t="s">
        <v>2668</v>
      </c>
      <c r="E402" t="s">
        <v>2669</v>
      </c>
      <c r="F402" t="s">
        <v>2670</v>
      </c>
      <c r="G402" t="s">
        <v>2671</v>
      </c>
      <c r="H402" t="s">
        <v>2672</v>
      </c>
      <c r="I402" t="s">
        <v>1238</v>
      </c>
      <c r="J402" t="s">
        <v>2671</v>
      </c>
      <c r="K402" t="s">
        <v>564</v>
      </c>
      <c r="L402" t="s">
        <v>483</v>
      </c>
      <c r="M402" t="s">
        <v>131</v>
      </c>
      <c r="N402" t="s">
        <v>2666</v>
      </c>
      <c r="O402">
        <v>0.5</v>
      </c>
      <c r="P402" t="s">
        <v>2673</v>
      </c>
      <c r="Q402" t="s">
        <v>131</v>
      </c>
      <c r="S402">
        <v>0.9</v>
      </c>
      <c r="T402">
        <v>19.399999999999999</v>
      </c>
      <c r="U402">
        <v>0.2</v>
      </c>
      <c r="V402">
        <v>0.05</v>
      </c>
      <c r="W402">
        <v>0.9</v>
      </c>
      <c r="X402">
        <v>0.01</v>
      </c>
      <c r="Y402">
        <v>0</v>
      </c>
      <c r="Z402">
        <v>83</v>
      </c>
      <c r="AB402">
        <v>0.15000000000000002</v>
      </c>
    </row>
    <row r="403" spans="1:28" x14ac:dyDescent="0.25">
      <c r="A403" t="s">
        <v>2674</v>
      </c>
      <c r="B403" t="s">
        <v>2675</v>
      </c>
      <c r="C403" t="s">
        <v>1988</v>
      </c>
      <c r="D403" t="s">
        <v>1235</v>
      </c>
      <c r="E403" t="s">
        <v>2676</v>
      </c>
      <c r="F403" t="s">
        <v>1235</v>
      </c>
      <c r="G403" t="s">
        <v>131</v>
      </c>
      <c r="H403" t="s">
        <v>2677</v>
      </c>
      <c r="I403" t="s">
        <v>2678</v>
      </c>
      <c r="J403" t="s">
        <v>131</v>
      </c>
      <c r="K403" t="s">
        <v>482</v>
      </c>
      <c r="L403" t="s">
        <v>483</v>
      </c>
      <c r="M403" t="s">
        <v>131</v>
      </c>
      <c r="N403" t="s">
        <v>2674</v>
      </c>
      <c r="O403">
        <v>0.5</v>
      </c>
      <c r="P403" t="s">
        <v>685</v>
      </c>
      <c r="Q403" t="s">
        <v>2679</v>
      </c>
    </row>
    <row r="404" spans="1:28" x14ac:dyDescent="0.25">
      <c r="A404" t="s">
        <v>2680</v>
      </c>
      <c r="B404" t="s">
        <v>2681</v>
      </c>
      <c r="C404" t="s">
        <v>1988</v>
      </c>
      <c r="D404" t="s">
        <v>2682</v>
      </c>
      <c r="E404" t="s">
        <v>2683</v>
      </c>
      <c r="F404" t="s">
        <v>2684</v>
      </c>
      <c r="G404" t="s">
        <v>2685</v>
      </c>
      <c r="H404" t="s">
        <v>2105</v>
      </c>
      <c r="I404" t="s">
        <v>493</v>
      </c>
      <c r="J404" t="s">
        <v>2686</v>
      </c>
      <c r="K404" t="s">
        <v>733</v>
      </c>
      <c r="L404" t="s">
        <v>483</v>
      </c>
      <c r="M404" t="s">
        <v>131</v>
      </c>
      <c r="N404" t="s">
        <v>2680</v>
      </c>
      <c r="O404">
        <v>3</v>
      </c>
      <c r="P404" t="s">
        <v>2687</v>
      </c>
      <c r="Q404" t="s">
        <v>131</v>
      </c>
      <c r="S404">
        <v>13.3</v>
      </c>
      <c r="T404">
        <v>68.900000000000006</v>
      </c>
      <c r="U404">
        <v>0.4</v>
      </c>
      <c r="V404">
        <v>0.1</v>
      </c>
      <c r="W404">
        <v>4.4000000000000004</v>
      </c>
      <c r="X404">
        <v>1.97</v>
      </c>
      <c r="Y404">
        <v>1.4</v>
      </c>
      <c r="Z404">
        <v>346.08</v>
      </c>
      <c r="AB404">
        <v>0.30000000000000004</v>
      </c>
    </row>
    <row r="405" spans="1:28" x14ac:dyDescent="0.25">
      <c r="A405" t="s">
        <v>2688</v>
      </c>
      <c r="B405" t="s">
        <v>2689</v>
      </c>
      <c r="C405" t="s">
        <v>2146</v>
      </c>
      <c r="D405" t="s">
        <v>2690</v>
      </c>
      <c r="E405" t="s">
        <v>2691</v>
      </c>
      <c r="F405" t="s">
        <v>2692</v>
      </c>
      <c r="G405" t="s">
        <v>2464</v>
      </c>
      <c r="H405" t="s">
        <v>521</v>
      </c>
      <c r="I405" t="s">
        <v>420</v>
      </c>
      <c r="J405" t="s">
        <v>1049</v>
      </c>
      <c r="K405" t="s">
        <v>523</v>
      </c>
      <c r="L405" t="s">
        <v>483</v>
      </c>
      <c r="M405" t="s">
        <v>131</v>
      </c>
      <c r="N405" t="s">
        <v>2688</v>
      </c>
      <c r="O405">
        <v>1</v>
      </c>
      <c r="P405" t="s">
        <v>1050</v>
      </c>
      <c r="Q405" t="s">
        <v>131</v>
      </c>
      <c r="S405">
        <v>4.7</v>
      </c>
      <c r="T405">
        <v>54</v>
      </c>
      <c r="U405">
        <v>22</v>
      </c>
      <c r="V405">
        <v>8.5</v>
      </c>
      <c r="W405">
        <v>2</v>
      </c>
      <c r="X405">
        <v>0.6</v>
      </c>
      <c r="Y405">
        <v>35</v>
      </c>
      <c r="Z405">
        <v>433.08</v>
      </c>
      <c r="AB405">
        <v>13.5</v>
      </c>
    </row>
    <row r="406" spans="1:28" x14ac:dyDescent="0.25">
      <c r="A406" t="s">
        <v>2693</v>
      </c>
      <c r="B406" t="s">
        <v>2694</v>
      </c>
      <c r="C406" t="s">
        <v>1988</v>
      </c>
      <c r="D406" t="s">
        <v>2695</v>
      </c>
      <c r="E406" t="s">
        <v>2696</v>
      </c>
      <c r="F406" t="s">
        <v>2697</v>
      </c>
      <c r="G406" t="s">
        <v>2325</v>
      </c>
      <c r="H406" t="s">
        <v>629</v>
      </c>
      <c r="I406" t="s">
        <v>420</v>
      </c>
      <c r="J406" t="s">
        <v>1991</v>
      </c>
      <c r="K406" t="s">
        <v>495</v>
      </c>
      <c r="L406" t="s">
        <v>483</v>
      </c>
      <c r="M406" t="s">
        <v>131</v>
      </c>
      <c r="N406" t="s">
        <v>2693</v>
      </c>
      <c r="O406">
        <v>1</v>
      </c>
      <c r="P406" t="s">
        <v>548</v>
      </c>
      <c r="Q406" t="s">
        <v>131</v>
      </c>
      <c r="S406">
        <v>8</v>
      </c>
      <c r="T406">
        <v>47</v>
      </c>
      <c r="U406">
        <v>1.5</v>
      </c>
      <c r="V406">
        <v>0.2</v>
      </c>
      <c r="W406">
        <v>3</v>
      </c>
      <c r="X406">
        <v>0.9</v>
      </c>
      <c r="Y406">
        <v>4</v>
      </c>
      <c r="Z406">
        <v>242.11</v>
      </c>
      <c r="AA406">
        <v>65</v>
      </c>
      <c r="AB406">
        <v>1.3</v>
      </c>
    </row>
    <row r="407" spans="1:28" x14ac:dyDescent="0.25">
      <c r="A407" t="s">
        <v>2698</v>
      </c>
      <c r="B407" t="s">
        <v>2699</v>
      </c>
      <c r="C407" t="s">
        <v>1988</v>
      </c>
      <c r="D407" t="s">
        <v>2700</v>
      </c>
      <c r="E407" t="s">
        <v>2701</v>
      </c>
      <c r="F407" t="s">
        <v>2702</v>
      </c>
      <c r="G407" t="s">
        <v>2703</v>
      </c>
      <c r="H407" t="s">
        <v>2662</v>
      </c>
      <c r="I407" t="s">
        <v>927</v>
      </c>
      <c r="J407" t="s">
        <v>2703</v>
      </c>
      <c r="K407" t="s">
        <v>733</v>
      </c>
      <c r="L407" t="s">
        <v>483</v>
      </c>
      <c r="M407" t="s">
        <v>131</v>
      </c>
      <c r="N407" t="s">
        <v>2698</v>
      </c>
      <c r="O407">
        <v>2.27</v>
      </c>
      <c r="P407" t="s">
        <v>2704</v>
      </c>
      <c r="Q407" t="s">
        <v>131</v>
      </c>
      <c r="S407">
        <v>1.8</v>
      </c>
      <c r="T407">
        <v>5.5</v>
      </c>
      <c r="U407">
        <v>47.2</v>
      </c>
      <c r="V407">
        <v>4.0999999999999996</v>
      </c>
      <c r="W407">
        <v>0.4</v>
      </c>
      <c r="X407">
        <v>1.2</v>
      </c>
      <c r="Y407">
        <v>3.7</v>
      </c>
      <c r="Z407">
        <v>446.94</v>
      </c>
      <c r="AB407">
        <v>43.1</v>
      </c>
    </row>
    <row r="408" spans="1:28" x14ac:dyDescent="0.25">
      <c r="A408" t="s">
        <v>2705</v>
      </c>
      <c r="B408" t="s">
        <v>2706</v>
      </c>
      <c r="C408" t="s">
        <v>1988</v>
      </c>
      <c r="D408" t="s">
        <v>2707</v>
      </c>
      <c r="E408" t="s">
        <v>2708</v>
      </c>
      <c r="F408" t="s">
        <v>2709</v>
      </c>
      <c r="G408" t="s">
        <v>2710</v>
      </c>
      <c r="H408" t="s">
        <v>2631</v>
      </c>
      <c r="I408" t="s">
        <v>420</v>
      </c>
      <c r="J408" t="s">
        <v>865</v>
      </c>
      <c r="K408" t="s">
        <v>495</v>
      </c>
      <c r="L408" t="s">
        <v>483</v>
      </c>
      <c r="M408" t="s">
        <v>131</v>
      </c>
      <c r="N408" t="s">
        <v>2705</v>
      </c>
      <c r="O408">
        <v>1</v>
      </c>
      <c r="P408" t="s">
        <v>866</v>
      </c>
      <c r="Q408" t="s">
        <v>131</v>
      </c>
    </row>
    <row r="409" spans="1:28" x14ac:dyDescent="0.25">
      <c r="A409" t="s">
        <v>2711</v>
      </c>
      <c r="B409" t="s">
        <v>2712</v>
      </c>
      <c r="C409" t="s">
        <v>1988</v>
      </c>
      <c r="D409" t="s">
        <v>2713</v>
      </c>
      <c r="E409" t="s">
        <v>2714</v>
      </c>
      <c r="F409" t="s">
        <v>2715</v>
      </c>
      <c r="G409" t="s">
        <v>1386</v>
      </c>
      <c r="H409" t="s">
        <v>2716</v>
      </c>
      <c r="I409" t="s">
        <v>927</v>
      </c>
      <c r="J409" t="s">
        <v>1386</v>
      </c>
      <c r="K409" t="s">
        <v>733</v>
      </c>
      <c r="L409" t="s">
        <v>483</v>
      </c>
      <c r="M409" t="s">
        <v>131</v>
      </c>
      <c r="N409" t="s">
        <v>2711</v>
      </c>
      <c r="O409">
        <v>0.45</v>
      </c>
      <c r="P409" t="s">
        <v>1389</v>
      </c>
      <c r="Q409" t="s">
        <v>131</v>
      </c>
    </row>
    <row r="410" spans="1:28" x14ac:dyDescent="0.25">
      <c r="A410" t="s">
        <v>2717</v>
      </c>
      <c r="B410" t="s">
        <v>2718</v>
      </c>
      <c r="C410" t="s">
        <v>1988</v>
      </c>
      <c r="D410" t="s">
        <v>2719</v>
      </c>
      <c r="E410" t="s">
        <v>2720</v>
      </c>
      <c r="F410" t="s">
        <v>2721</v>
      </c>
      <c r="G410" t="s">
        <v>2722</v>
      </c>
      <c r="H410" t="s">
        <v>2723</v>
      </c>
      <c r="I410" t="s">
        <v>563</v>
      </c>
      <c r="J410" t="s">
        <v>2724</v>
      </c>
      <c r="K410" t="s">
        <v>733</v>
      </c>
      <c r="L410" t="s">
        <v>483</v>
      </c>
      <c r="M410" t="s">
        <v>131</v>
      </c>
      <c r="N410" t="s">
        <v>2717</v>
      </c>
      <c r="O410">
        <v>3.5</v>
      </c>
      <c r="P410" t="s">
        <v>2725</v>
      </c>
      <c r="Q410" t="s">
        <v>131</v>
      </c>
      <c r="S410">
        <v>0</v>
      </c>
      <c r="T410">
        <v>94.2</v>
      </c>
      <c r="U410">
        <v>0</v>
      </c>
      <c r="V410">
        <v>0</v>
      </c>
      <c r="W410">
        <v>1.9</v>
      </c>
      <c r="X410">
        <v>0.54</v>
      </c>
      <c r="Y410">
        <v>93.6</v>
      </c>
      <c r="Z410">
        <v>390.54</v>
      </c>
      <c r="AB410">
        <v>0</v>
      </c>
    </row>
    <row r="411" spans="1:28" x14ac:dyDescent="0.25">
      <c r="A411" t="s">
        <v>2726</v>
      </c>
      <c r="B411" t="s">
        <v>2727</v>
      </c>
      <c r="C411" t="s">
        <v>1988</v>
      </c>
      <c r="D411" t="s">
        <v>2728</v>
      </c>
      <c r="E411" t="s">
        <v>2729</v>
      </c>
      <c r="F411" t="s">
        <v>2728</v>
      </c>
      <c r="G411" t="s">
        <v>693</v>
      </c>
      <c r="H411" t="s">
        <v>2730</v>
      </c>
      <c r="I411" t="s">
        <v>420</v>
      </c>
      <c r="J411" t="s">
        <v>693</v>
      </c>
      <c r="K411" t="s">
        <v>564</v>
      </c>
      <c r="L411" t="s">
        <v>483</v>
      </c>
      <c r="M411" t="s">
        <v>131</v>
      </c>
      <c r="N411" t="s">
        <v>2726</v>
      </c>
      <c r="O411">
        <v>1</v>
      </c>
      <c r="P411" t="s">
        <v>406</v>
      </c>
      <c r="Q411" t="s">
        <v>131</v>
      </c>
      <c r="S411">
        <v>3.5</v>
      </c>
      <c r="T411">
        <v>4.7</v>
      </c>
      <c r="U411">
        <v>1.6</v>
      </c>
      <c r="V411">
        <v>1.1000000000000001</v>
      </c>
      <c r="W411">
        <v>0</v>
      </c>
      <c r="X411">
        <v>0.55000000000000004</v>
      </c>
      <c r="Y411">
        <v>4.7</v>
      </c>
      <c r="Z411">
        <v>44.93</v>
      </c>
      <c r="AB411">
        <v>0.5</v>
      </c>
    </row>
    <row r="412" spans="1:28" x14ac:dyDescent="0.25">
      <c r="A412" t="s">
        <v>2731</v>
      </c>
      <c r="B412" t="s">
        <v>2732</v>
      </c>
      <c r="C412" t="s">
        <v>1988</v>
      </c>
      <c r="D412" t="s">
        <v>2733</v>
      </c>
      <c r="E412" t="s">
        <v>2734</v>
      </c>
      <c r="F412" t="s">
        <v>2735</v>
      </c>
      <c r="G412" t="s">
        <v>2736</v>
      </c>
      <c r="H412" t="s">
        <v>629</v>
      </c>
      <c r="I412" t="s">
        <v>420</v>
      </c>
      <c r="J412" t="s">
        <v>1065</v>
      </c>
      <c r="K412" t="s">
        <v>495</v>
      </c>
      <c r="L412" t="s">
        <v>621</v>
      </c>
      <c r="M412" t="s">
        <v>131</v>
      </c>
      <c r="N412" t="s">
        <v>2731</v>
      </c>
      <c r="O412">
        <v>1</v>
      </c>
      <c r="P412" t="s">
        <v>1066</v>
      </c>
      <c r="Q412" t="s">
        <v>131</v>
      </c>
      <c r="S412">
        <v>8.3000000000000007</v>
      </c>
      <c r="T412">
        <v>26.7</v>
      </c>
      <c r="U412">
        <v>18.8</v>
      </c>
      <c r="V412">
        <v>8.6999999999999993</v>
      </c>
      <c r="W412">
        <v>1.6</v>
      </c>
      <c r="X412">
        <v>1.59</v>
      </c>
      <c r="Y412">
        <v>1.3</v>
      </c>
      <c r="Z412">
        <v>311.19</v>
      </c>
      <c r="AB412">
        <v>10.100000000000001</v>
      </c>
    </row>
    <row r="413" spans="1:28" x14ac:dyDescent="0.25">
      <c r="A413" t="s">
        <v>2737</v>
      </c>
      <c r="B413" t="s">
        <v>2738</v>
      </c>
      <c r="C413" t="s">
        <v>1988</v>
      </c>
      <c r="D413" t="s">
        <v>714</v>
      </c>
      <c r="E413" t="s">
        <v>2739</v>
      </c>
      <c r="F413" t="s">
        <v>714</v>
      </c>
      <c r="G413" t="s">
        <v>1990</v>
      </c>
      <c r="H413" t="s">
        <v>521</v>
      </c>
      <c r="I413" t="s">
        <v>420</v>
      </c>
      <c r="J413" t="s">
        <v>1991</v>
      </c>
      <c r="K413" t="s">
        <v>482</v>
      </c>
      <c r="L413" t="s">
        <v>483</v>
      </c>
      <c r="M413" t="s">
        <v>131</v>
      </c>
      <c r="N413" t="s">
        <v>2737</v>
      </c>
      <c r="O413">
        <v>1</v>
      </c>
      <c r="P413" t="s">
        <v>548</v>
      </c>
      <c r="Q413" t="s">
        <v>710</v>
      </c>
      <c r="S413">
        <v>0.5</v>
      </c>
      <c r="T413">
        <v>0.5</v>
      </c>
      <c r="U413">
        <v>0.5</v>
      </c>
      <c r="V413">
        <v>0.1</v>
      </c>
      <c r="W413">
        <v>0</v>
      </c>
      <c r="X413">
        <v>0.1</v>
      </c>
      <c r="Y413">
        <v>0.5</v>
      </c>
      <c r="Z413">
        <v>0.72</v>
      </c>
      <c r="AB413">
        <v>0.4</v>
      </c>
    </row>
    <row r="414" spans="1:28" x14ac:dyDescent="0.25">
      <c r="A414" t="s">
        <v>2740</v>
      </c>
      <c r="B414" t="s">
        <v>2741</v>
      </c>
      <c r="C414" t="s">
        <v>1988</v>
      </c>
      <c r="D414" t="s">
        <v>2742</v>
      </c>
      <c r="E414" t="s">
        <v>2743</v>
      </c>
      <c r="F414" t="s">
        <v>2742</v>
      </c>
      <c r="G414" t="s">
        <v>900</v>
      </c>
      <c r="H414" t="s">
        <v>2594</v>
      </c>
      <c r="I414" t="s">
        <v>493</v>
      </c>
      <c r="J414" t="s">
        <v>900</v>
      </c>
      <c r="K414" t="s">
        <v>495</v>
      </c>
      <c r="L414" t="s">
        <v>483</v>
      </c>
      <c r="M414" t="s">
        <v>131</v>
      </c>
      <c r="N414" t="s">
        <v>2740</v>
      </c>
      <c r="O414">
        <v>1.5</v>
      </c>
      <c r="P414" t="s">
        <v>2085</v>
      </c>
      <c r="Q414" t="s">
        <v>131</v>
      </c>
      <c r="S414">
        <v>14</v>
      </c>
      <c r="T414">
        <v>2.7</v>
      </c>
      <c r="U414">
        <v>1.4</v>
      </c>
      <c r="V414">
        <v>0.3</v>
      </c>
      <c r="W414">
        <v>6.2</v>
      </c>
      <c r="X414">
        <v>0.11</v>
      </c>
      <c r="Y414">
        <v>0.1</v>
      </c>
      <c r="Z414">
        <v>93.45</v>
      </c>
      <c r="AB414">
        <v>1.0999999999999999</v>
      </c>
    </row>
    <row r="415" spans="1:28" x14ac:dyDescent="0.25">
      <c r="A415" t="s">
        <v>1358</v>
      </c>
      <c r="B415" t="s">
        <v>2744</v>
      </c>
      <c r="C415" t="s">
        <v>2146</v>
      </c>
      <c r="D415" t="s">
        <v>2745</v>
      </c>
      <c r="E415" t="s">
        <v>2746</v>
      </c>
      <c r="F415" t="s">
        <v>2747</v>
      </c>
      <c r="G415" t="s">
        <v>2748</v>
      </c>
      <c r="H415" t="s">
        <v>2485</v>
      </c>
      <c r="I415" t="s">
        <v>563</v>
      </c>
      <c r="J415" t="s">
        <v>2748</v>
      </c>
      <c r="K415" t="s">
        <v>495</v>
      </c>
      <c r="L415" t="s">
        <v>483</v>
      </c>
      <c r="M415" t="s">
        <v>131</v>
      </c>
      <c r="N415" t="s">
        <v>1358</v>
      </c>
      <c r="O415">
        <v>2.5</v>
      </c>
      <c r="P415" t="s">
        <v>2749</v>
      </c>
      <c r="Q415" t="s">
        <v>131</v>
      </c>
      <c r="S415">
        <v>5.2</v>
      </c>
      <c r="T415">
        <v>9</v>
      </c>
      <c r="U415">
        <v>0.3</v>
      </c>
      <c r="V415">
        <v>0.1</v>
      </c>
      <c r="W415">
        <v>4.5999999999999996</v>
      </c>
      <c r="X415">
        <v>0.08</v>
      </c>
      <c r="Y415">
        <v>3.1</v>
      </c>
      <c r="Z415">
        <v>69.069999999999993</v>
      </c>
      <c r="AB415">
        <v>0.19999999999999998</v>
      </c>
    </row>
    <row r="416" spans="1:28" x14ac:dyDescent="0.25">
      <c r="A416" t="s">
        <v>2750</v>
      </c>
      <c r="B416" t="s">
        <v>2751</v>
      </c>
      <c r="C416" t="s">
        <v>1988</v>
      </c>
      <c r="D416" t="s">
        <v>2752</v>
      </c>
      <c r="E416" t="s">
        <v>2753</v>
      </c>
      <c r="F416" t="s">
        <v>2754</v>
      </c>
      <c r="G416" t="s">
        <v>2755</v>
      </c>
      <c r="H416" t="s">
        <v>2756</v>
      </c>
      <c r="I416" t="s">
        <v>420</v>
      </c>
      <c r="J416" t="s">
        <v>2757</v>
      </c>
      <c r="K416" t="s">
        <v>495</v>
      </c>
      <c r="L416" t="s">
        <v>483</v>
      </c>
      <c r="M416" t="s">
        <v>131</v>
      </c>
      <c r="N416" t="s">
        <v>2750</v>
      </c>
      <c r="O416">
        <v>1</v>
      </c>
      <c r="P416" t="s">
        <v>2758</v>
      </c>
      <c r="Q416" t="s">
        <v>131</v>
      </c>
      <c r="S416">
        <v>6.6</v>
      </c>
      <c r="T416">
        <v>25.5</v>
      </c>
      <c r="U416">
        <v>18.7</v>
      </c>
      <c r="V416">
        <v>10</v>
      </c>
      <c r="W416">
        <v>1.4</v>
      </c>
      <c r="X416">
        <v>1.29</v>
      </c>
      <c r="Y416">
        <v>1.2</v>
      </c>
      <c r="Z416">
        <v>290.14999999999998</v>
      </c>
      <c r="AB416">
        <v>8.6999999999999993</v>
      </c>
    </row>
    <row r="417" spans="1:28" x14ac:dyDescent="0.25">
      <c r="A417" t="s">
        <v>2759</v>
      </c>
      <c r="B417" t="s">
        <v>2760</v>
      </c>
      <c r="C417" t="s">
        <v>1988</v>
      </c>
      <c r="D417" t="s">
        <v>2761</v>
      </c>
      <c r="E417" t="s">
        <v>2762</v>
      </c>
      <c r="F417" t="s">
        <v>2763</v>
      </c>
      <c r="G417" t="s">
        <v>2764</v>
      </c>
      <c r="H417" t="s">
        <v>2765</v>
      </c>
      <c r="I417" t="s">
        <v>2766</v>
      </c>
      <c r="J417" t="s">
        <v>2205</v>
      </c>
      <c r="K417" t="s">
        <v>495</v>
      </c>
      <c r="L417" t="s">
        <v>483</v>
      </c>
      <c r="M417" t="s">
        <v>131</v>
      </c>
      <c r="N417" t="s">
        <v>2759</v>
      </c>
      <c r="O417">
        <v>16</v>
      </c>
      <c r="P417" t="s">
        <v>1755</v>
      </c>
      <c r="Q417" t="s">
        <v>131</v>
      </c>
      <c r="S417">
        <v>3.8</v>
      </c>
      <c r="T417">
        <v>56</v>
      </c>
      <c r="U417">
        <v>14</v>
      </c>
      <c r="V417">
        <v>3.9</v>
      </c>
      <c r="W417">
        <v>3</v>
      </c>
      <c r="X417">
        <v>0.03</v>
      </c>
      <c r="Y417">
        <v>44</v>
      </c>
      <c r="Z417">
        <v>372.61</v>
      </c>
      <c r="AB417">
        <v>10.1</v>
      </c>
    </row>
    <row r="418" spans="1:28" x14ac:dyDescent="0.25">
      <c r="A418" t="s">
        <v>961</v>
      </c>
      <c r="B418" t="s">
        <v>2767</v>
      </c>
      <c r="C418" t="s">
        <v>1988</v>
      </c>
      <c r="D418" t="s">
        <v>2768</v>
      </c>
      <c r="E418" t="s">
        <v>2769</v>
      </c>
      <c r="F418" t="s">
        <v>964</v>
      </c>
      <c r="G418" t="s">
        <v>2770</v>
      </c>
      <c r="H418" t="s">
        <v>629</v>
      </c>
      <c r="I418" t="s">
        <v>420</v>
      </c>
      <c r="J418" t="s">
        <v>2771</v>
      </c>
      <c r="K418" t="s">
        <v>495</v>
      </c>
      <c r="L418" t="s">
        <v>621</v>
      </c>
      <c r="M418" t="s">
        <v>131</v>
      </c>
      <c r="N418" t="s">
        <v>961</v>
      </c>
      <c r="O418">
        <v>1</v>
      </c>
      <c r="P418" t="s">
        <v>2772</v>
      </c>
      <c r="Q418" t="s">
        <v>131</v>
      </c>
      <c r="S418">
        <v>9.1</v>
      </c>
      <c r="T418">
        <v>50</v>
      </c>
      <c r="U418">
        <v>1.6</v>
      </c>
      <c r="V418">
        <v>0.2</v>
      </c>
      <c r="W418">
        <v>3.1</v>
      </c>
      <c r="X418">
        <v>0.65</v>
      </c>
      <c r="Y418">
        <v>5</v>
      </c>
      <c r="Z418">
        <v>259.8</v>
      </c>
      <c r="AA418">
        <v>115</v>
      </c>
      <c r="AB418">
        <v>1.4000000000000001</v>
      </c>
    </row>
    <row r="419" spans="1:28" x14ac:dyDescent="0.25">
      <c r="A419" t="s">
        <v>2773</v>
      </c>
      <c r="B419" t="s">
        <v>2774</v>
      </c>
      <c r="C419" t="s">
        <v>1988</v>
      </c>
      <c r="D419" t="s">
        <v>2775</v>
      </c>
      <c r="E419" t="s">
        <v>2776</v>
      </c>
      <c r="F419" t="s">
        <v>2775</v>
      </c>
      <c r="G419" t="s">
        <v>131</v>
      </c>
      <c r="H419" t="s">
        <v>2645</v>
      </c>
      <c r="I419" t="s">
        <v>420</v>
      </c>
      <c r="J419" t="s">
        <v>131</v>
      </c>
      <c r="K419" t="s">
        <v>482</v>
      </c>
      <c r="L419" t="s">
        <v>483</v>
      </c>
      <c r="M419" t="s">
        <v>131</v>
      </c>
      <c r="N419" t="s">
        <v>2773</v>
      </c>
      <c r="O419">
        <v>1</v>
      </c>
      <c r="P419" t="s">
        <v>685</v>
      </c>
      <c r="Q419" t="s">
        <v>1502</v>
      </c>
      <c r="S419">
        <v>3.4</v>
      </c>
      <c r="T419">
        <v>4.8</v>
      </c>
      <c r="U419">
        <v>1.4</v>
      </c>
      <c r="V419">
        <v>1</v>
      </c>
      <c r="W419">
        <v>0</v>
      </c>
      <c r="X419">
        <v>0.13</v>
      </c>
      <c r="Y419">
        <v>4.8</v>
      </c>
      <c r="Z419">
        <v>46.13</v>
      </c>
      <c r="AB419">
        <v>0.39999999999999991</v>
      </c>
    </row>
    <row r="420" spans="1:28" x14ac:dyDescent="0.25">
      <c r="A420" t="s">
        <v>2777</v>
      </c>
      <c r="B420" t="s">
        <v>2778</v>
      </c>
      <c r="C420" t="s">
        <v>1988</v>
      </c>
      <c r="D420" t="s">
        <v>2510</v>
      </c>
      <c r="E420" t="s">
        <v>2779</v>
      </c>
      <c r="F420" t="s">
        <v>2780</v>
      </c>
      <c r="G420" t="s">
        <v>2781</v>
      </c>
      <c r="H420" t="s">
        <v>2020</v>
      </c>
      <c r="I420" t="s">
        <v>1238</v>
      </c>
      <c r="J420" t="s">
        <v>2782</v>
      </c>
      <c r="K420" t="s">
        <v>564</v>
      </c>
      <c r="L420" t="s">
        <v>483</v>
      </c>
      <c r="M420" t="s">
        <v>131</v>
      </c>
      <c r="N420" t="s">
        <v>2777</v>
      </c>
      <c r="O420">
        <v>2</v>
      </c>
      <c r="P420" t="s">
        <v>2783</v>
      </c>
      <c r="Q420" t="s">
        <v>131</v>
      </c>
    </row>
    <row r="421" spans="1:28" x14ac:dyDescent="0.25">
      <c r="A421" t="s">
        <v>2784</v>
      </c>
      <c r="B421" t="s">
        <v>2785</v>
      </c>
      <c r="C421" t="s">
        <v>1988</v>
      </c>
      <c r="D421" t="s">
        <v>2786</v>
      </c>
      <c r="E421" t="s">
        <v>2787</v>
      </c>
      <c r="F421" t="s">
        <v>2786</v>
      </c>
      <c r="G421" t="s">
        <v>2788</v>
      </c>
      <c r="H421" t="s">
        <v>2020</v>
      </c>
      <c r="I421" t="s">
        <v>927</v>
      </c>
      <c r="J421" t="s">
        <v>2788</v>
      </c>
      <c r="K421" t="s">
        <v>733</v>
      </c>
      <c r="L421" t="s">
        <v>483</v>
      </c>
      <c r="M421" t="s">
        <v>131</v>
      </c>
      <c r="N421" t="s">
        <v>2784</v>
      </c>
      <c r="O421">
        <v>2</v>
      </c>
      <c r="P421" t="s">
        <v>2789</v>
      </c>
      <c r="Q421" t="s">
        <v>131</v>
      </c>
      <c r="S421">
        <v>2.4</v>
      </c>
      <c r="T421">
        <v>14.5</v>
      </c>
      <c r="U421">
        <v>12</v>
      </c>
      <c r="V421">
        <v>8</v>
      </c>
      <c r="W421">
        <v>1.9</v>
      </c>
      <c r="X421">
        <v>0.47</v>
      </c>
      <c r="Y421">
        <v>10.3</v>
      </c>
      <c r="Z421">
        <v>177.34</v>
      </c>
      <c r="AB421">
        <v>4</v>
      </c>
    </row>
    <row r="422" spans="1:28" x14ac:dyDescent="0.25">
      <c r="A422" t="s">
        <v>2790</v>
      </c>
      <c r="B422" t="s">
        <v>2791</v>
      </c>
      <c r="C422" t="s">
        <v>1988</v>
      </c>
      <c r="D422" t="s">
        <v>13</v>
      </c>
      <c r="E422" t="s">
        <v>2792</v>
      </c>
      <c r="F422" t="s">
        <v>2793</v>
      </c>
      <c r="G422" t="s">
        <v>2397</v>
      </c>
      <c r="H422" t="s">
        <v>2794</v>
      </c>
      <c r="I422" t="s">
        <v>2795</v>
      </c>
      <c r="J422" t="s">
        <v>2099</v>
      </c>
      <c r="K422" t="s">
        <v>495</v>
      </c>
      <c r="L422" t="s">
        <v>483</v>
      </c>
      <c r="M422" t="s">
        <v>131</v>
      </c>
      <c r="N422" t="s">
        <v>2790</v>
      </c>
      <c r="O422">
        <v>1</v>
      </c>
      <c r="P422" t="s">
        <v>969</v>
      </c>
      <c r="Q422" t="s">
        <v>131</v>
      </c>
      <c r="S422">
        <v>5.0999999999999996</v>
      </c>
      <c r="T422">
        <v>61</v>
      </c>
      <c r="U422">
        <v>26</v>
      </c>
      <c r="V422">
        <v>12</v>
      </c>
      <c r="W422">
        <v>1.1000000000000001</v>
      </c>
      <c r="X422">
        <v>0.64</v>
      </c>
      <c r="Y422">
        <v>36</v>
      </c>
      <c r="Z422">
        <v>497.85</v>
      </c>
      <c r="AA422">
        <v>50</v>
      </c>
      <c r="AB422">
        <v>14</v>
      </c>
    </row>
    <row r="423" spans="1:28" x14ac:dyDescent="0.25">
      <c r="A423" t="s">
        <v>2796</v>
      </c>
      <c r="B423" t="s">
        <v>2797</v>
      </c>
      <c r="C423" t="s">
        <v>1988</v>
      </c>
      <c r="D423" t="s">
        <v>2798</v>
      </c>
      <c r="E423" t="s">
        <v>2799</v>
      </c>
      <c r="F423" t="s">
        <v>2800</v>
      </c>
      <c r="G423" t="s">
        <v>2801</v>
      </c>
      <c r="H423" t="s">
        <v>1253</v>
      </c>
      <c r="I423" t="s">
        <v>420</v>
      </c>
      <c r="J423" t="s">
        <v>2802</v>
      </c>
      <c r="K423" t="s">
        <v>495</v>
      </c>
      <c r="L423" t="s">
        <v>483</v>
      </c>
      <c r="M423" t="s">
        <v>131</v>
      </c>
      <c r="N423" t="s">
        <v>2796</v>
      </c>
      <c r="O423">
        <v>1</v>
      </c>
      <c r="P423" t="s">
        <v>2803</v>
      </c>
      <c r="Q423" t="s">
        <v>131</v>
      </c>
      <c r="S423">
        <v>8.1999999999999993</v>
      </c>
      <c r="T423">
        <v>32.200000000000003</v>
      </c>
      <c r="U423">
        <v>1.3</v>
      </c>
      <c r="V423">
        <v>0.4</v>
      </c>
      <c r="W423">
        <v>3.4</v>
      </c>
      <c r="X423">
        <v>0.8</v>
      </c>
      <c r="Y423">
        <v>2.1</v>
      </c>
      <c r="Z423">
        <v>233.99</v>
      </c>
      <c r="AA423">
        <v>760</v>
      </c>
      <c r="AB423">
        <v>0.9</v>
      </c>
    </row>
    <row r="424" spans="1:28" x14ac:dyDescent="0.25">
      <c r="A424" t="s">
        <v>2804</v>
      </c>
      <c r="B424" t="s">
        <v>2805</v>
      </c>
      <c r="C424" t="s">
        <v>1988</v>
      </c>
      <c r="D424" t="s">
        <v>635</v>
      </c>
      <c r="E424" t="s">
        <v>2806</v>
      </c>
      <c r="F424" t="s">
        <v>635</v>
      </c>
      <c r="G424" t="s">
        <v>131</v>
      </c>
      <c r="H424" t="s">
        <v>2807</v>
      </c>
      <c r="I424" t="s">
        <v>420</v>
      </c>
      <c r="J424" t="s">
        <v>131</v>
      </c>
      <c r="K424" t="s">
        <v>482</v>
      </c>
      <c r="L424" t="s">
        <v>483</v>
      </c>
      <c r="M424" t="s">
        <v>131</v>
      </c>
      <c r="N424" t="s">
        <v>2804</v>
      </c>
      <c r="O424">
        <v>1</v>
      </c>
      <c r="P424" t="s">
        <v>685</v>
      </c>
      <c r="Q424" t="s">
        <v>2808</v>
      </c>
    </row>
    <row r="425" spans="1:28" x14ac:dyDescent="0.25">
      <c r="A425" t="s">
        <v>2809</v>
      </c>
      <c r="B425" t="s">
        <v>2810</v>
      </c>
      <c r="C425" t="s">
        <v>1988</v>
      </c>
      <c r="D425" t="s">
        <v>2811</v>
      </c>
      <c r="E425" t="s">
        <v>2812</v>
      </c>
      <c r="F425" t="s">
        <v>2813</v>
      </c>
      <c r="G425" t="s">
        <v>2814</v>
      </c>
      <c r="H425" t="s">
        <v>2815</v>
      </c>
      <c r="I425" t="s">
        <v>2065</v>
      </c>
      <c r="J425" t="s">
        <v>2814</v>
      </c>
      <c r="K425" t="s">
        <v>733</v>
      </c>
      <c r="L425" t="s">
        <v>483</v>
      </c>
      <c r="M425" t="s">
        <v>131</v>
      </c>
      <c r="N425" t="s">
        <v>2809</v>
      </c>
      <c r="O425">
        <v>1.9</v>
      </c>
      <c r="P425" t="s">
        <v>2816</v>
      </c>
      <c r="Q425" t="s">
        <v>131</v>
      </c>
      <c r="S425">
        <v>8.1999999999999993</v>
      </c>
      <c r="T425">
        <v>8.1999999999999993</v>
      </c>
      <c r="U425">
        <v>0.5</v>
      </c>
      <c r="V425">
        <v>0.1</v>
      </c>
      <c r="W425">
        <v>0</v>
      </c>
      <c r="X425">
        <v>16.7</v>
      </c>
      <c r="Y425">
        <v>2.1</v>
      </c>
      <c r="Z425">
        <v>76.959999999999994</v>
      </c>
      <c r="AA425">
        <v>1070</v>
      </c>
      <c r="AB425">
        <v>0.4</v>
      </c>
    </row>
    <row r="426" spans="1:28" x14ac:dyDescent="0.25">
      <c r="A426" t="s">
        <v>2817</v>
      </c>
      <c r="B426" t="s">
        <v>2818</v>
      </c>
      <c r="C426" t="s">
        <v>2146</v>
      </c>
      <c r="D426" t="s">
        <v>2819</v>
      </c>
      <c r="E426" t="s">
        <v>2820</v>
      </c>
      <c r="F426" t="s">
        <v>2821</v>
      </c>
      <c r="G426" t="s">
        <v>2822</v>
      </c>
      <c r="H426" t="s">
        <v>2823</v>
      </c>
      <c r="I426" t="s">
        <v>563</v>
      </c>
      <c r="J426" t="s">
        <v>2822</v>
      </c>
      <c r="K426" t="s">
        <v>495</v>
      </c>
      <c r="L426" t="s">
        <v>483</v>
      </c>
      <c r="M426" t="s">
        <v>131</v>
      </c>
      <c r="N426" t="s">
        <v>2817</v>
      </c>
      <c r="O426">
        <v>2</v>
      </c>
      <c r="P426" t="s">
        <v>2824</v>
      </c>
      <c r="Q426" t="s">
        <v>131</v>
      </c>
      <c r="S426">
        <v>17</v>
      </c>
      <c r="T426">
        <v>5.7</v>
      </c>
      <c r="U426">
        <v>5.0999999999999996</v>
      </c>
      <c r="V426">
        <v>1.7</v>
      </c>
      <c r="W426">
        <v>4.0999999999999996</v>
      </c>
      <c r="X426">
        <v>0.82</v>
      </c>
      <c r="Y426">
        <v>0.1</v>
      </c>
      <c r="Z426">
        <v>146.03</v>
      </c>
      <c r="AB426">
        <v>3.3999999999999995</v>
      </c>
    </row>
    <row r="427" spans="1:28" x14ac:dyDescent="0.25">
      <c r="A427" t="s">
        <v>2825</v>
      </c>
      <c r="B427" t="s">
        <v>2826</v>
      </c>
      <c r="C427" t="s">
        <v>1988</v>
      </c>
      <c r="D427" t="s">
        <v>2827</v>
      </c>
      <c r="E427" t="s">
        <v>2828</v>
      </c>
      <c r="F427" t="s">
        <v>2829</v>
      </c>
      <c r="G427" t="s">
        <v>2830</v>
      </c>
      <c r="H427" t="s">
        <v>2428</v>
      </c>
      <c r="I427" t="s">
        <v>563</v>
      </c>
      <c r="J427" t="s">
        <v>2830</v>
      </c>
      <c r="K427" t="s">
        <v>495</v>
      </c>
      <c r="L427" t="s">
        <v>483</v>
      </c>
      <c r="M427" t="s">
        <v>131</v>
      </c>
      <c r="N427" t="s">
        <v>2825</v>
      </c>
      <c r="O427">
        <v>2.5</v>
      </c>
      <c r="P427" t="s">
        <v>2831</v>
      </c>
      <c r="Q427" t="s">
        <v>131</v>
      </c>
      <c r="S427">
        <v>2.5</v>
      </c>
      <c r="T427">
        <v>11.6</v>
      </c>
      <c r="U427">
        <v>1.4</v>
      </c>
      <c r="V427">
        <v>0.4</v>
      </c>
      <c r="W427">
        <v>2.5</v>
      </c>
      <c r="X427">
        <v>0</v>
      </c>
      <c r="Y427">
        <v>8.1</v>
      </c>
      <c r="Z427">
        <v>74.569999999999993</v>
      </c>
      <c r="AB427">
        <v>0.99999999999999989</v>
      </c>
    </row>
    <row r="428" spans="1:28" x14ac:dyDescent="0.25">
      <c r="A428" t="s">
        <v>2832</v>
      </c>
      <c r="B428" t="s">
        <v>2833</v>
      </c>
      <c r="C428" t="s">
        <v>1988</v>
      </c>
      <c r="D428" t="s">
        <v>2834</v>
      </c>
      <c r="E428" t="s">
        <v>2835</v>
      </c>
      <c r="F428" t="s">
        <v>2836</v>
      </c>
      <c r="G428" t="s">
        <v>2112</v>
      </c>
      <c r="H428" t="s">
        <v>2837</v>
      </c>
      <c r="I428" t="s">
        <v>420</v>
      </c>
      <c r="J428" t="s">
        <v>2838</v>
      </c>
      <c r="K428" t="s">
        <v>495</v>
      </c>
      <c r="L428" t="s">
        <v>483</v>
      </c>
      <c r="M428" t="s">
        <v>131</v>
      </c>
      <c r="N428" t="s">
        <v>2832</v>
      </c>
      <c r="O428">
        <v>1</v>
      </c>
      <c r="P428" t="s">
        <v>230</v>
      </c>
      <c r="Q428" t="s">
        <v>131</v>
      </c>
    </row>
    <row r="429" spans="1:28" x14ac:dyDescent="0.25">
      <c r="A429" t="s">
        <v>1321</v>
      </c>
      <c r="B429" t="s">
        <v>2839</v>
      </c>
      <c r="C429" t="s">
        <v>1988</v>
      </c>
      <c r="D429" t="s">
        <v>2840</v>
      </c>
      <c r="E429" t="s">
        <v>2841</v>
      </c>
      <c r="F429" t="s">
        <v>2842</v>
      </c>
      <c r="G429" t="s">
        <v>2843</v>
      </c>
      <c r="H429" t="s">
        <v>2844</v>
      </c>
      <c r="I429" t="s">
        <v>493</v>
      </c>
      <c r="J429" t="s">
        <v>2845</v>
      </c>
      <c r="K429" t="s">
        <v>495</v>
      </c>
      <c r="L429" t="s">
        <v>483</v>
      </c>
      <c r="M429" t="s">
        <v>131</v>
      </c>
      <c r="N429" t="s">
        <v>1321</v>
      </c>
      <c r="O429">
        <v>2.27</v>
      </c>
      <c r="P429" t="s">
        <v>2846</v>
      </c>
      <c r="Q429" t="s">
        <v>131</v>
      </c>
      <c r="S429">
        <v>3.3</v>
      </c>
      <c r="T429">
        <v>21.3</v>
      </c>
      <c r="U429">
        <v>0.1</v>
      </c>
      <c r="V429">
        <v>0.1</v>
      </c>
      <c r="W429">
        <v>4.0999999999999996</v>
      </c>
      <c r="X429">
        <v>0.04</v>
      </c>
      <c r="Y429">
        <v>0.1</v>
      </c>
      <c r="Z429">
        <v>108.51</v>
      </c>
      <c r="AB429">
        <v>0</v>
      </c>
    </row>
    <row r="430" spans="1:28" x14ac:dyDescent="0.25">
      <c r="A430" t="s">
        <v>2847</v>
      </c>
      <c r="B430" t="s">
        <v>2848</v>
      </c>
      <c r="C430" t="s">
        <v>1988</v>
      </c>
      <c r="D430" t="s">
        <v>1290</v>
      </c>
      <c r="E430" t="s">
        <v>2849</v>
      </c>
      <c r="F430" t="s">
        <v>1290</v>
      </c>
      <c r="G430" t="s">
        <v>2850</v>
      </c>
      <c r="H430" t="s">
        <v>419</v>
      </c>
      <c r="I430" t="s">
        <v>2005</v>
      </c>
      <c r="J430" t="s">
        <v>2850</v>
      </c>
      <c r="K430" t="s">
        <v>482</v>
      </c>
      <c r="L430" t="s">
        <v>483</v>
      </c>
      <c r="M430" t="s">
        <v>131</v>
      </c>
      <c r="N430" t="s">
        <v>2847</v>
      </c>
      <c r="O430">
        <v>1</v>
      </c>
      <c r="P430" t="s">
        <v>2851</v>
      </c>
      <c r="Q430" t="s">
        <v>2852</v>
      </c>
    </row>
    <row r="431" spans="1:28" x14ac:dyDescent="0.25">
      <c r="A431" t="s">
        <v>2853</v>
      </c>
      <c r="B431" t="s">
        <v>2854</v>
      </c>
      <c r="C431" t="s">
        <v>1988</v>
      </c>
      <c r="D431" t="s">
        <v>2855</v>
      </c>
      <c r="E431" t="s">
        <v>2856</v>
      </c>
      <c r="F431" t="s">
        <v>2857</v>
      </c>
      <c r="G431" t="s">
        <v>2858</v>
      </c>
      <c r="H431" t="s">
        <v>629</v>
      </c>
      <c r="I431" t="s">
        <v>420</v>
      </c>
      <c r="J431" t="s">
        <v>769</v>
      </c>
      <c r="K431" t="s">
        <v>495</v>
      </c>
      <c r="L431" t="s">
        <v>483</v>
      </c>
      <c r="M431" t="s">
        <v>131</v>
      </c>
      <c r="N431" t="s">
        <v>2853</v>
      </c>
      <c r="O431">
        <v>1</v>
      </c>
      <c r="P431" t="s">
        <v>770</v>
      </c>
      <c r="Q431" t="s">
        <v>131</v>
      </c>
      <c r="S431">
        <v>18.5</v>
      </c>
      <c r="T431">
        <v>3.3</v>
      </c>
      <c r="U431">
        <v>16.399999999999999</v>
      </c>
      <c r="V431">
        <v>6.8</v>
      </c>
      <c r="W431">
        <v>0.2</v>
      </c>
      <c r="X431">
        <v>1.4</v>
      </c>
      <c r="Y431">
        <v>0.2</v>
      </c>
      <c r="Z431">
        <v>214.15</v>
      </c>
      <c r="AA431">
        <v>113</v>
      </c>
      <c r="AB431">
        <v>9.5999999999999979</v>
      </c>
    </row>
    <row r="432" spans="1:28" x14ac:dyDescent="0.25">
      <c r="A432" t="s">
        <v>835</v>
      </c>
      <c r="B432" t="s">
        <v>2859</v>
      </c>
      <c r="C432" t="s">
        <v>1988</v>
      </c>
      <c r="D432" t="s">
        <v>2860</v>
      </c>
      <c r="E432" t="s">
        <v>2861</v>
      </c>
      <c r="F432" t="s">
        <v>2860</v>
      </c>
      <c r="G432" t="s">
        <v>2187</v>
      </c>
      <c r="H432" t="s">
        <v>2862</v>
      </c>
      <c r="I432" t="s">
        <v>832</v>
      </c>
      <c r="J432" t="s">
        <v>2187</v>
      </c>
      <c r="K432" t="s">
        <v>733</v>
      </c>
      <c r="L432" t="s">
        <v>483</v>
      </c>
      <c r="M432" t="s">
        <v>131</v>
      </c>
      <c r="N432" t="s">
        <v>835</v>
      </c>
      <c r="O432">
        <v>2.65</v>
      </c>
      <c r="P432" t="s">
        <v>2188</v>
      </c>
      <c r="Q432" t="s">
        <v>131</v>
      </c>
      <c r="S432">
        <v>4.5999999999999996</v>
      </c>
      <c r="T432">
        <v>12.6</v>
      </c>
      <c r="U432">
        <v>0.6</v>
      </c>
      <c r="V432">
        <v>0.1</v>
      </c>
      <c r="W432">
        <v>4</v>
      </c>
      <c r="X432">
        <v>0.55000000000000004</v>
      </c>
      <c r="Y432">
        <v>2.9</v>
      </c>
      <c r="Z432">
        <v>82.22</v>
      </c>
      <c r="AB432">
        <v>0.5</v>
      </c>
    </row>
    <row r="433" spans="1:28" x14ac:dyDescent="0.25">
      <c r="A433" t="s">
        <v>485</v>
      </c>
      <c r="B433" t="s">
        <v>2863</v>
      </c>
      <c r="C433" t="s">
        <v>1988</v>
      </c>
      <c r="D433" t="s">
        <v>2864</v>
      </c>
      <c r="E433" t="s">
        <v>2865</v>
      </c>
      <c r="F433" t="s">
        <v>2866</v>
      </c>
      <c r="G433" t="s">
        <v>2867</v>
      </c>
      <c r="H433" t="s">
        <v>656</v>
      </c>
      <c r="I433" t="s">
        <v>2868</v>
      </c>
      <c r="J433" t="s">
        <v>2867</v>
      </c>
      <c r="K433" t="s">
        <v>733</v>
      </c>
      <c r="L433" t="s">
        <v>483</v>
      </c>
      <c r="M433" t="s">
        <v>131</v>
      </c>
      <c r="N433" t="s">
        <v>485</v>
      </c>
      <c r="O433">
        <v>1</v>
      </c>
      <c r="P433" t="s">
        <v>875</v>
      </c>
      <c r="Q433" t="s">
        <v>131</v>
      </c>
      <c r="S433">
        <v>2.2000000000000002</v>
      </c>
      <c r="T433">
        <v>8</v>
      </c>
      <c r="U433">
        <v>11</v>
      </c>
      <c r="V433">
        <v>6.3</v>
      </c>
      <c r="W433">
        <v>0</v>
      </c>
      <c r="X433">
        <v>0.7</v>
      </c>
      <c r="Y433">
        <v>3.1</v>
      </c>
      <c r="Z433">
        <v>135.99</v>
      </c>
      <c r="AA433">
        <v>1050</v>
      </c>
      <c r="AB433">
        <v>4.7</v>
      </c>
    </row>
    <row r="434" spans="1:28" x14ac:dyDescent="0.25">
      <c r="A434" t="s">
        <v>2869</v>
      </c>
      <c r="B434" t="s">
        <v>2870</v>
      </c>
      <c r="C434" t="s">
        <v>1988</v>
      </c>
      <c r="D434" t="s">
        <v>2871</v>
      </c>
      <c r="E434" t="s">
        <v>1132</v>
      </c>
      <c r="F434" t="s">
        <v>2872</v>
      </c>
      <c r="G434" t="s">
        <v>2873</v>
      </c>
      <c r="H434" t="s">
        <v>2874</v>
      </c>
      <c r="I434" t="s">
        <v>563</v>
      </c>
      <c r="J434" t="s">
        <v>2873</v>
      </c>
      <c r="K434" t="s">
        <v>1427</v>
      </c>
      <c r="L434" t="s">
        <v>621</v>
      </c>
      <c r="M434" t="s">
        <v>131</v>
      </c>
      <c r="N434" t="s">
        <v>2869</v>
      </c>
      <c r="O434">
        <v>1</v>
      </c>
      <c r="P434" t="s">
        <v>2875</v>
      </c>
      <c r="Q434" t="s">
        <v>131</v>
      </c>
    </row>
    <row r="435" spans="1:28" x14ac:dyDescent="0.25">
      <c r="A435" t="s">
        <v>2876</v>
      </c>
      <c r="B435" t="s">
        <v>2877</v>
      </c>
      <c r="C435" t="s">
        <v>1988</v>
      </c>
      <c r="D435" t="s">
        <v>2878</v>
      </c>
      <c r="E435" t="s">
        <v>2879</v>
      </c>
      <c r="F435" t="s">
        <v>2878</v>
      </c>
      <c r="G435" t="s">
        <v>131</v>
      </c>
      <c r="H435" t="s">
        <v>2645</v>
      </c>
      <c r="I435" t="s">
        <v>420</v>
      </c>
      <c r="J435" t="s">
        <v>131</v>
      </c>
      <c r="K435" t="s">
        <v>482</v>
      </c>
      <c r="L435" t="s">
        <v>483</v>
      </c>
      <c r="M435" t="s">
        <v>131</v>
      </c>
      <c r="N435" t="s">
        <v>2876</v>
      </c>
      <c r="O435">
        <v>1</v>
      </c>
      <c r="P435" t="s">
        <v>685</v>
      </c>
      <c r="Q435" t="s">
        <v>505</v>
      </c>
    </row>
    <row r="436" spans="1:28" x14ac:dyDescent="0.25">
      <c r="A436" t="s">
        <v>2880</v>
      </c>
      <c r="B436" t="s">
        <v>2881</v>
      </c>
      <c r="C436" t="s">
        <v>1988</v>
      </c>
      <c r="D436" t="s">
        <v>2882</v>
      </c>
      <c r="E436" t="s">
        <v>2883</v>
      </c>
      <c r="F436" t="s">
        <v>2882</v>
      </c>
      <c r="G436" t="s">
        <v>2884</v>
      </c>
      <c r="H436" t="s">
        <v>2885</v>
      </c>
      <c r="I436" t="s">
        <v>420</v>
      </c>
      <c r="J436" t="s">
        <v>2886</v>
      </c>
      <c r="K436" t="s">
        <v>482</v>
      </c>
      <c r="L436" t="s">
        <v>483</v>
      </c>
      <c r="M436" t="s">
        <v>131</v>
      </c>
      <c r="N436" t="s">
        <v>2880</v>
      </c>
      <c r="O436">
        <v>1</v>
      </c>
      <c r="P436" t="s">
        <v>2013</v>
      </c>
      <c r="Q436" t="s">
        <v>1405</v>
      </c>
      <c r="S436">
        <v>7.6</v>
      </c>
      <c r="T436">
        <v>40</v>
      </c>
      <c r="U436">
        <v>20</v>
      </c>
      <c r="V436">
        <v>13</v>
      </c>
      <c r="W436">
        <v>2.8</v>
      </c>
      <c r="X436">
        <v>0.91</v>
      </c>
      <c r="Y436">
        <v>10</v>
      </c>
      <c r="Z436">
        <v>375.72</v>
      </c>
      <c r="AB436">
        <v>7</v>
      </c>
    </row>
    <row r="437" spans="1:28" x14ac:dyDescent="0.25">
      <c r="A437" t="s">
        <v>2887</v>
      </c>
      <c r="B437" t="s">
        <v>2888</v>
      </c>
      <c r="C437" t="s">
        <v>1988</v>
      </c>
      <c r="D437" t="s">
        <v>728</v>
      </c>
      <c r="E437" t="s">
        <v>2889</v>
      </c>
      <c r="F437" t="s">
        <v>2890</v>
      </c>
      <c r="G437" t="s">
        <v>2891</v>
      </c>
      <c r="H437" t="s">
        <v>2892</v>
      </c>
      <c r="I437" t="s">
        <v>563</v>
      </c>
      <c r="J437" t="s">
        <v>2893</v>
      </c>
      <c r="K437" t="s">
        <v>733</v>
      </c>
      <c r="L437" t="s">
        <v>483</v>
      </c>
      <c r="M437" t="s">
        <v>131</v>
      </c>
      <c r="N437" t="s">
        <v>2887</v>
      </c>
      <c r="O437">
        <v>5</v>
      </c>
      <c r="P437" t="s">
        <v>2894</v>
      </c>
      <c r="Q437" t="s">
        <v>131</v>
      </c>
      <c r="S437">
        <v>7.4</v>
      </c>
      <c r="T437">
        <v>76.900000000000006</v>
      </c>
      <c r="U437">
        <v>1.8</v>
      </c>
      <c r="V437">
        <v>0.4</v>
      </c>
      <c r="W437">
        <v>1.7</v>
      </c>
      <c r="X437">
        <v>0.01</v>
      </c>
      <c r="Y437">
        <v>0.8</v>
      </c>
      <c r="Z437">
        <v>358.75</v>
      </c>
      <c r="AB437">
        <v>1.4</v>
      </c>
    </row>
    <row r="438" spans="1:28" x14ac:dyDescent="0.25">
      <c r="A438" t="s">
        <v>2895</v>
      </c>
      <c r="B438" t="s">
        <v>2896</v>
      </c>
      <c r="C438" t="s">
        <v>1988</v>
      </c>
      <c r="D438" t="s">
        <v>2897</v>
      </c>
      <c r="E438" t="s">
        <v>2898</v>
      </c>
      <c r="F438" t="s">
        <v>2899</v>
      </c>
      <c r="G438" t="s">
        <v>2900</v>
      </c>
      <c r="H438" t="s">
        <v>2901</v>
      </c>
      <c r="I438" t="s">
        <v>927</v>
      </c>
      <c r="J438" t="s">
        <v>2900</v>
      </c>
      <c r="K438" t="s">
        <v>733</v>
      </c>
      <c r="L438" t="s">
        <v>483</v>
      </c>
      <c r="M438" t="s">
        <v>131</v>
      </c>
      <c r="N438" t="s">
        <v>2895</v>
      </c>
      <c r="O438">
        <v>200</v>
      </c>
      <c r="P438" t="s">
        <v>2902</v>
      </c>
      <c r="Q438" t="s">
        <v>131</v>
      </c>
    </row>
    <row r="439" spans="1:28" x14ac:dyDescent="0.25">
      <c r="A439" t="s">
        <v>2903</v>
      </c>
      <c r="B439" t="s">
        <v>2904</v>
      </c>
      <c r="C439" t="s">
        <v>1988</v>
      </c>
      <c r="D439" t="s">
        <v>2905</v>
      </c>
      <c r="E439" t="s">
        <v>2906</v>
      </c>
      <c r="F439" t="s">
        <v>2907</v>
      </c>
      <c r="G439" t="s">
        <v>2908</v>
      </c>
      <c r="H439" t="s">
        <v>2909</v>
      </c>
      <c r="I439" t="s">
        <v>563</v>
      </c>
      <c r="J439" t="s">
        <v>2908</v>
      </c>
      <c r="K439" t="s">
        <v>495</v>
      </c>
      <c r="L439" t="s">
        <v>483</v>
      </c>
      <c r="M439" t="s">
        <v>131</v>
      </c>
      <c r="N439" t="s">
        <v>2903</v>
      </c>
      <c r="O439">
        <v>1</v>
      </c>
      <c r="P439" t="s">
        <v>2910</v>
      </c>
      <c r="Q439" t="s">
        <v>131</v>
      </c>
      <c r="S439">
        <v>18.899999999999999</v>
      </c>
      <c r="T439">
        <v>3.5</v>
      </c>
      <c r="U439">
        <v>1.8</v>
      </c>
      <c r="V439">
        <v>1.1000000000000001</v>
      </c>
      <c r="W439">
        <v>0.5</v>
      </c>
      <c r="X439">
        <v>1.6</v>
      </c>
      <c r="Y439">
        <v>1.8</v>
      </c>
      <c r="Z439">
        <v>108.75</v>
      </c>
      <c r="AB439">
        <v>0.7</v>
      </c>
    </row>
    <row r="440" spans="1:28" x14ac:dyDescent="0.25">
      <c r="A440" t="s">
        <v>2911</v>
      </c>
      <c r="B440" t="s">
        <v>2912</v>
      </c>
      <c r="C440" t="s">
        <v>1988</v>
      </c>
      <c r="D440" t="s">
        <v>2913</v>
      </c>
      <c r="E440" t="s">
        <v>2914</v>
      </c>
      <c r="F440" t="s">
        <v>2915</v>
      </c>
      <c r="G440" t="s">
        <v>2916</v>
      </c>
      <c r="H440" t="s">
        <v>2917</v>
      </c>
      <c r="I440" t="s">
        <v>2918</v>
      </c>
      <c r="J440" t="s">
        <v>2126</v>
      </c>
      <c r="K440" t="s">
        <v>733</v>
      </c>
      <c r="L440" t="s">
        <v>483</v>
      </c>
      <c r="M440" t="s">
        <v>131</v>
      </c>
      <c r="N440" t="s">
        <v>2911</v>
      </c>
      <c r="O440">
        <v>1</v>
      </c>
      <c r="P440" t="s">
        <v>2127</v>
      </c>
      <c r="Q440" t="s">
        <v>131</v>
      </c>
    </row>
    <row r="441" spans="1:28" x14ac:dyDescent="0.25">
      <c r="A441" t="s">
        <v>2919</v>
      </c>
      <c r="B441" t="s">
        <v>2920</v>
      </c>
      <c r="C441" t="s">
        <v>1988</v>
      </c>
      <c r="D441" t="s">
        <v>2921</v>
      </c>
      <c r="E441" t="s">
        <v>2922</v>
      </c>
      <c r="F441" t="s">
        <v>2923</v>
      </c>
      <c r="G441" t="s">
        <v>2924</v>
      </c>
      <c r="H441" t="s">
        <v>2925</v>
      </c>
      <c r="I441" t="s">
        <v>2926</v>
      </c>
      <c r="J441" t="s">
        <v>2927</v>
      </c>
      <c r="K441" t="s">
        <v>495</v>
      </c>
      <c r="L441" t="s">
        <v>483</v>
      </c>
      <c r="M441" t="s">
        <v>131</v>
      </c>
      <c r="N441" t="s">
        <v>2919</v>
      </c>
      <c r="O441">
        <v>1</v>
      </c>
      <c r="P441" t="s">
        <v>2928</v>
      </c>
      <c r="Q441" t="s">
        <v>131</v>
      </c>
      <c r="S441">
        <v>8.3000000000000007</v>
      </c>
      <c r="T441">
        <v>44.7</v>
      </c>
      <c r="U441">
        <v>1.4</v>
      </c>
      <c r="V441">
        <v>0.3</v>
      </c>
      <c r="W441">
        <v>0</v>
      </c>
      <c r="X441">
        <v>1.3</v>
      </c>
      <c r="Y441">
        <v>3.7</v>
      </c>
      <c r="Z441">
        <v>234.23</v>
      </c>
      <c r="AB441">
        <v>1.0999999999999999</v>
      </c>
    </row>
    <row r="442" spans="1:28" x14ac:dyDescent="0.25">
      <c r="A442" t="s">
        <v>2929</v>
      </c>
      <c r="B442" t="s">
        <v>2930</v>
      </c>
      <c r="C442" t="s">
        <v>1988</v>
      </c>
      <c r="D442" t="s">
        <v>17</v>
      </c>
      <c r="E442" t="s">
        <v>2931</v>
      </c>
      <c r="F442" t="s">
        <v>2932</v>
      </c>
      <c r="G442" t="s">
        <v>2933</v>
      </c>
      <c r="H442" t="s">
        <v>2934</v>
      </c>
      <c r="I442" t="s">
        <v>420</v>
      </c>
      <c r="J442" t="s">
        <v>1100</v>
      </c>
      <c r="K442" t="s">
        <v>564</v>
      </c>
      <c r="L442" t="s">
        <v>483</v>
      </c>
      <c r="M442" t="s">
        <v>131</v>
      </c>
      <c r="N442" t="s">
        <v>2929</v>
      </c>
      <c r="O442">
        <v>1</v>
      </c>
      <c r="P442" t="s">
        <v>1101</v>
      </c>
      <c r="Q442" t="s">
        <v>131</v>
      </c>
      <c r="S442">
        <v>3.1</v>
      </c>
      <c r="T442">
        <v>12.7</v>
      </c>
      <c r="U442">
        <v>2</v>
      </c>
      <c r="V442">
        <v>0.6</v>
      </c>
      <c r="W442">
        <v>1.2</v>
      </c>
      <c r="X442">
        <v>0.14000000000000001</v>
      </c>
      <c r="Y442">
        <v>10.1</v>
      </c>
      <c r="Z442">
        <v>83.41</v>
      </c>
      <c r="AA442">
        <v>125</v>
      </c>
      <c r="AB442">
        <v>1.4</v>
      </c>
    </row>
    <row r="443" spans="1:28" x14ac:dyDescent="0.25">
      <c r="A443" t="s">
        <v>1336</v>
      </c>
      <c r="B443" t="s">
        <v>2935</v>
      </c>
      <c r="C443" t="s">
        <v>1988</v>
      </c>
      <c r="D443" t="s">
        <v>2936</v>
      </c>
      <c r="E443" t="s">
        <v>2937</v>
      </c>
      <c r="F443" t="s">
        <v>2938</v>
      </c>
      <c r="G443" t="s">
        <v>2939</v>
      </c>
      <c r="H443" t="s">
        <v>2020</v>
      </c>
      <c r="I443" t="s">
        <v>1022</v>
      </c>
      <c r="J443" t="s">
        <v>2939</v>
      </c>
      <c r="K443" t="s">
        <v>733</v>
      </c>
      <c r="L443" t="s">
        <v>483</v>
      </c>
      <c r="M443" t="s">
        <v>131</v>
      </c>
      <c r="N443" t="s">
        <v>1336</v>
      </c>
      <c r="O443">
        <v>2</v>
      </c>
      <c r="P443" t="s">
        <v>2940</v>
      </c>
      <c r="Q443" t="s">
        <v>131</v>
      </c>
      <c r="S443">
        <v>1.4</v>
      </c>
      <c r="T443">
        <v>8.1999999999999993</v>
      </c>
      <c r="U443">
        <v>0.9</v>
      </c>
      <c r="V443">
        <v>0.1</v>
      </c>
      <c r="W443">
        <v>1.7</v>
      </c>
      <c r="X443">
        <v>0.79</v>
      </c>
      <c r="Y443">
        <v>6</v>
      </c>
      <c r="Z443">
        <v>52.82</v>
      </c>
      <c r="AB443">
        <v>0.8</v>
      </c>
    </row>
    <row r="444" spans="1:28" x14ac:dyDescent="0.25">
      <c r="A444" t="s">
        <v>2941</v>
      </c>
      <c r="B444" t="s">
        <v>2942</v>
      </c>
      <c r="C444" t="s">
        <v>1988</v>
      </c>
      <c r="D444" t="s">
        <v>2943</v>
      </c>
      <c r="E444" t="s">
        <v>2944</v>
      </c>
      <c r="F444" t="s">
        <v>2945</v>
      </c>
      <c r="G444" t="s">
        <v>2418</v>
      </c>
      <c r="H444" t="s">
        <v>2341</v>
      </c>
      <c r="I444" t="s">
        <v>927</v>
      </c>
      <c r="J444" t="s">
        <v>2418</v>
      </c>
      <c r="K444" t="s">
        <v>733</v>
      </c>
      <c r="L444" t="s">
        <v>483</v>
      </c>
      <c r="M444" t="s">
        <v>131</v>
      </c>
      <c r="N444" t="s">
        <v>2941</v>
      </c>
      <c r="O444">
        <v>2</v>
      </c>
      <c r="P444" t="s">
        <v>2946</v>
      </c>
      <c r="Q444" t="s">
        <v>131</v>
      </c>
      <c r="S444">
        <v>2.4</v>
      </c>
      <c r="T444">
        <v>9.3000000000000007</v>
      </c>
      <c r="U444">
        <v>9.6999999999999993</v>
      </c>
      <c r="V444">
        <v>4.5999999999999996</v>
      </c>
      <c r="W444">
        <v>1.8</v>
      </c>
      <c r="X444">
        <v>0.47</v>
      </c>
      <c r="Y444">
        <v>6.6</v>
      </c>
      <c r="Z444">
        <v>136.71</v>
      </c>
      <c r="AB444">
        <v>5.0999999999999996</v>
      </c>
    </row>
    <row r="445" spans="1:28" x14ac:dyDescent="0.25">
      <c r="A445" t="s">
        <v>2947</v>
      </c>
      <c r="B445" t="s">
        <v>2948</v>
      </c>
      <c r="C445" t="s">
        <v>1988</v>
      </c>
      <c r="D445" t="s">
        <v>2949</v>
      </c>
      <c r="E445" t="s">
        <v>2950</v>
      </c>
      <c r="F445" t="s">
        <v>2951</v>
      </c>
      <c r="G445" t="s">
        <v>2952</v>
      </c>
      <c r="H445" t="s">
        <v>2953</v>
      </c>
      <c r="I445" t="s">
        <v>493</v>
      </c>
      <c r="J445" t="s">
        <v>2954</v>
      </c>
      <c r="K445" t="s">
        <v>495</v>
      </c>
      <c r="L445" t="s">
        <v>483</v>
      </c>
      <c r="M445" t="s">
        <v>131</v>
      </c>
      <c r="N445" t="s">
        <v>2947</v>
      </c>
      <c r="O445">
        <v>1</v>
      </c>
      <c r="P445" t="s">
        <v>2955</v>
      </c>
      <c r="Q445" t="s">
        <v>131</v>
      </c>
      <c r="S445">
        <v>14</v>
      </c>
      <c r="T445">
        <v>19</v>
      </c>
      <c r="U445">
        <v>12</v>
      </c>
      <c r="V445">
        <v>1.4</v>
      </c>
      <c r="W445">
        <v>4</v>
      </c>
      <c r="X445">
        <v>0.9</v>
      </c>
      <c r="Y445">
        <v>0.4</v>
      </c>
      <c r="Z445">
        <v>245.22</v>
      </c>
      <c r="AB445">
        <v>10.6</v>
      </c>
    </row>
    <row r="446" spans="1:28" x14ac:dyDescent="0.25">
      <c r="A446" t="s">
        <v>2956</v>
      </c>
      <c r="B446" t="s">
        <v>2957</v>
      </c>
      <c r="C446" t="s">
        <v>1988</v>
      </c>
      <c r="D446" t="s">
        <v>2958</v>
      </c>
      <c r="E446" t="s">
        <v>2959</v>
      </c>
      <c r="F446" t="s">
        <v>2958</v>
      </c>
      <c r="G446" t="s">
        <v>2960</v>
      </c>
      <c r="H446" t="s">
        <v>2925</v>
      </c>
      <c r="I446" t="s">
        <v>2926</v>
      </c>
      <c r="J446" t="s">
        <v>1380</v>
      </c>
      <c r="K446" t="s">
        <v>495</v>
      </c>
      <c r="L446" t="s">
        <v>483</v>
      </c>
      <c r="M446" t="s">
        <v>131</v>
      </c>
      <c r="N446" t="s">
        <v>2956</v>
      </c>
      <c r="O446">
        <v>100</v>
      </c>
      <c r="P446" t="s">
        <v>1381</v>
      </c>
      <c r="Q446" t="s">
        <v>131</v>
      </c>
      <c r="S446">
        <v>8.9</v>
      </c>
      <c r="T446">
        <v>56.5</v>
      </c>
      <c r="U446">
        <v>1.2</v>
      </c>
      <c r="V446">
        <v>0.3</v>
      </c>
      <c r="W446">
        <v>0</v>
      </c>
      <c r="X446">
        <v>1.3</v>
      </c>
      <c r="Y446">
        <v>3.5</v>
      </c>
      <c r="Z446">
        <v>278.68</v>
      </c>
      <c r="AA446">
        <v>55</v>
      </c>
      <c r="AB446">
        <v>0.89999999999999991</v>
      </c>
    </row>
    <row r="447" spans="1:28" x14ac:dyDescent="0.25">
      <c r="A447" t="s">
        <v>1005</v>
      </c>
      <c r="B447" t="s">
        <v>2961</v>
      </c>
      <c r="C447" t="s">
        <v>1988</v>
      </c>
      <c r="D447" t="s">
        <v>2382</v>
      </c>
      <c r="E447" t="s">
        <v>2962</v>
      </c>
      <c r="F447" t="s">
        <v>2963</v>
      </c>
      <c r="G447" t="s">
        <v>2964</v>
      </c>
      <c r="H447" t="s">
        <v>1268</v>
      </c>
      <c r="I447" t="s">
        <v>493</v>
      </c>
      <c r="J447" t="s">
        <v>2964</v>
      </c>
      <c r="K447" t="s">
        <v>495</v>
      </c>
      <c r="L447" t="s">
        <v>483</v>
      </c>
      <c r="M447" t="s">
        <v>131</v>
      </c>
      <c r="N447" t="s">
        <v>1005</v>
      </c>
      <c r="O447">
        <v>1</v>
      </c>
      <c r="P447" t="s">
        <v>2965</v>
      </c>
      <c r="Q447" t="s">
        <v>131</v>
      </c>
      <c r="S447">
        <v>0.4</v>
      </c>
      <c r="T447">
        <v>6.7</v>
      </c>
      <c r="U447">
        <v>0</v>
      </c>
      <c r="V447">
        <v>0</v>
      </c>
      <c r="W447">
        <v>3.2</v>
      </c>
      <c r="X447">
        <v>0.1</v>
      </c>
      <c r="Y447">
        <v>6.5</v>
      </c>
      <c r="Z447">
        <v>34.89</v>
      </c>
      <c r="AB447">
        <v>0</v>
      </c>
    </row>
    <row r="448" spans="1:28" x14ac:dyDescent="0.25">
      <c r="A448" t="s">
        <v>2966</v>
      </c>
      <c r="B448" t="s">
        <v>2967</v>
      </c>
      <c r="C448" t="s">
        <v>1988</v>
      </c>
      <c r="D448" t="s">
        <v>2575</v>
      </c>
      <c r="E448" t="s">
        <v>2968</v>
      </c>
      <c r="F448" t="s">
        <v>2969</v>
      </c>
      <c r="G448" t="s">
        <v>2970</v>
      </c>
      <c r="H448" t="s">
        <v>2971</v>
      </c>
      <c r="I448" t="s">
        <v>493</v>
      </c>
      <c r="J448" t="s">
        <v>2972</v>
      </c>
      <c r="K448" t="s">
        <v>495</v>
      </c>
      <c r="L448" t="s">
        <v>483</v>
      </c>
      <c r="M448" t="s">
        <v>131</v>
      </c>
      <c r="N448" t="s">
        <v>2966</v>
      </c>
      <c r="O448">
        <v>108</v>
      </c>
      <c r="P448" t="s">
        <v>2973</v>
      </c>
      <c r="Q448" t="s">
        <v>131</v>
      </c>
      <c r="S448">
        <v>14.9</v>
      </c>
      <c r="T448">
        <v>8.5</v>
      </c>
      <c r="U448">
        <v>6.4</v>
      </c>
      <c r="V448">
        <v>0.9</v>
      </c>
      <c r="W448">
        <v>1.8</v>
      </c>
      <c r="X448">
        <v>0.92</v>
      </c>
      <c r="Y448">
        <v>1.8</v>
      </c>
      <c r="Z448">
        <v>137.19</v>
      </c>
      <c r="AA448">
        <v>14</v>
      </c>
      <c r="AB448">
        <v>5.5</v>
      </c>
    </row>
    <row r="449" spans="1:28" x14ac:dyDescent="0.25">
      <c r="A449" t="s">
        <v>1177</v>
      </c>
      <c r="B449" t="s">
        <v>2974</v>
      </c>
      <c r="C449" t="s">
        <v>1988</v>
      </c>
      <c r="D449" t="s">
        <v>2975</v>
      </c>
      <c r="E449" t="s">
        <v>2976</v>
      </c>
      <c r="F449" t="s">
        <v>2977</v>
      </c>
      <c r="G449" t="s">
        <v>2978</v>
      </c>
      <c r="H449" t="s">
        <v>2979</v>
      </c>
      <c r="I449" t="s">
        <v>2678</v>
      </c>
      <c r="J449" t="s">
        <v>2978</v>
      </c>
      <c r="K449" t="s">
        <v>564</v>
      </c>
      <c r="L449" t="s">
        <v>483</v>
      </c>
      <c r="M449" t="s">
        <v>131</v>
      </c>
      <c r="N449" t="s">
        <v>1177</v>
      </c>
      <c r="O449">
        <v>1</v>
      </c>
      <c r="P449" t="s">
        <v>2980</v>
      </c>
      <c r="Q449" t="s">
        <v>131</v>
      </c>
      <c r="S449">
        <v>0.67</v>
      </c>
      <c r="T449">
        <v>7.68</v>
      </c>
      <c r="U449">
        <v>0.3</v>
      </c>
      <c r="V449">
        <v>0.02</v>
      </c>
      <c r="W449">
        <v>2</v>
      </c>
      <c r="X449">
        <v>0</v>
      </c>
      <c r="Y449">
        <v>0</v>
      </c>
      <c r="Z449">
        <v>32</v>
      </c>
      <c r="AB449">
        <v>0.27999999999999997</v>
      </c>
    </row>
    <row r="450" spans="1:28" x14ac:dyDescent="0.25">
      <c r="A450" t="s">
        <v>1373</v>
      </c>
      <c r="B450" t="s">
        <v>2981</v>
      </c>
      <c r="C450" t="s">
        <v>1988</v>
      </c>
      <c r="D450" t="s">
        <v>2982</v>
      </c>
      <c r="E450" t="s">
        <v>2983</v>
      </c>
      <c r="F450" t="s">
        <v>2984</v>
      </c>
      <c r="G450" t="s">
        <v>2985</v>
      </c>
      <c r="H450" t="s">
        <v>2892</v>
      </c>
      <c r="I450" t="s">
        <v>1238</v>
      </c>
      <c r="J450" t="s">
        <v>2986</v>
      </c>
      <c r="K450" t="s">
        <v>564</v>
      </c>
      <c r="L450" t="s">
        <v>483</v>
      </c>
      <c r="M450" t="s">
        <v>131</v>
      </c>
      <c r="N450" t="s">
        <v>1373</v>
      </c>
      <c r="O450">
        <v>5</v>
      </c>
      <c r="P450" t="s">
        <v>2987</v>
      </c>
      <c r="Q450" t="s">
        <v>131</v>
      </c>
      <c r="S450">
        <v>21.5</v>
      </c>
      <c r="T450">
        <v>0</v>
      </c>
      <c r="U450">
        <v>3.3</v>
      </c>
      <c r="V450">
        <v>0.8</v>
      </c>
      <c r="W450">
        <v>0</v>
      </c>
      <c r="X450">
        <v>0.18</v>
      </c>
      <c r="Y450">
        <v>0</v>
      </c>
      <c r="Z450">
        <v>115</v>
      </c>
      <c r="AA450">
        <v>227</v>
      </c>
      <c r="AB450">
        <v>2.5</v>
      </c>
    </row>
    <row r="451" spans="1:28" x14ac:dyDescent="0.25">
      <c r="A451" t="s">
        <v>2988</v>
      </c>
      <c r="B451" t="s">
        <v>2989</v>
      </c>
      <c r="C451" t="s">
        <v>2146</v>
      </c>
      <c r="D451" t="s">
        <v>2990</v>
      </c>
      <c r="E451" t="s">
        <v>2991</v>
      </c>
      <c r="F451" t="s">
        <v>2992</v>
      </c>
      <c r="G451" t="s">
        <v>2993</v>
      </c>
      <c r="H451" t="s">
        <v>2485</v>
      </c>
      <c r="I451" t="s">
        <v>563</v>
      </c>
      <c r="J451" t="s">
        <v>2993</v>
      </c>
      <c r="K451" t="s">
        <v>495</v>
      </c>
      <c r="L451" t="s">
        <v>621</v>
      </c>
      <c r="M451" t="s">
        <v>131</v>
      </c>
      <c r="N451" t="s">
        <v>2988</v>
      </c>
      <c r="O451">
        <v>2.5</v>
      </c>
      <c r="P451" t="s">
        <v>2994</v>
      </c>
      <c r="Q451" t="s">
        <v>131</v>
      </c>
    </row>
    <row r="452" spans="1:28" x14ac:dyDescent="0.25">
      <c r="A452" t="s">
        <v>2995</v>
      </c>
      <c r="B452" t="s">
        <v>2996</v>
      </c>
      <c r="C452" t="s">
        <v>1988</v>
      </c>
      <c r="D452" t="s">
        <v>2997</v>
      </c>
      <c r="E452" t="s">
        <v>2998</v>
      </c>
      <c r="F452" t="s">
        <v>2999</v>
      </c>
      <c r="G452" t="s">
        <v>3000</v>
      </c>
      <c r="H452" t="s">
        <v>1304</v>
      </c>
      <c r="I452" t="s">
        <v>563</v>
      </c>
      <c r="J452" t="s">
        <v>3000</v>
      </c>
      <c r="K452" t="s">
        <v>495</v>
      </c>
      <c r="L452" t="s">
        <v>483</v>
      </c>
      <c r="M452" t="s">
        <v>131</v>
      </c>
      <c r="N452" t="s">
        <v>2995</v>
      </c>
      <c r="O452">
        <v>1</v>
      </c>
      <c r="P452" t="s">
        <v>3001</v>
      </c>
      <c r="Q452" t="s">
        <v>131</v>
      </c>
      <c r="S452">
        <v>15</v>
      </c>
      <c r="T452">
        <v>20</v>
      </c>
      <c r="U452">
        <v>11</v>
      </c>
      <c r="V452">
        <v>4</v>
      </c>
      <c r="W452">
        <v>0</v>
      </c>
      <c r="X452">
        <v>1.3</v>
      </c>
      <c r="Y452">
        <v>0.5</v>
      </c>
      <c r="Z452">
        <v>233.99</v>
      </c>
      <c r="AB452">
        <v>7</v>
      </c>
    </row>
    <row r="453" spans="1:28" x14ac:dyDescent="0.25">
      <c r="A453" t="s">
        <v>3002</v>
      </c>
      <c r="B453" t="s">
        <v>3003</v>
      </c>
      <c r="C453" t="s">
        <v>1988</v>
      </c>
      <c r="D453" t="s">
        <v>3004</v>
      </c>
      <c r="E453" t="s">
        <v>3005</v>
      </c>
      <c r="F453" t="s">
        <v>3006</v>
      </c>
      <c r="G453" t="s">
        <v>3007</v>
      </c>
      <c r="H453" t="s">
        <v>3008</v>
      </c>
      <c r="I453" t="s">
        <v>3009</v>
      </c>
      <c r="J453" t="s">
        <v>3010</v>
      </c>
      <c r="K453" t="s">
        <v>733</v>
      </c>
      <c r="L453" t="s">
        <v>483</v>
      </c>
      <c r="M453" t="s">
        <v>131</v>
      </c>
      <c r="N453" t="s">
        <v>3002</v>
      </c>
      <c r="O453">
        <v>1</v>
      </c>
      <c r="P453" t="s">
        <v>3011</v>
      </c>
      <c r="Q453" t="s">
        <v>131</v>
      </c>
      <c r="AA453">
        <v>95</v>
      </c>
    </row>
    <row r="454" spans="1:28" x14ac:dyDescent="0.25">
      <c r="A454" t="s">
        <v>1270</v>
      </c>
      <c r="B454" t="s">
        <v>3012</v>
      </c>
      <c r="C454" t="s">
        <v>1988</v>
      </c>
      <c r="D454" t="s">
        <v>3013</v>
      </c>
      <c r="E454" t="s">
        <v>3014</v>
      </c>
      <c r="F454" t="s">
        <v>3015</v>
      </c>
      <c r="G454" t="s">
        <v>3016</v>
      </c>
      <c r="H454" t="s">
        <v>1268</v>
      </c>
      <c r="I454" t="s">
        <v>493</v>
      </c>
      <c r="J454" t="s">
        <v>3016</v>
      </c>
      <c r="K454" t="s">
        <v>733</v>
      </c>
      <c r="L454" t="s">
        <v>483</v>
      </c>
      <c r="M454" t="s">
        <v>131</v>
      </c>
      <c r="N454" t="s">
        <v>1270</v>
      </c>
      <c r="O454">
        <v>1</v>
      </c>
      <c r="P454" t="s">
        <v>3017</v>
      </c>
      <c r="Q454" t="s">
        <v>131</v>
      </c>
    </row>
    <row r="455" spans="1:28" x14ac:dyDescent="0.25">
      <c r="A455" t="s">
        <v>3018</v>
      </c>
      <c r="B455" t="s">
        <v>3019</v>
      </c>
      <c r="C455" t="s">
        <v>1988</v>
      </c>
      <c r="D455" t="s">
        <v>3020</v>
      </c>
      <c r="E455" t="s">
        <v>3021</v>
      </c>
      <c r="F455" t="s">
        <v>3022</v>
      </c>
      <c r="G455" t="s">
        <v>3023</v>
      </c>
      <c r="H455" t="s">
        <v>3024</v>
      </c>
      <c r="I455" t="s">
        <v>563</v>
      </c>
      <c r="J455" t="s">
        <v>3023</v>
      </c>
      <c r="K455" t="s">
        <v>733</v>
      </c>
      <c r="L455" t="s">
        <v>483</v>
      </c>
      <c r="M455" t="s">
        <v>131</v>
      </c>
      <c r="N455" t="s">
        <v>3018</v>
      </c>
      <c r="O455">
        <v>500</v>
      </c>
      <c r="P455" t="s">
        <v>3025</v>
      </c>
      <c r="Q455" t="s">
        <v>131</v>
      </c>
      <c r="S455">
        <v>32</v>
      </c>
      <c r="T455">
        <v>0.5</v>
      </c>
      <c r="U455">
        <v>26</v>
      </c>
      <c r="V455">
        <v>17</v>
      </c>
      <c r="W455">
        <v>0</v>
      </c>
      <c r="X455">
        <v>1.7</v>
      </c>
      <c r="Y455">
        <v>0.5</v>
      </c>
      <c r="Z455">
        <v>359.94</v>
      </c>
      <c r="AB455">
        <v>9</v>
      </c>
    </row>
    <row r="456" spans="1:28" x14ac:dyDescent="0.25">
      <c r="A456" t="s">
        <v>3026</v>
      </c>
      <c r="B456" t="s">
        <v>3027</v>
      </c>
      <c r="C456" t="s">
        <v>1988</v>
      </c>
      <c r="D456" t="s">
        <v>3028</v>
      </c>
      <c r="E456" t="s">
        <v>3029</v>
      </c>
      <c r="F456" t="s">
        <v>3028</v>
      </c>
      <c r="G456" t="s">
        <v>131</v>
      </c>
      <c r="H456" t="s">
        <v>2318</v>
      </c>
      <c r="I456" t="s">
        <v>420</v>
      </c>
      <c r="J456" t="s">
        <v>131</v>
      </c>
      <c r="K456" t="s">
        <v>482</v>
      </c>
      <c r="L456" t="s">
        <v>483</v>
      </c>
      <c r="M456" t="s">
        <v>131</v>
      </c>
      <c r="N456" t="s">
        <v>3026</v>
      </c>
      <c r="O456">
        <v>1</v>
      </c>
      <c r="P456" t="s">
        <v>685</v>
      </c>
      <c r="Q456" t="s">
        <v>3030</v>
      </c>
      <c r="S456">
        <v>6</v>
      </c>
      <c r="T456">
        <v>54</v>
      </c>
      <c r="U456">
        <v>30</v>
      </c>
      <c r="V456">
        <v>2.8</v>
      </c>
      <c r="W456">
        <v>3.9</v>
      </c>
      <c r="X456">
        <v>1.7</v>
      </c>
      <c r="Y456">
        <v>1.9</v>
      </c>
      <c r="Z456">
        <v>516.49</v>
      </c>
      <c r="AB456">
        <v>27.2</v>
      </c>
    </row>
    <row r="457" spans="1:28" x14ac:dyDescent="0.25">
      <c r="A457" t="s">
        <v>3031</v>
      </c>
      <c r="B457" t="s">
        <v>3032</v>
      </c>
      <c r="C457" t="s">
        <v>1988</v>
      </c>
      <c r="D457" t="s">
        <v>3033</v>
      </c>
      <c r="E457" t="s">
        <v>3034</v>
      </c>
      <c r="F457" t="s">
        <v>3035</v>
      </c>
      <c r="G457" t="s">
        <v>3036</v>
      </c>
      <c r="H457" t="s">
        <v>1426</v>
      </c>
      <c r="I457" t="s">
        <v>420</v>
      </c>
      <c r="J457" t="s">
        <v>3036</v>
      </c>
      <c r="K457" t="s">
        <v>495</v>
      </c>
      <c r="L457" t="s">
        <v>483</v>
      </c>
      <c r="M457" t="s">
        <v>131</v>
      </c>
      <c r="N457" t="s">
        <v>3031</v>
      </c>
      <c r="O457">
        <v>1</v>
      </c>
      <c r="P457" t="s">
        <v>3037</v>
      </c>
      <c r="Q457" t="s">
        <v>131</v>
      </c>
      <c r="S457">
        <v>1</v>
      </c>
      <c r="T457">
        <v>4.5</v>
      </c>
      <c r="U457">
        <v>0</v>
      </c>
      <c r="V457">
        <v>0</v>
      </c>
      <c r="W457">
        <v>2</v>
      </c>
      <c r="X457">
        <v>0.02</v>
      </c>
      <c r="Y457">
        <v>3.5</v>
      </c>
      <c r="Z457">
        <v>26.29</v>
      </c>
      <c r="AB457">
        <v>0</v>
      </c>
    </row>
    <row r="458" spans="1:28" x14ac:dyDescent="0.25">
      <c r="A458" t="s">
        <v>3038</v>
      </c>
      <c r="B458" t="s">
        <v>3039</v>
      </c>
      <c r="C458" t="s">
        <v>1988</v>
      </c>
      <c r="D458" t="s">
        <v>3040</v>
      </c>
      <c r="E458" t="s">
        <v>3041</v>
      </c>
      <c r="F458" t="s">
        <v>3040</v>
      </c>
      <c r="G458" t="s">
        <v>131</v>
      </c>
      <c r="H458" t="s">
        <v>3042</v>
      </c>
      <c r="I458" t="s">
        <v>420</v>
      </c>
      <c r="J458" t="s">
        <v>131</v>
      </c>
      <c r="K458" t="s">
        <v>482</v>
      </c>
      <c r="L458" t="s">
        <v>483</v>
      </c>
      <c r="M458" t="s">
        <v>131</v>
      </c>
      <c r="N458" t="s">
        <v>3038</v>
      </c>
      <c r="O458">
        <v>1</v>
      </c>
      <c r="P458" t="s">
        <v>685</v>
      </c>
      <c r="Q458" t="s">
        <v>853</v>
      </c>
      <c r="S458">
        <v>6.3</v>
      </c>
      <c r="T458">
        <v>56</v>
      </c>
      <c r="U458">
        <v>29</v>
      </c>
      <c r="V458">
        <v>2.9</v>
      </c>
      <c r="W458">
        <v>3.5</v>
      </c>
      <c r="X458">
        <v>1.1000000000000001</v>
      </c>
      <c r="Y458">
        <v>4.0999999999999996</v>
      </c>
      <c r="Z458">
        <v>516.25</v>
      </c>
      <c r="AB458">
        <v>26.1</v>
      </c>
    </row>
    <row r="459" spans="1:28" x14ac:dyDescent="0.25">
      <c r="A459" t="s">
        <v>3043</v>
      </c>
      <c r="B459" t="s">
        <v>3044</v>
      </c>
      <c r="C459" t="s">
        <v>1988</v>
      </c>
      <c r="D459" t="s">
        <v>3045</v>
      </c>
      <c r="E459" t="s">
        <v>3046</v>
      </c>
      <c r="F459" t="s">
        <v>3047</v>
      </c>
      <c r="G459" t="s">
        <v>3048</v>
      </c>
      <c r="H459" t="s">
        <v>2428</v>
      </c>
      <c r="I459" t="s">
        <v>493</v>
      </c>
      <c r="J459" t="s">
        <v>3048</v>
      </c>
      <c r="K459" t="s">
        <v>564</v>
      </c>
      <c r="L459" t="s">
        <v>483</v>
      </c>
      <c r="M459" t="s">
        <v>131</v>
      </c>
      <c r="N459" t="s">
        <v>3043</v>
      </c>
      <c r="O459">
        <v>2.5</v>
      </c>
      <c r="P459" t="s">
        <v>3049</v>
      </c>
      <c r="Q459" t="s">
        <v>131</v>
      </c>
      <c r="S459">
        <v>0.93</v>
      </c>
      <c r="T459">
        <v>9.6</v>
      </c>
      <c r="U459">
        <v>0.24</v>
      </c>
      <c r="V459">
        <v>0.04</v>
      </c>
      <c r="W459">
        <v>2.8</v>
      </c>
      <c r="X459">
        <v>0.17</v>
      </c>
      <c r="Y459">
        <v>0</v>
      </c>
      <c r="Z459">
        <v>41</v>
      </c>
      <c r="AB459">
        <v>0.19999999999999998</v>
      </c>
    </row>
    <row r="460" spans="1:28" x14ac:dyDescent="0.25">
      <c r="A460" t="s">
        <v>3050</v>
      </c>
      <c r="B460" t="s">
        <v>3051</v>
      </c>
      <c r="C460" t="s">
        <v>1988</v>
      </c>
      <c r="D460" t="s">
        <v>3052</v>
      </c>
      <c r="E460" t="s">
        <v>3053</v>
      </c>
      <c r="F460" t="s">
        <v>3054</v>
      </c>
      <c r="G460" t="s">
        <v>3055</v>
      </c>
      <c r="H460" t="s">
        <v>2246</v>
      </c>
      <c r="I460" t="s">
        <v>2065</v>
      </c>
      <c r="J460" t="s">
        <v>3055</v>
      </c>
      <c r="K460" t="s">
        <v>733</v>
      </c>
      <c r="L460" t="s">
        <v>483</v>
      </c>
      <c r="M460" t="s">
        <v>131</v>
      </c>
      <c r="N460" t="s">
        <v>3050</v>
      </c>
      <c r="O460">
        <v>1</v>
      </c>
      <c r="P460" t="s">
        <v>3056</v>
      </c>
      <c r="Q460" t="s">
        <v>131</v>
      </c>
      <c r="S460">
        <v>4</v>
      </c>
      <c r="T460">
        <v>17.8</v>
      </c>
      <c r="U460">
        <v>0.5</v>
      </c>
      <c r="V460">
        <v>0.1</v>
      </c>
      <c r="W460">
        <v>0</v>
      </c>
      <c r="X460">
        <v>17</v>
      </c>
      <c r="Y460">
        <v>2</v>
      </c>
      <c r="Z460">
        <v>88.67</v>
      </c>
      <c r="AA460">
        <v>1070</v>
      </c>
      <c r="AB460">
        <v>0.4</v>
      </c>
    </row>
    <row r="461" spans="1:28" x14ac:dyDescent="0.25">
      <c r="A461" t="s">
        <v>1397</v>
      </c>
      <c r="B461" t="s">
        <v>3057</v>
      </c>
      <c r="C461" t="s">
        <v>1988</v>
      </c>
      <c r="D461" t="s">
        <v>3058</v>
      </c>
      <c r="E461" t="s">
        <v>3059</v>
      </c>
      <c r="F461" t="s">
        <v>3060</v>
      </c>
      <c r="G461" t="s">
        <v>3061</v>
      </c>
      <c r="H461" t="s">
        <v>3062</v>
      </c>
      <c r="I461" t="s">
        <v>1238</v>
      </c>
      <c r="J461" t="s">
        <v>3063</v>
      </c>
      <c r="K461" t="s">
        <v>733</v>
      </c>
      <c r="L461" t="s">
        <v>483</v>
      </c>
      <c r="M461" t="s">
        <v>131</v>
      </c>
      <c r="N461" t="s">
        <v>1397</v>
      </c>
      <c r="O461">
        <v>1.8</v>
      </c>
      <c r="P461" t="s">
        <v>3064</v>
      </c>
      <c r="Q461" t="s">
        <v>131</v>
      </c>
      <c r="S461">
        <v>1.9</v>
      </c>
      <c r="T461">
        <v>78.2</v>
      </c>
      <c r="U461">
        <v>3.1</v>
      </c>
      <c r="V461">
        <v>0.8</v>
      </c>
      <c r="W461">
        <v>1.6</v>
      </c>
      <c r="X461">
        <v>10.14</v>
      </c>
      <c r="Y461">
        <v>4.8</v>
      </c>
      <c r="Z461">
        <v>355.88</v>
      </c>
      <c r="AB461">
        <v>2.2999999999999998</v>
      </c>
    </row>
    <row r="462" spans="1:28" x14ac:dyDescent="0.25">
      <c r="A462" t="s">
        <v>3065</v>
      </c>
      <c r="B462" t="s">
        <v>3066</v>
      </c>
      <c r="C462" t="s">
        <v>1988</v>
      </c>
      <c r="D462" t="s">
        <v>2076</v>
      </c>
      <c r="E462" t="s">
        <v>3067</v>
      </c>
      <c r="F462" t="s">
        <v>3068</v>
      </c>
      <c r="G462" t="s">
        <v>3069</v>
      </c>
      <c r="H462" t="s">
        <v>3070</v>
      </c>
      <c r="I462" t="s">
        <v>219</v>
      </c>
      <c r="J462" t="s">
        <v>3069</v>
      </c>
      <c r="K462" t="s">
        <v>564</v>
      </c>
      <c r="L462" t="s">
        <v>483</v>
      </c>
      <c r="M462" t="s">
        <v>131</v>
      </c>
      <c r="N462" t="s">
        <v>3065</v>
      </c>
      <c r="O462">
        <v>0.5</v>
      </c>
      <c r="P462" t="s">
        <v>3071</v>
      </c>
      <c r="Q462" t="s">
        <v>131</v>
      </c>
      <c r="S462">
        <v>16.8</v>
      </c>
      <c r="T462">
        <v>0.1</v>
      </c>
      <c r="U462">
        <v>13.7</v>
      </c>
      <c r="V462">
        <v>4.3</v>
      </c>
      <c r="W462">
        <v>0</v>
      </c>
      <c r="X462">
        <v>1.1000000000000001</v>
      </c>
      <c r="Y462">
        <v>0.1</v>
      </c>
      <c r="Z462">
        <v>190.01</v>
      </c>
      <c r="AB462">
        <v>9.3999999999999986</v>
      </c>
    </row>
    <row r="463" spans="1:28" x14ac:dyDescent="0.25">
      <c r="A463" t="s">
        <v>3072</v>
      </c>
      <c r="B463" t="s">
        <v>3073</v>
      </c>
      <c r="C463" t="s">
        <v>1988</v>
      </c>
      <c r="D463" t="s">
        <v>3074</v>
      </c>
      <c r="E463" t="s">
        <v>3075</v>
      </c>
      <c r="F463" t="s">
        <v>3076</v>
      </c>
      <c r="G463" t="s">
        <v>3077</v>
      </c>
      <c r="H463" t="s">
        <v>521</v>
      </c>
      <c r="I463" t="s">
        <v>420</v>
      </c>
      <c r="J463" t="s">
        <v>3078</v>
      </c>
      <c r="K463" t="s">
        <v>513</v>
      </c>
      <c r="L463" t="s">
        <v>483</v>
      </c>
      <c r="M463" t="s">
        <v>131</v>
      </c>
      <c r="N463" t="s">
        <v>3072</v>
      </c>
      <c r="O463">
        <v>1</v>
      </c>
      <c r="P463" t="s">
        <v>1814</v>
      </c>
      <c r="Q463" t="s">
        <v>131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0.03</v>
      </c>
      <c r="Y463">
        <v>0</v>
      </c>
      <c r="Z463">
        <v>0</v>
      </c>
      <c r="AB463">
        <v>0</v>
      </c>
    </row>
    <row r="464" spans="1:28" x14ac:dyDescent="0.25">
      <c r="A464" t="s">
        <v>3079</v>
      </c>
      <c r="B464" t="s">
        <v>3080</v>
      </c>
      <c r="C464" t="s">
        <v>1988</v>
      </c>
      <c r="D464" t="s">
        <v>3081</v>
      </c>
      <c r="E464" t="s">
        <v>3082</v>
      </c>
      <c r="F464" t="s">
        <v>3083</v>
      </c>
      <c r="G464" t="s">
        <v>3084</v>
      </c>
      <c r="H464" t="s">
        <v>1268</v>
      </c>
      <c r="I464" t="s">
        <v>927</v>
      </c>
      <c r="J464" t="s">
        <v>3084</v>
      </c>
      <c r="K464" t="s">
        <v>733</v>
      </c>
      <c r="L464" t="s">
        <v>483</v>
      </c>
      <c r="M464" t="s">
        <v>131</v>
      </c>
      <c r="N464" t="s">
        <v>3079</v>
      </c>
      <c r="O464">
        <v>1</v>
      </c>
      <c r="P464" t="s">
        <v>3085</v>
      </c>
      <c r="Q464" t="s">
        <v>131</v>
      </c>
      <c r="S464">
        <v>1.8</v>
      </c>
      <c r="T464">
        <v>3.7</v>
      </c>
      <c r="U464">
        <v>0</v>
      </c>
      <c r="V464">
        <v>0</v>
      </c>
      <c r="W464">
        <v>1.2</v>
      </c>
      <c r="X464">
        <v>3.76</v>
      </c>
      <c r="Y464">
        <v>2.5</v>
      </c>
      <c r="Z464">
        <v>24.38</v>
      </c>
      <c r="AB464">
        <v>0</v>
      </c>
    </row>
    <row r="465" spans="1:28" x14ac:dyDescent="0.25">
      <c r="A465" t="s">
        <v>3086</v>
      </c>
      <c r="B465" t="s">
        <v>3087</v>
      </c>
      <c r="C465" t="s">
        <v>1988</v>
      </c>
      <c r="D465" t="s">
        <v>1520</v>
      </c>
      <c r="E465" t="s">
        <v>3088</v>
      </c>
      <c r="F465" t="s">
        <v>1520</v>
      </c>
      <c r="G465" t="s">
        <v>2125</v>
      </c>
      <c r="H465" t="s">
        <v>521</v>
      </c>
      <c r="I465" t="s">
        <v>420</v>
      </c>
      <c r="J465" t="s">
        <v>2126</v>
      </c>
      <c r="K465" t="s">
        <v>482</v>
      </c>
      <c r="L465" t="s">
        <v>483</v>
      </c>
      <c r="M465" t="s">
        <v>131</v>
      </c>
      <c r="N465" t="s">
        <v>3086</v>
      </c>
      <c r="O465">
        <v>1</v>
      </c>
      <c r="P465" t="s">
        <v>2127</v>
      </c>
      <c r="Q465" t="s">
        <v>1516</v>
      </c>
      <c r="S465">
        <v>0.5</v>
      </c>
      <c r="T465">
        <v>5</v>
      </c>
      <c r="U465">
        <v>0.5</v>
      </c>
      <c r="V465">
        <v>0.1</v>
      </c>
      <c r="W465">
        <v>0</v>
      </c>
      <c r="X465">
        <v>0.1</v>
      </c>
      <c r="Y465">
        <v>5</v>
      </c>
      <c r="Z465">
        <v>22.47</v>
      </c>
      <c r="AB465">
        <v>0.4</v>
      </c>
    </row>
    <row r="466" spans="1:28" x14ac:dyDescent="0.25">
      <c r="A466" t="s">
        <v>3089</v>
      </c>
      <c r="B466" t="s">
        <v>3090</v>
      </c>
      <c r="C466" t="s">
        <v>1988</v>
      </c>
      <c r="D466" t="s">
        <v>3091</v>
      </c>
      <c r="E466" t="s">
        <v>3092</v>
      </c>
      <c r="F466" t="s">
        <v>3093</v>
      </c>
      <c r="G466" t="s">
        <v>3094</v>
      </c>
      <c r="H466" t="s">
        <v>521</v>
      </c>
      <c r="I466" t="s">
        <v>420</v>
      </c>
      <c r="J466" t="s">
        <v>3095</v>
      </c>
      <c r="K466" t="s">
        <v>495</v>
      </c>
      <c r="L466" t="s">
        <v>483</v>
      </c>
      <c r="M466" t="s">
        <v>131</v>
      </c>
      <c r="N466" t="s">
        <v>3089</v>
      </c>
      <c r="O466">
        <v>1</v>
      </c>
      <c r="P466" t="s">
        <v>1786</v>
      </c>
      <c r="Q466" t="s">
        <v>131</v>
      </c>
      <c r="S466">
        <v>8</v>
      </c>
      <c r="T466">
        <v>23.1</v>
      </c>
      <c r="U466">
        <v>1</v>
      </c>
      <c r="V466">
        <v>0.1</v>
      </c>
      <c r="W466">
        <v>4.4000000000000004</v>
      </c>
      <c r="X466">
        <v>1.2</v>
      </c>
      <c r="Y466">
        <v>2.9</v>
      </c>
      <c r="Z466">
        <v>154.4</v>
      </c>
      <c r="AA466">
        <v>100</v>
      </c>
      <c r="AB466">
        <v>0.9</v>
      </c>
    </row>
    <row r="467" spans="1:28" x14ac:dyDescent="0.25">
      <c r="A467" t="s">
        <v>3096</v>
      </c>
      <c r="B467" t="s">
        <v>3097</v>
      </c>
      <c r="C467" t="s">
        <v>1988</v>
      </c>
      <c r="D467" t="s">
        <v>3098</v>
      </c>
      <c r="E467" t="s">
        <v>3099</v>
      </c>
      <c r="F467" t="s">
        <v>3100</v>
      </c>
      <c r="G467" t="s">
        <v>3101</v>
      </c>
      <c r="H467" t="s">
        <v>2631</v>
      </c>
      <c r="I467" t="s">
        <v>420</v>
      </c>
      <c r="J467" t="s">
        <v>3102</v>
      </c>
      <c r="K467" t="s">
        <v>495</v>
      </c>
      <c r="L467" t="s">
        <v>621</v>
      </c>
      <c r="M467" t="s">
        <v>131</v>
      </c>
      <c r="N467" t="s">
        <v>3096</v>
      </c>
      <c r="O467">
        <v>1</v>
      </c>
      <c r="P467" t="s">
        <v>3103</v>
      </c>
      <c r="Q467" t="s">
        <v>131</v>
      </c>
      <c r="S467">
        <v>5.7</v>
      </c>
      <c r="T467">
        <v>48</v>
      </c>
      <c r="U467">
        <v>27.3</v>
      </c>
      <c r="V467">
        <v>12.6</v>
      </c>
      <c r="W467">
        <v>0.8</v>
      </c>
      <c r="X467">
        <v>0.4</v>
      </c>
      <c r="Y467">
        <v>17</v>
      </c>
      <c r="Z467">
        <v>438.1</v>
      </c>
      <c r="AB467">
        <v>14.700000000000001</v>
      </c>
    </row>
    <row r="468" spans="1:28" x14ac:dyDescent="0.25">
      <c r="A468" t="s">
        <v>3104</v>
      </c>
      <c r="B468" t="s">
        <v>3105</v>
      </c>
      <c r="C468" t="s">
        <v>1988</v>
      </c>
      <c r="D468" t="s">
        <v>3106</v>
      </c>
      <c r="E468" t="s">
        <v>3107</v>
      </c>
      <c r="F468" t="s">
        <v>3108</v>
      </c>
      <c r="G468" t="s">
        <v>3109</v>
      </c>
      <c r="H468" t="s">
        <v>3110</v>
      </c>
      <c r="I468" t="s">
        <v>832</v>
      </c>
      <c r="J468" t="s">
        <v>3109</v>
      </c>
      <c r="K468" t="s">
        <v>733</v>
      </c>
      <c r="L468" t="s">
        <v>483</v>
      </c>
      <c r="M468" t="s">
        <v>131</v>
      </c>
      <c r="N468" t="s">
        <v>3104</v>
      </c>
      <c r="O468">
        <v>800</v>
      </c>
      <c r="P468" t="s">
        <v>3111</v>
      </c>
      <c r="Q468" t="s">
        <v>131</v>
      </c>
      <c r="S468">
        <v>7.6</v>
      </c>
      <c r="T468">
        <v>15</v>
      </c>
      <c r="U468">
        <v>0.7</v>
      </c>
      <c r="V468">
        <v>0.1</v>
      </c>
      <c r="W468">
        <v>6</v>
      </c>
      <c r="X468">
        <v>0.03</v>
      </c>
      <c r="Y468">
        <v>0.5</v>
      </c>
      <c r="Z468">
        <v>109.46</v>
      </c>
      <c r="AB468">
        <v>0.6</v>
      </c>
    </row>
    <row r="469" spans="1:28" x14ac:dyDescent="0.25">
      <c r="A469" t="s">
        <v>1363</v>
      </c>
      <c r="B469" t="s">
        <v>3112</v>
      </c>
      <c r="C469" t="s">
        <v>1988</v>
      </c>
      <c r="D469" t="s">
        <v>2382</v>
      </c>
      <c r="E469" t="s">
        <v>3113</v>
      </c>
      <c r="F469" t="s">
        <v>3114</v>
      </c>
      <c r="G469" t="s">
        <v>2561</v>
      </c>
      <c r="H469" t="s">
        <v>2428</v>
      </c>
      <c r="I469" t="s">
        <v>493</v>
      </c>
      <c r="J469" t="s">
        <v>2561</v>
      </c>
      <c r="K469" t="s">
        <v>495</v>
      </c>
      <c r="L469" t="s">
        <v>483</v>
      </c>
      <c r="M469" t="s">
        <v>131</v>
      </c>
      <c r="N469" t="s">
        <v>1363</v>
      </c>
      <c r="O469">
        <v>2.5</v>
      </c>
      <c r="P469" t="s">
        <v>2564</v>
      </c>
      <c r="Q469" t="s">
        <v>131</v>
      </c>
      <c r="S469">
        <v>1.9</v>
      </c>
      <c r="T469">
        <v>2.1</v>
      </c>
      <c r="U469">
        <v>0.2</v>
      </c>
      <c r="V469">
        <v>0</v>
      </c>
      <c r="W469">
        <v>2.2000000000000002</v>
      </c>
      <c r="X469">
        <v>0.05</v>
      </c>
      <c r="Y469">
        <v>1.6</v>
      </c>
      <c r="Z469">
        <v>22.23</v>
      </c>
      <c r="AB469">
        <v>0.2</v>
      </c>
    </row>
    <row r="470" spans="1:28" x14ac:dyDescent="0.25">
      <c r="A470" t="s">
        <v>3115</v>
      </c>
      <c r="B470" t="s">
        <v>3116</v>
      </c>
      <c r="C470" t="s">
        <v>1988</v>
      </c>
      <c r="D470" t="s">
        <v>1121</v>
      </c>
      <c r="E470" t="s">
        <v>3117</v>
      </c>
      <c r="F470" t="s">
        <v>1121</v>
      </c>
      <c r="G470" t="s">
        <v>131</v>
      </c>
      <c r="H470" t="s">
        <v>2235</v>
      </c>
      <c r="I470" t="s">
        <v>420</v>
      </c>
      <c r="J470" t="s">
        <v>131</v>
      </c>
      <c r="K470" t="s">
        <v>482</v>
      </c>
      <c r="L470" t="s">
        <v>483</v>
      </c>
      <c r="M470" t="s">
        <v>131</v>
      </c>
      <c r="N470" t="s">
        <v>3115</v>
      </c>
      <c r="O470">
        <v>1</v>
      </c>
      <c r="P470" t="s">
        <v>685</v>
      </c>
      <c r="Q470" t="s">
        <v>1119</v>
      </c>
    </row>
    <row r="471" spans="1:28" x14ac:dyDescent="0.25">
      <c r="A471" t="s">
        <v>3118</v>
      </c>
      <c r="B471" t="s">
        <v>3119</v>
      </c>
      <c r="C471" t="s">
        <v>1988</v>
      </c>
      <c r="D471" t="s">
        <v>3120</v>
      </c>
      <c r="E471" t="s">
        <v>3121</v>
      </c>
      <c r="F471" t="s">
        <v>3122</v>
      </c>
      <c r="G471" t="s">
        <v>3123</v>
      </c>
      <c r="H471" t="s">
        <v>3124</v>
      </c>
      <c r="I471" t="s">
        <v>832</v>
      </c>
      <c r="J471" t="s">
        <v>3123</v>
      </c>
      <c r="K471" t="s">
        <v>733</v>
      </c>
      <c r="L471" t="s">
        <v>483</v>
      </c>
      <c r="M471" t="s">
        <v>131</v>
      </c>
      <c r="N471" t="s">
        <v>3118</v>
      </c>
      <c r="O471">
        <v>2.61</v>
      </c>
      <c r="P471" t="s">
        <v>3125</v>
      </c>
      <c r="Q471" t="s">
        <v>131</v>
      </c>
    </row>
    <row r="472" spans="1:28" x14ac:dyDescent="0.25">
      <c r="A472" t="s">
        <v>3126</v>
      </c>
      <c r="B472" t="s">
        <v>3127</v>
      </c>
      <c r="C472" t="s">
        <v>1988</v>
      </c>
      <c r="D472" t="s">
        <v>720</v>
      </c>
      <c r="E472" t="s">
        <v>3128</v>
      </c>
      <c r="F472" t="s">
        <v>720</v>
      </c>
      <c r="G472" t="s">
        <v>1990</v>
      </c>
      <c r="H472" t="s">
        <v>521</v>
      </c>
      <c r="I472" t="s">
        <v>420</v>
      </c>
      <c r="J472" t="s">
        <v>1991</v>
      </c>
      <c r="K472" t="s">
        <v>482</v>
      </c>
      <c r="L472" t="s">
        <v>483</v>
      </c>
      <c r="M472" t="s">
        <v>131</v>
      </c>
      <c r="N472" t="s">
        <v>3126</v>
      </c>
      <c r="O472">
        <v>1</v>
      </c>
      <c r="P472" t="s">
        <v>548</v>
      </c>
      <c r="Q472" t="s">
        <v>716</v>
      </c>
      <c r="S472">
        <v>0.5</v>
      </c>
      <c r="T472">
        <v>0.5</v>
      </c>
      <c r="U472">
        <v>0.5</v>
      </c>
      <c r="V472">
        <v>0.1</v>
      </c>
      <c r="W472">
        <v>0</v>
      </c>
      <c r="X472">
        <v>0.01</v>
      </c>
      <c r="Y472">
        <v>0.5</v>
      </c>
      <c r="Z472">
        <v>0.72</v>
      </c>
      <c r="AB472">
        <v>0.4</v>
      </c>
    </row>
    <row r="473" spans="1:28" x14ac:dyDescent="0.25">
      <c r="A473" t="s">
        <v>3129</v>
      </c>
      <c r="B473" t="s">
        <v>3130</v>
      </c>
      <c r="C473" t="s">
        <v>1531</v>
      </c>
      <c r="D473" t="s">
        <v>1923</v>
      </c>
      <c r="E473" t="s">
        <v>3131</v>
      </c>
      <c r="F473" t="s">
        <v>1923</v>
      </c>
      <c r="G473" t="s">
        <v>131</v>
      </c>
      <c r="H473" t="s">
        <v>1533</v>
      </c>
      <c r="I473" t="s">
        <v>1534</v>
      </c>
      <c r="J473" t="s">
        <v>131</v>
      </c>
      <c r="K473" t="s">
        <v>1535</v>
      </c>
      <c r="L473" t="s">
        <v>1536</v>
      </c>
      <c r="M473" t="s">
        <v>131</v>
      </c>
      <c r="N473" t="s">
        <v>3129</v>
      </c>
      <c r="P473" t="s">
        <v>685</v>
      </c>
      <c r="Q473" t="s">
        <v>131</v>
      </c>
    </row>
    <row r="474" spans="1:28" x14ac:dyDescent="0.25">
      <c r="A474" t="s">
        <v>3132</v>
      </c>
      <c r="B474" t="s">
        <v>3133</v>
      </c>
      <c r="C474" t="s">
        <v>1531</v>
      </c>
      <c r="D474" t="s">
        <v>3134</v>
      </c>
      <c r="E474" t="s">
        <v>3135</v>
      </c>
      <c r="F474" t="s">
        <v>3134</v>
      </c>
      <c r="G474" t="s">
        <v>131</v>
      </c>
      <c r="H474" t="s">
        <v>1533</v>
      </c>
      <c r="I474" t="s">
        <v>1534</v>
      </c>
      <c r="J474" t="s">
        <v>131</v>
      </c>
      <c r="K474" t="s">
        <v>1535</v>
      </c>
      <c r="L474" t="s">
        <v>1536</v>
      </c>
      <c r="M474" t="s">
        <v>131</v>
      </c>
      <c r="N474" t="s">
        <v>3132</v>
      </c>
      <c r="P474" t="s">
        <v>685</v>
      </c>
      <c r="Q474" t="s">
        <v>131</v>
      </c>
    </row>
    <row r="475" spans="1:28" x14ac:dyDescent="0.25">
      <c r="A475" t="s">
        <v>3136</v>
      </c>
      <c r="B475" t="s">
        <v>3137</v>
      </c>
      <c r="C475" t="s">
        <v>1988</v>
      </c>
      <c r="D475" t="s">
        <v>3138</v>
      </c>
      <c r="E475" t="s">
        <v>3139</v>
      </c>
      <c r="F475" t="s">
        <v>3138</v>
      </c>
      <c r="G475" t="s">
        <v>3140</v>
      </c>
      <c r="H475" t="s">
        <v>2246</v>
      </c>
      <c r="I475" t="s">
        <v>3141</v>
      </c>
      <c r="J475" t="s">
        <v>3140</v>
      </c>
      <c r="K475" t="s">
        <v>733</v>
      </c>
      <c r="L475" t="s">
        <v>483</v>
      </c>
      <c r="M475" t="s">
        <v>131</v>
      </c>
      <c r="N475" t="s">
        <v>3136</v>
      </c>
      <c r="O475">
        <v>1</v>
      </c>
      <c r="P475" t="s">
        <v>3142</v>
      </c>
      <c r="Q475" t="s">
        <v>131</v>
      </c>
      <c r="S475">
        <v>0.8</v>
      </c>
      <c r="T475">
        <v>15.1</v>
      </c>
      <c r="U475">
        <v>0.1</v>
      </c>
      <c r="V475">
        <v>0.1</v>
      </c>
      <c r="W475">
        <v>0.5</v>
      </c>
      <c r="X475">
        <v>1.38</v>
      </c>
      <c r="Y475">
        <v>11.3</v>
      </c>
      <c r="Z475">
        <v>66.2</v>
      </c>
      <c r="AA475">
        <v>10</v>
      </c>
      <c r="AB475">
        <v>0</v>
      </c>
    </row>
    <row r="476" spans="1:28" x14ac:dyDescent="0.25">
      <c r="A476" t="s">
        <v>3143</v>
      </c>
      <c r="B476" t="s">
        <v>3144</v>
      </c>
      <c r="C476" t="s">
        <v>1988</v>
      </c>
      <c r="D476" t="s">
        <v>3145</v>
      </c>
      <c r="E476" t="s">
        <v>3146</v>
      </c>
      <c r="F476" t="s">
        <v>3147</v>
      </c>
      <c r="G476" t="s">
        <v>3148</v>
      </c>
      <c r="H476" t="s">
        <v>3149</v>
      </c>
      <c r="I476" t="s">
        <v>3150</v>
      </c>
      <c r="J476" t="s">
        <v>2850</v>
      </c>
      <c r="K476" t="s">
        <v>733</v>
      </c>
      <c r="L476" t="s">
        <v>483</v>
      </c>
      <c r="M476" t="s">
        <v>131</v>
      </c>
      <c r="N476" t="s">
        <v>3143</v>
      </c>
      <c r="O476">
        <v>1</v>
      </c>
      <c r="P476" t="s">
        <v>2851</v>
      </c>
      <c r="Q476" t="s">
        <v>131</v>
      </c>
      <c r="S476">
        <v>0</v>
      </c>
      <c r="T476">
        <v>0</v>
      </c>
      <c r="U476">
        <v>99.9</v>
      </c>
      <c r="V476">
        <v>14.5</v>
      </c>
      <c r="W476">
        <v>0</v>
      </c>
      <c r="X476">
        <v>0</v>
      </c>
      <c r="Y476">
        <v>0</v>
      </c>
      <c r="Z476">
        <v>883.37</v>
      </c>
      <c r="AB476">
        <v>85.4</v>
      </c>
    </row>
    <row r="477" spans="1:28" x14ac:dyDescent="0.25">
      <c r="A477" t="s">
        <v>3151</v>
      </c>
      <c r="B477" t="s">
        <v>3152</v>
      </c>
      <c r="C477" t="s">
        <v>1988</v>
      </c>
      <c r="D477" t="s">
        <v>3153</v>
      </c>
      <c r="E477" t="s">
        <v>3154</v>
      </c>
      <c r="F477" t="s">
        <v>3155</v>
      </c>
      <c r="G477" t="s">
        <v>3156</v>
      </c>
      <c r="H477" t="s">
        <v>2120</v>
      </c>
      <c r="I477" t="s">
        <v>3157</v>
      </c>
      <c r="J477" t="s">
        <v>3158</v>
      </c>
      <c r="K477" t="s">
        <v>733</v>
      </c>
      <c r="L477" t="s">
        <v>483</v>
      </c>
      <c r="M477" t="s">
        <v>131</v>
      </c>
      <c r="N477" t="s">
        <v>3151</v>
      </c>
      <c r="O477">
        <v>1</v>
      </c>
      <c r="P477" t="s">
        <v>3159</v>
      </c>
      <c r="Q477" t="s">
        <v>131</v>
      </c>
      <c r="S477">
        <v>0.5</v>
      </c>
      <c r="T477">
        <v>0</v>
      </c>
      <c r="U477">
        <v>100</v>
      </c>
      <c r="V477">
        <v>6.6</v>
      </c>
      <c r="W477">
        <v>0</v>
      </c>
      <c r="X477">
        <v>0.01</v>
      </c>
      <c r="Y477">
        <v>0</v>
      </c>
      <c r="Z477">
        <v>883.37</v>
      </c>
      <c r="AA477">
        <v>910</v>
      </c>
      <c r="AB477">
        <v>93.4</v>
      </c>
    </row>
    <row r="478" spans="1:28" x14ac:dyDescent="0.25">
      <c r="A478" t="s">
        <v>3160</v>
      </c>
      <c r="B478" t="s">
        <v>3161</v>
      </c>
      <c r="C478" t="s">
        <v>122</v>
      </c>
      <c r="D478" t="s">
        <v>3162</v>
      </c>
      <c r="E478" t="s">
        <v>3163</v>
      </c>
      <c r="F478" t="s">
        <v>3162</v>
      </c>
      <c r="G478" t="s">
        <v>3164</v>
      </c>
      <c r="H478" t="s">
        <v>3165</v>
      </c>
      <c r="I478" t="s">
        <v>2926</v>
      </c>
      <c r="J478" t="s">
        <v>3166</v>
      </c>
      <c r="K478" t="s">
        <v>130</v>
      </c>
      <c r="L478" t="s">
        <v>130</v>
      </c>
      <c r="M478" t="s">
        <v>131</v>
      </c>
      <c r="N478" t="s">
        <v>3160</v>
      </c>
      <c r="P478" t="s">
        <v>3167</v>
      </c>
      <c r="Q478" t="s">
        <v>131</v>
      </c>
    </row>
    <row r="479" spans="1:28" x14ac:dyDescent="0.25">
      <c r="A479" t="s">
        <v>3168</v>
      </c>
      <c r="B479" t="s">
        <v>3169</v>
      </c>
      <c r="C479" t="s">
        <v>475</v>
      </c>
      <c r="D479" t="s">
        <v>2938</v>
      </c>
      <c r="E479" t="s">
        <v>1330</v>
      </c>
      <c r="F479" t="s">
        <v>3170</v>
      </c>
      <c r="G479" t="s">
        <v>1331</v>
      </c>
      <c r="H479" t="s">
        <v>3171</v>
      </c>
      <c r="I479" t="s">
        <v>3172</v>
      </c>
      <c r="J479" t="s">
        <v>1334</v>
      </c>
      <c r="K479" t="s">
        <v>482</v>
      </c>
      <c r="L479" t="s">
        <v>483</v>
      </c>
      <c r="M479" t="s">
        <v>131</v>
      </c>
      <c r="N479" t="s">
        <v>3168</v>
      </c>
      <c r="O479">
        <v>2.27</v>
      </c>
      <c r="P479" t="s">
        <v>1335</v>
      </c>
      <c r="Q479" t="s">
        <v>1336</v>
      </c>
      <c r="S479">
        <v>1.4</v>
      </c>
      <c r="T479">
        <v>9.5</v>
      </c>
      <c r="U479">
        <v>1.9</v>
      </c>
      <c r="V479">
        <v>0.4</v>
      </c>
      <c r="W479">
        <v>0.6</v>
      </c>
      <c r="X479">
        <v>0.52</v>
      </c>
      <c r="Y479">
        <v>6.9</v>
      </c>
      <c r="Z479">
        <v>62</v>
      </c>
      <c r="AB479">
        <v>1.5</v>
      </c>
    </row>
    <row r="480" spans="1:28" x14ac:dyDescent="0.25">
      <c r="A480" t="s">
        <v>3173</v>
      </c>
      <c r="B480" t="s">
        <v>3174</v>
      </c>
      <c r="C480" t="s">
        <v>1988</v>
      </c>
      <c r="D480" t="s">
        <v>3175</v>
      </c>
      <c r="E480" t="s">
        <v>3176</v>
      </c>
      <c r="F480" t="s">
        <v>3175</v>
      </c>
      <c r="G480" t="s">
        <v>3177</v>
      </c>
      <c r="H480" t="s">
        <v>3178</v>
      </c>
      <c r="I480" t="s">
        <v>3179</v>
      </c>
      <c r="J480" t="s">
        <v>3180</v>
      </c>
      <c r="K480" t="s">
        <v>733</v>
      </c>
      <c r="L480" t="s">
        <v>733</v>
      </c>
      <c r="M480" t="s">
        <v>131</v>
      </c>
      <c r="N480" t="s">
        <v>3173</v>
      </c>
      <c r="O480">
        <v>1</v>
      </c>
      <c r="P480" t="s">
        <v>1920</v>
      </c>
      <c r="Q480" t="s">
        <v>131</v>
      </c>
    </row>
    <row r="481" spans="1:28" x14ac:dyDescent="0.25">
      <c r="A481" t="s">
        <v>3181</v>
      </c>
      <c r="B481" t="s">
        <v>3182</v>
      </c>
      <c r="C481" t="s">
        <v>475</v>
      </c>
      <c r="D481" t="s">
        <v>3183</v>
      </c>
      <c r="E481" t="s">
        <v>3184</v>
      </c>
      <c r="F481" t="s">
        <v>3185</v>
      </c>
      <c r="G481" t="s">
        <v>3186</v>
      </c>
      <c r="H481" t="s">
        <v>1169</v>
      </c>
      <c r="I481" t="s">
        <v>3179</v>
      </c>
      <c r="J481" t="s">
        <v>3187</v>
      </c>
      <c r="K481" t="s">
        <v>482</v>
      </c>
      <c r="L481" t="s">
        <v>483</v>
      </c>
      <c r="M481" t="s">
        <v>131</v>
      </c>
      <c r="N481" t="s">
        <v>3181</v>
      </c>
      <c r="O481">
        <v>1</v>
      </c>
      <c r="P481" t="s">
        <v>3188</v>
      </c>
      <c r="Q481" t="s">
        <v>131</v>
      </c>
    </row>
    <row r="482" spans="1:28" x14ac:dyDescent="0.25">
      <c r="A482" t="s">
        <v>3189</v>
      </c>
      <c r="B482" t="s">
        <v>3190</v>
      </c>
      <c r="C482" t="s">
        <v>1531</v>
      </c>
      <c r="D482" t="s">
        <v>3191</v>
      </c>
      <c r="E482" t="s">
        <v>3192</v>
      </c>
      <c r="F482" t="s">
        <v>3191</v>
      </c>
      <c r="G482" t="s">
        <v>131</v>
      </c>
      <c r="H482" t="s">
        <v>1533</v>
      </c>
      <c r="I482" t="s">
        <v>1534</v>
      </c>
      <c r="J482" t="s">
        <v>3011</v>
      </c>
      <c r="K482" t="s">
        <v>1685</v>
      </c>
      <c r="L482" t="s">
        <v>1536</v>
      </c>
      <c r="M482" t="s">
        <v>131</v>
      </c>
      <c r="N482" t="s">
        <v>3189</v>
      </c>
      <c r="P482" t="s">
        <v>3011</v>
      </c>
      <c r="Q482" t="s">
        <v>131</v>
      </c>
    </row>
    <row r="483" spans="1:28" x14ac:dyDescent="0.25">
      <c r="A483" t="s">
        <v>3193</v>
      </c>
      <c r="B483" t="s">
        <v>3194</v>
      </c>
      <c r="C483" t="s">
        <v>1531</v>
      </c>
      <c r="D483" t="s">
        <v>3195</v>
      </c>
      <c r="E483" t="s">
        <v>3196</v>
      </c>
      <c r="F483" t="s">
        <v>3195</v>
      </c>
      <c r="G483" t="s">
        <v>131</v>
      </c>
      <c r="H483" t="s">
        <v>1533</v>
      </c>
      <c r="I483" t="s">
        <v>1534</v>
      </c>
      <c r="J483" t="s">
        <v>1404</v>
      </c>
      <c r="K483" t="s">
        <v>1685</v>
      </c>
      <c r="L483" t="s">
        <v>1536</v>
      </c>
      <c r="M483" t="s">
        <v>131</v>
      </c>
      <c r="N483" t="s">
        <v>3193</v>
      </c>
      <c r="P483" t="s">
        <v>1404</v>
      </c>
      <c r="Q483" t="s">
        <v>131</v>
      </c>
    </row>
    <row r="484" spans="1:28" x14ac:dyDescent="0.25">
      <c r="A484" t="s">
        <v>3197</v>
      </c>
      <c r="B484" t="s">
        <v>3198</v>
      </c>
      <c r="C484" t="s">
        <v>1531</v>
      </c>
      <c r="D484" t="s">
        <v>3199</v>
      </c>
      <c r="E484" t="s">
        <v>3200</v>
      </c>
      <c r="F484" t="s">
        <v>3199</v>
      </c>
      <c r="G484" t="s">
        <v>131</v>
      </c>
      <c r="H484" t="s">
        <v>1533</v>
      </c>
      <c r="I484" t="s">
        <v>1534</v>
      </c>
      <c r="J484" t="s">
        <v>1805</v>
      </c>
      <c r="K484" t="s">
        <v>1685</v>
      </c>
      <c r="L484" t="s">
        <v>1536</v>
      </c>
      <c r="M484" t="s">
        <v>131</v>
      </c>
      <c r="N484" t="s">
        <v>3197</v>
      </c>
      <c r="P484" t="s">
        <v>1805</v>
      </c>
      <c r="Q484" t="s">
        <v>131</v>
      </c>
    </row>
    <row r="485" spans="1:28" x14ac:dyDescent="0.25">
      <c r="A485" t="s">
        <v>3201</v>
      </c>
      <c r="B485" t="s">
        <v>3202</v>
      </c>
      <c r="C485" t="s">
        <v>1531</v>
      </c>
      <c r="D485" t="s">
        <v>3203</v>
      </c>
      <c r="E485" t="s">
        <v>3204</v>
      </c>
      <c r="F485" t="s">
        <v>3203</v>
      </c>
      <c r="G485" t="s">
        <v>131</v>
      </c>
      <c r="H485" t="s">
        <v>1533</v>
      </c>
      <c r="I485" t="s">
        <v>1534</v>
      </c>
      <c r="J485" t="s">
        <v>1101</v>
      </c>
      <c r="K485" t="s">
        <v>1685</v>
      </c>
      <c r="L485" t="s">
        <v>1536</v>
      </c>
      <c r="M485" t="s">
        <v>131</v>
      </c>
      <c r="N485" t="s">
        <v>3201</v>
      </c>
      <c r="P485" t="s">
        <v>1101</v>
      </c>
      <c r="Q485" t="s">
        <v>131</v>
      </c>
    </row>
    <row r="486" spans="1:28" x14ac:dyDescent="0.25">
      <c r="A486" t="s">
        <v>3205</v>
      </c>
      <c r="B486" t="s">
        <v>3206</v>
      </c>
      <c r="C486" t="s">
        <v>1988</v>
      </c>
      <c r="D486" t="s">
        <v>2855</v>
      </c>
      <c r="E486" t="s">
        <v>3207</v>
      </c>
      <c r="F486" t="s">
        <v>3208</v>
      </c>
      <c r="G486" t="s">
        <v>3209</v>
      </c>
      <c r="H486" t="s">
        <v>629</v>
      </c>
      <c r="I486" t="s">
        <v>420</v>
      </c>
      <c r="J486" t="s">
        <v>3210</v>
      </c>
      <c r="K486" t="s">
        <v>482</v>
      </c>
      <c r="L486" t="s">
        <v>483</v>
      </c>
      <c r="M486" t="s">
        <v>131</v>
      </c>
      <c r="N486" t="s">
        <v>3205</v>
      </c>
      <c r="O486">
        <v>1</v>
      </c>
      <c r="P486" t="s">
        <v>866</v>
      </c>
      <c r="Q486" t="s">
        <v>3211</v>
      </c>
      <c r="S486">
        <v>15.2</v>
      </c>
      <c r="T486">
        <v>6.5</v>
      </c>
      <c r="U486">
        <v>21.4</v>
      </c>
      <c r="V486">
        <v>8.8000000000000007</v>
      </c>
      <c r="W486">
        <v>0.4</v>
      </c>
      <c r="X486">
        <v>1.6</v>
      </c>
      <c r="Y486">
        <v>0.4</v>
      </c>
      <c r="Z486">
        <v>260.04000000000002</v>
      </c>
      <c r="AB486">
        <v>12.599999999999998</v>
      </c>
    </row>
    <row r="487" spans="1:28" x14ac:dyDescent="0.25">
      <c r="A487" t="s">
        <v>3212</v>
      </c>
      <c r="B487" t="s">
        <v>3213</v>
      </c>
      <c r="C487" t="s">
        <v>1988</v>
      </c>
      <c r="D487" t="s">
        <v>2101</v>
      </c>
      <c r="E487" t="s">
        <v>3214</v>
      </c>
      <c r="F487" t="s">
        <v>3215</v>
      </c>
      <c r="G487" t="s">
        <v>3216</v>
      </c>
      <c r="H487" t="s">
        <v>3217</v>
      </c>
      <c r="I487" t="s">
        <v>563</v>
      </c>
      <c r="J487" t="s">
        <v>3216</v>
      </c>
      <c r="K487" t="s">
        <v>733</v>
      </c>
      <c r="L487" t="s">
        <v>483</v>
      </c>
      <c r="M487" t="s">
        <v>131</v>
      </c>
      <c r="N487" t="s">
        <v>3212</v>
      </c>
      <c r="O487">
        <v>3</v>
      </c>
      <c r="P487" t="s">
        <v>3218</v>
      </c>
      <c r="Q487" t="s">
        <v>131</v>
      </c>
      <c r="S487">
        <v>12</v>
      </c>
      <c r="T487">
        <v>73.599999999999994</v>
      </c>
      <c r="U487">
        <v>1.5</v>
      </c>
      <c r="V487">
        <v>0.5</v>
      </c>
      <c r="W487">
        <v>3</v>
      </c>
      <c r="X487">
        <v>0.03</v>
      </c>
      <c r="Y487">
        <v>3.5</v>
      </c>
      <c r="Z487">
        <v>366.87</v>
      </c>
      <c r="AB487">
        <v>1</v>
      </c>
    </row>
    <row r="488" spans="1:28" x14ac:dyDescent="0.25">
      <c r="A488" t="s">
        <v>3219</v>
      </c>
      <c r="B488" t="s">
        <v>3220</v>
      </c>
      <c r="C488" t="s">
        <v>1988</v>
      </c>
      <c r="D488" t="s">
        <v>3221</v>
      </c>
      <c r="E488" t="s">
        <v>3222</v>
      </c>
      <c r="F488" t="s">
        <v>3221</v>
      </c>
      <c r="G488" t="s">
        <v>3223</v>
      </c>
      <c r="H488" t="s">
        <v>683</v>
      </c>
      <c r="I488" t="s">
        <v>3224</v>
      </c>
      <c r="J488" t="s">
        <v>3225</v>
      </c>
      <c r="K488" t="s">
        <v>564</v>
      </c>
      <c r="L488" t="s">
        <v>483</v>
      </c>
      <c r="M488" t="s">
        <v>131</v>
      </c>
      <c r="N488" t="s">
        <v>3219</v>
      </c>
      <c r="O488">
        <v>1</v>
      </c>
      <c r="P488" t="s">
        <v>2783</v>
      </c>
      <c r="Q488" t="s">
        <v>131</v>
      </c>
      <c r="S488">
        <v>16.600000000000001</v>
      </c>
      <c r="T488">
        <v>7.4</v>
      </c>
      <c r="U488">
        <v>8.5</v>
      </c>
      <c r="V488">
        <v>3.1</v>
      </c>
      <c r="W488">
        <v>0</v>
      </c>
      <c r="X488">
        <v>1.79</v>
      </c>
      <c r="Y488">
        <v>0.1</v>
      </c>
      <c r="Z488">
        <v>174.47</v>
      </c>
      <c r="AB488">
        <v>5.4</v>
      </c>
    </row>
    <row r="489" spans="1:28" x14ac:dyDescent="0.25">
      <c r="A489" t="s">
        <v>3226</v>
      </c>
      <c r="B489" t="s">
        <v>3227</v>
      </c>
      <c r="C489" t="s">
        <v>1988</v>
      </c>
      <c r="D489" t="s">
        <v>3228</v>
      </c>
      <c r="E489" t="s">
        <v>3229</v>
      </c>
      <c r="F489" t="s">
        <v>3228</v>
      </c>
      <c r="G489" t="s">
        <v>3230</v>
      </c>
      <c r="H489" t="s">
        <v>3231</v>
      </c>
      <c r="I489" t="s">
        <v>3232</v>
      </c>
      <c r="J489" t="s">
        <v>3233</v>
      </c>
      <c r="K489" t="s">
        <v>495</v>
      </c>
      <c r="L489" t="s">
        <v>483</v>
      </c>
      <c r="M489" t="s">
        <v>131</v>
      </c>
      <c r="N489" t="s">
        <v>3226</v>
      </c>
      <c r="O489">
        <v>2.5</v>
      </c>
      <c r="P489" t="s">
        <v>3234</v>
      </c>
      <c r="Q489" t="s">
        <v>131</v>
      </c>
      <c r="S489">
        <v>2.5</v>
      </c>
      <c r="T489">
        <v>23</v>
      </c>
      <c r="U489">
        <v>3.5</v>
      </c>
      <c r="V489">
        <v>0.4</v>
      </c>
      <c r="W489">
        <v>2.5</v>
      </c>
      <c r="X489">
        <v>0.4</v>
      </c>
      <c r="Y489">
        <v>1</v>
      </c>
      <c r="Z489">
        <v>139.34</v>
      </c>
      <c r="AB489">
        <v>3.1</v>
      </c>
    </row>
    <row r="490" spans="1:28" x14ac:dyDescent="0.25">
      <c r="A490" t="s">
        <v>3235</v>
      </c>
      <c r="B490" t="s">
        <v>3236</v>
      </c>
      <c r="C490" t="s">
        <v>1988</v>
      </c>
      <c r="D490" t="s">
        <v>3237</v>
      </c>
      <c r="E490" t="s">
        <v>3238</v>
      </c>
      <c r="F490" t="s">
        <v>3237</v>
      </c>
      <c r="G490" t="s">
        <v>3239</v>
      </c>
      <c r="H490" t="s">
        <v>2353</v>
      </c>
      <c r="I490" t="s">
        <v>426</v>
      </c>
      <c r="J490" t="s">
        <v>2000</v>
      </c>
      <c r="K490" t="s">
        <v>482</v>
      </c>
      <c r="L490" t="s">
        <v>483</v>
      </c>
      <c r="M490" t="s">
        <v>131</v>
      </c>
      <c r="N490" t="s">
        <v>3235</v>
      </c>
      <c r="O490">
        <v>1</v>
      </c>
      <c r="P490" t="s">
        <v>2001</v>
      </c>
      <c r="Q490" t="s">
        <v>671</v>
      </c>
    </row>
    <row r="491" spans="1:28" x14ac:dyDescent="0.25">
      <c r="A491" t="s">
        <v>3240</v>
      </c>
      <c r="B491" t="s">
        <v>3241</v>
      </c>
      <c r="C491" t="s">
        <v>1988</v>
      </c>
      <c r="D491" t="s">
        <v>3242</v>
      </c>
      <c r="E491" t="s">
        <v>3243</v>
      </c>
      <c r="F491" t="s">
        <v>3242</v>
      </c>
      <c r="G491" t="s">
        <v>3244</v>
      </c>
      <c r="H491" t="s">
        <v>2353</v>
      </c>
      <c r="I491" t="s">
        <v>426</v>
      </c>
      <c r="J491" t="s">
        <v>3245</v>
      </c>
      <c r="K491" t="s">
        <v>482</v>
      </c>
      <c r="L491" t="s">
        <v>483</v>
      </c>
      <c r="M491" t="s">
        <v>131</v>
      </c>
      <c r="N491" t="s">
        <v>3240</v>
      </c>
      <c r="O491">
        <v>1</v>
      </c>
      <c r="P491" t="s">
        <v>751</v>
      </c>
      <c r="Q491" t="s">
        <v>1193</v>
      </c>
      <c r="S491">
        <v>13</v>
      </c>
      <c r="T491">
        <v>19.5</v>
      </c>
      <c r="U491">
        <v>7.7</v>
      </c>
      <c r="V491">
        <v>0.8</v>
      </c>
      <c r="W491">
        <v>0</v>
      </c>
      <c r="X491">
        <v>0.5</v>
      </c>
      <c r="Y491">
        <v>1</v>
      </c>
      <c r="Z491">
        <v>203.87</v>
      </c>
      <c r="AB491">
        <v>6.9</v>
      </c>
    </row>
    <row r="492" spans="1:28" x14ac:dyDescent="0.25">
      <c r="A492" t="s">
        <v>3246</v>
      </c>
      <c r="B492" t="s">
        <v>3247</v>
      </c>
      <c r="C492" t="s">
        <v>1988</v>
      </c>
      <c r="D492" t="s">
        <v>1111</v>
      </c>
      <c r="E492" t="s">
        <v>3248</v>
      </c>
      <c r="F492" t="s">
        <v>3249</v>
      </c>
      <c r="G492" t="s">
        <v>3250</v>
      </c>
      <c r="H492" t="s">
        <v>2235</v>
      </c>
      <c r="I492" t="s">
        <v>426</v>
      </c>
      <c r="J492" t="s">
        <v>3251</v>
      </c>
      <c r="K492" t="s">
        <v>482</v>
      </c>
      <c r="L492" t="s">
        <v>483</v>
      </c>
      <c r="M492" t="s">
        <v>131</v>
      </c>
      <c r="N492" t="s">
        <v>3246</v>
      </c>
      <c r="O492">
        <v>24</v>
      </c>
      <c r="P492" t="s">
        <v>3252</v>
      </c>
      <c r="Q492" t="s">
        <v>1109</v>
      </c>
      <c r="S492">
        <v>7.6</v>
      </c>
      <c r="T492">
        <v>52.2</v>
      </c>
      <c r="U492">
        <v>6.8</v>
      </c>
      <c r="V492">
        <v>0.6</v>
      </c>
      <c r="W492">
        <v>2.2999999999999998</v>
      </c>
      <c r="X492">
        <v>0.88</v>
      </c>
      <c r="Y492">
        <v>0.5</v>
      </c>
      <c r="Z492">
        <v>309.27</v>
      </c>
      <c r="AB492">
        <v>6.2</v>
      </c>
    </row>
    <row r="493" spans="1:28" x14ac:dyDescent="0.25">
      <c r="A493" t="s">
        <v>3253</v>
      </c>
      <c r="B493" t="s">
        <v>3254</v>
      </c>
      <c r="C493" t="s">
        <v>1988</v>
      </c>
      <c r="D493" t="s">
        <v>3237</v>
      </c>
      <c r="E493" t="s">
        <v>3255</v>
      </c>
      <c r="F493" t="s">
        <v>3256</v>
      </c>
      <c r="G493" t="s">
        <v>3239</v>
      </c>
      <c r="H493" t="s">
        <v>2353</v>
      </c>
      <c r="I493" t="s">
        <v>426</v>
      </c>
      <c r="J493" t="s">
        <v>2000</v>
      </c>
      <c r="K493" t="s">
        <v>482</v>
      </c>
      <c r="L493" t="s">
        <v>483</v>
      </c>
      <c r="M493" t="s">
        <v>131</v>
      </c>
      <c r="N493" t="s">
        <v>3253</v>
      </c>
      <c r="O493">
        <v>1</v>
      </c>
      <c r="P493" t="s">
        <v>2001</v>
      </c>
      <c r="Q493" t="s">
        <v>671</v>
      </c>
      <c r="S493">
        <v>8.8000000000000007</v>
      </c>
      <c r="T493">
        <v>33.299999999999997</v>
      </c>
      <c r="U493">
        <v>7.8</v>
      </c>
      <c r="V493">
        <v>0.7</v>
      </c>
      <c r="W493">
        <v>0</v>
      </c>
      <c r="X493">
        <v>0.6</v>
      </c>
      <c r="Y493">
        <v>2.2000000000000002</v>
      </c>
      <c r="Z493">
        <v>244.02</v>
      </c>
      <c r="AB493">
        <v>7.1</v>
      </c>
    </row>
    <row r="494" spans="1:28" x14ac:dyDescent="0.25">
      <c r="A494" t="s">
        <v>3257</v>
      </c>
      <c r="B494" t="s">
        <v>3258</v>
      </c>
      <c r="C494" t="s">
        <v>3259</v>
      </c>
      <c r="D494" t="s">
        <v>53</v>
      </c>
      <c r="E494" t="s">
        <v>3260</v>
      </c>
      <c r="F494" t="s">
        <v>53</v>
      </c>
      <c r="G494" t="s">
        <v>3261</v>
      </c>
      <c r="H494" t="s">
        <v>1216</v>
      </c>
      <c r="I494" t="s">
        <v>420</v>
      </c>
      <c r="J494" t="s">
        <v>3261</v>
      </c>
      <c r="K494" t="s">
        <v>564</v>
      </c>
      <c r="L494" t="s">
        <v>483</v>
      </c>
      <c r="M494" t="s">
        <v>131</v>
      </c>
      <c r="N494" t="s">
        <v>3257</v>
      </c>
      <c r="O494">
        <v>1</v>
      </c>
      <c r="P494" t="s">
        <v>3262</v>
      </c>
      <c r="Q494" t="s">
        <v>131</v>
      </c>
      <c r="S494">
        <v>0.3</v>
      </c>
      <c r="T494">
        <v>4</v>
      </c>
      <c r="U494">
        <v>0.2</v>
      </c>
      <c r="V494">
        <v>0</v>
      </c>
      <c r="W494">
        <v>0.1</v>
      </c>
      <c r="X494">
        <v>0</v>
      </c>
      <c r="Y494">
        <v>4</v>
      </c>
      <c r="Z494">
        <v>18</v>
      </c>
      <c r="AA494">
        <v>3000</v>
      </c>
      <c r="AB494">
        <v>0.2</v>
      </c>
    </row>
    <row r="495" spans="1:28" x14ac:dyDescent="0.25">
      <c r="A495" t="s">
        <v>2679</v>
      </c>
      <c r="B495" t="s">
        <v>3263</v>
      </c>
      <c r="C495" t="s">
        <v>3259</v>
      </c>
      <c r="D495" t="s">
        <v>1235</v>
      </c>
      <c r="E495" t="s">
        <v>617</v>
      </c>
      <c r="F495" t="s">
        <v>1235</v>
      </c>
      <c r="G495" t="s">
        <v>3264</v>
      </c>
      <c r="H495" t="s">
        <v>1231</v>
      </c>
      <c r="I495" t="s">
        <v>563</v>
      </c>
      <c r="J495" t="s">
        <v>3264</v>
      </c>
      <c r="K495" t="s">
        <v>564</v>
      </c>
      <c r="L495" t="s">
        <v>483</v>
      </c>
      <c r="M495" t="s">
        <v>131</v>
      </c>
      <c r="N495" t="s">
        <v>2679</v>
      </c>
      <c r="P495" t="s">
        <v>3265</v>
      </c>
      <c r="Q495" t="s">
        <v>131</v>
      </c>
      <c r="S495">
        <v>0.7</v>
      </c>
      <c r="T495">
        <v>15.2</v>
      </c>
      <c r="U495">
        <v>0.2</v>
      </c>
      <c r="V495">
        <v>0</v>
      </c>
      <c r="W495">
        <v>0.7</v>
      </c>
      <c r="X495">
        <v>0</v>
      </c>
      <c r="Y495">
        <v>15.2</v>
      </c>
      <c r="Z495">
        <v>62</v>
      </c>
      <c r="AB495">
        <v>0.2</v>
      </c>
    </row>
    <row r="496" spans="1:28" x14ac:dyDescent="0.25">
      <c r="A496" t="s">
        <v>3266</v>
      </c>
      <c r="B496" t="s">
        <v>3267</v>
      </c>
      <c r="C496" t="s">
        <v>3259</v>
      </c>
      <c r="D496" t="s">
        <v>1228</v>
      </c>
      <c r="E496" t="s">
        <v>3268</v>
      </c>
      <c r="F496" t="s">
        <v>1228</v>
      </c>
      <c r="G496" t="s">
        <v>3264</v>
      </c>
      <c r="H496" t="s">
        <v>1231</v>
      </c>
      <c r="I496" t="s">
        <v>563</v>
      </c>
      <c r="J496" t="s">
        <v>3264</v>
      </c>
      <c r="K496" t="s">
        <v>564</v>
      </c>
      <c r="L496" t="s">
        <v>483</v>
      </c>
      <c r="M496" t="s">
        <v>131</v>
      </c>
      <c r="N496" t="s">
        <v>3266</v>
      </c>
      <c r="P496" t="s">
        <v>3265</v>
      </c>
      <c r="Q496" t="s">
        <v>131</v>
      </c>
      <c r="S496">
        <v>0.7</v>
      </c>
      <c r="T496">
        <v>16.100000000000001</v>
      </c>
      <c r="U496">
        <v>0.2</v>
      </c>
      <c r="V496">
        <v>0</v>
      </c>
      <c r="W496">
        <v>0.6</v>
      </c>
      <c r="X496">
        <v>0</v>
      </c>
      <c r="Y496">
        <v>16.100000000000001</v>
      </c>
      <c r="Z496">
        <v>65</v>
      </c>
      <c r="AB496">
        <v>0.2</v>
      </c>
    </row>
    <row r="497" spans="1:28" x14ac:dyDescent="0.25">
      <c r="A497" t="s">
        <v>3269</v>
      </c>
      <c r="B497" t="s">
        <v>3270</v>
      </c>
      <c r="C497" t="s">
        <v>3259</v>
      </c>
      <c r="D497" t="s">
        <v>1174</v>
      </c>
      <c r="E497" t="s">
        <v>3271</v>
      </c>
      <c r="F497" t="s">
        <v>1174</v>
      </c>
      <c r="G497" t="s">
        <v>873</v>
      </c>
      <c r="H497" t="s">
        <v>3272</v>
      </c>
      <c r="I497" t="s">
        <v>3273</v>
      </c>
      <c r="J497" t="s">
        <v>873</v>
      </c>
      <c r="K497" t="s">
        <v>564</v>
      </c>
      <c r="L497" t="s">
        <v>483</v>
      </c>
      <c r="M497" t="s">
        <v>131</v>
      </c>
      <c r="N497" t="s">
        <v>3269</v>
      </c>
      <c r="P497" t="s">
        <v>875</v>
      </c>
      <c r="Q497" t="s">
        <v>131</v>
      </c>
      <c r="S497">
        <v>0.6</v>
      </c>
      <c r="T497">
        <v>6.1</v>
      </c>
      <c r="U497">
        <v>0.5</v>
      </c>
      <c r="V497">
        <v>0.04</v>
      </c>
      <c r="W497">
        <v>1</v>
      </c>
      <c r="X497">
        <v>0</v>
      </c>
      <c r="Y497">
        <v>6.1</v>
      </c>
      <c r="Z497">
        <v>30</v>
      </c>
      <c r="AB497">
        <v>0.46</v>
      </c>
    </row>
    <row r="498" spans="1:28" x14ac:dyDescent="0.25">
      <c r="A498" t="s">
        <v>2852</v>
      </c>
      <c r="B498" t="s">
        <v>3274</v>
      </c>
      <c r="C498" t="s">
        <v>3259</v>
      </c>
      <c r="D498" t="s">
        <v>1288</v>
      </c>
      <c r="E498" t="s">
        <v>3275</v>
      </c>
      <c r="F498" t="s">
        <v>1290</v>
      </c>
      <c r="G498" t="s">
        <v>3180</v>
      </c>
      <c r="H498" t="s">
        <v>1216</v>
      </c>
      <c r="I498" t="s">
        <v>420</v>
      </c>
      <c r="J498" t="s">
        <v>3180</v>
      </c>
      <c r="K498" t="s">
        <v>564</v>
      </c>
      <c r="L498" t="s">
        <v>483</v>
      </c>
      <c r="M498" t="s">
        <v>131</v>
      </c>
      <c r="N498" t="s">
        <v>2852</v>
      </c>
      <c r="O498">
        <v>1</v>
      </c>
      <c r="P498" t="s">
        <v>1920</v>
      </c>
      <c r="Q498" t="s">
        <v>131</v>
      </c>
      <c r="S498">
        <v>1.2</v>
      </c>
      <c r="T498">
        <v>1.4</v>
      </c>
      <c r="U498">
        <v>0.1</v>
      </c>
      <c r="V498">
        <v>0</v>
      </c>
      <c r="W498">
        <v>1.5</v>
      </c>
      <c r="X498">
        <v>0.02</v>
      </c>
      <c r="Y498">
        <v>0</v>
      </c>
      <c r="Z498">
        <v>11</v>
      </c>
      <c r="AB498">
        <v>0.1</v>
      </c>
    </row>
    <row r="499" spans="1:28" x14ac:dyDescent="0.25">
      <c r="A499" t="s">
        <v>2074</v>
      </c>
      <c r="B499" t="s">
        <v>3276</v>
      </c>
      <c r="C499" t="s">
        <v>3259</v>
      </c>
      <c r="D499" t="s">
        <v>3277</v>
      </c>
      <c r="E499" t="s">
        <v>3278</v>
      </c>
      <c r="F499" t="s">
        <v>3277</v>
      </c>
      <c r="G499" t="s">
        <v>3279</v>
      </c>
      <c r="H499" t="s">
        <v>1304</v>
      </c>
      <c r="I499" t="s">
        <v>563</v>
      </c>
      <c r="J499" t="s">
        <v>3279</v>
      </c>
      <c r="K499" t="s">
        <v>564</v>
      </c>
      <c r="L499" t="s">
        <v>483</v>
      </c>
      <c r="M499" t="s">
        <v>131</v>
      </c>
      <c r="N499" t="s">
        <v>2074</v>
      </c>
      <c r="O499">
        <v>1</v>
      </c>
      <c r="P499" t="s">
        <v>1850</v>
      </c>
      <c r="Q499" t="s">
        <v>131</v>
      </c>
      <c r="S499">
        <v>0.5</v>
      </c>
      <c r="T499">
        <v>3</v>
      </c>
      <c r="U499">
        <v>0.1</v>
      </c>
      <c r="V499">
        <v>0.03</v>
      </c>
      <c r="W499">
        <v>1</v>
      </c>
      <c r="X499">
        <v>0</v>
      </c>
      <c r="Y499">
        <v>3</v>
      </c>
      <c r="Z499">
        <v>14</v>
      </c>
      <c r="AB499">
        <v>7.0000000000000007E-2</v>
      </c>
    </row>
    <row r="500" spans="1:28" x14ac:dyDescent="0.25">
      <c r="A500" t="s">
        <v>2045</v>
      </c>
      <c r="B500" t="s">
        <v>3280</v>
      </c>
      <c r="C500" t="s">
        <v>3259</v>
      </c>
      <c r="D500" t="s">
        <v>1281</v>
      </c>
      <c r="E500" t="s">
        <v>3281</v>
      </c>
      <c r="F500" t="s">
        <v>1283</v>
      </c>
      <c r="G500" t="s">
        <v>3282</v>
      </c>
      <c r="H500" t="s">
        <v>1216</v>
      </c>
      <c r="I500" t="s">
        <v>420</v>
      </c>
      <c r="J500" t="s">
        <v>3282</v>
      </c>
      <c r="K500" t="s">
        <v>564</v>
      </c>
      <c r="L500" t="s">
        <v>483</v>
      </c>
      <c r="M500" t="s">
        <v>131</v>
      </c>
      <c r="N500" t="s">
        <v>2045</v>
      </c>
      <c r="O500">
        <v>1</v>
      </c>
      <c r="P500" t="s">
        <v>3283</v>
      </c>
      <c r="Q500" t="s">
        <v>131</v>
      </c>
      <c r="S500">
        <v>1</v>
      </c>
      <c r="T500">
        <v>1.2</v>
      </c>
      <c r="U500">
        <v>0.6</v>
      </c>
      <c r="V500">
        <v>0</v>
      </c>
      <c r="W500">
        <v>0.7</v>
      </c>
      <c r="X500">
        <v>0</v>
      </c>
      <c r="Y500">
        <v>1.2</v>
      </c>
      <c r="Z500">
        <v>14</v>
      </c>
      <c r="AB500">
        <v>0.6</v>
      </c>
    </row>
    <row r="501" spans="1:28" x14ac:dyDescent="0.25">
      <c r="A501" t="s">
        <v>3284</v>
      </c>
      <c r="B501" t="s">
        <v>3285</v>
      </c>
      <c r="C501" t="s">
        <v>3259</v>
      </c>
      <c r="D501" t="s">
        <v>3286</v>
      </c>
      <c r="E501" t="s">
        <v>3287</v>
      </c>
      <c r="F501" t="s">
        <v>3286</v>
      </c>
      <c r="G501" t="s">
        <v>3288</v>
      </c>
      <c r="H501" t="s">
        <v>1216</v>
      </c>
      <c r="I501" t="s">
        <v>420</v>
      </c>
      <c r="J501" t="s">
        <v>3288</v>
      </c>
      <c r="K501" t="s">
        <v>564</v>
      </c>
      <c r="L501" t="s">
        <v>483</v>
      </c>
      <c r="M501" t="s">
        <v>131</v>
      </c>
      <c r="N501" t="s">
        <v>3284</v>
      </c>
      <c r="O501">
        <v>1</v>
      </c>
      <c r="P501" t="s">
        <v>709</v>
      </c>
      <c r="Q501" t="s">
        <v>131</v>
      </c>
    </row>
    <row r="502" spans="1:28" x14ac:dyDescent="0.25">
      <c r="A502" t="s">
        <v>3289</v>
      </c>
      <c r="B502" t="s">
        <v>3290</v>
      </c>
      <c r="C502" t="s">
        <v>3259</v>
      </c>
      <c r="D502" t="s">
        <v>3291</v>
      </c>
      <c r="E502" t="s">
        <v>3292</v>
      </c>
      <c r="F502" t="s">
        <v>3291</v>
      </c>
      <c r="G502" t="s">
        <v>3288</v>
      </c>
      <c r="H502" t="s">
        <v>1216</v>
      </c>
      <c r="I502" t="s">
        <v>420</v>
      </c>
      <c r="J502" t="s">
        <v>3288</v>
      </c>
      <c r="K502" t="s">
        <v>564</v>
      </c>
      <c r="L502" t="s">
        <v>483</v>
      </c>
      <c r="M502" t="s">
        <v>131</v>
      </c>
      <c r="N502" t="s">
        <v>3289</v>
      </c>
      <c r="O502">
        <v>1</v>
      </c>
      <c r="P502" t="s">
        <v>709</v>
      </c>
      <c r="Q502" t="s">
        <v>131</v>
      </c>
    </row>
    <row r="503" spans="1:28" x14ac:dyDescent="0.25">
      <c r="A503" t="s">
        <v>3293</v>
      </c>
      <c r="B503" t="s">
        <v>3294</v>
      </c>
      <c r="C503" t="s">
        <v>3259</v>
      </c>
      <c r="D503" t="s">
        <v>3295</v>
      </c>
      <c r="E503" t="s">
        <v>3296</v>
      </c>
      <c r="F503" t="s">
        <v>3295</v>
      </c>
      <c r="G503" t="s">
        <v>3288</v>
      </c>
      <c r="H503" t="s">
        <v>1216</v>
      </c>
      <c r="I503" t="s">
        <v>420</v>
      </c>
      <c r="J503" t="s">
        <v>3288</v>
      </c>
      <c r="K503" t="s">
        <v>564</v>
      </c>
      <c r="L503" t="s">
        <v>483</v>
      </c>
      <c r="M503" t="s">
        <v>131</v>
      </c>
      <c r="N503" t="s">
        <v>3293</v>
      </c>
      <c r="O503">
        <v>1</v>
      </c>
      <c r="P503" t="s">
        <v>709</v>
      </c>
      <c r="Q503" t="s">
        <v>131</v>
      </c>
    </row>
    <row r="504" spans="1:28" x14ac:dyDescent="0.25">
      <c r="A504" t="s">
        <v>3297</v>
      </c>
      <c r="B504" t="s">
        <v>3298</v>
      </c>
      <c r="C504" t="s">
        <v>3259</v>
      </c>
      <c r="D504" t="s">
        <v>1265</v>
      </c>
      <c r="E504" t="s">
        <v>3299</v>
      </c>
      <c r="F504" t="s">
        <v>3300</v>
      </c>
      <c r="G504" t="s">
        <v>3301</v>
      </c>
      <c r="H504" t="s">
        <v>1304</v>
      </c>
      <c r="I504" t="s">
        <v>563</v>
      </c>
      <c r="J504" t="s">
        <v>3301</v>
      </c>
      <c r="K504" t="s">
        <v>564</v>
      </c>
      <c r="L504" t="s">
        <v>483</v>
      </c>
      <c r="M504" t="s">
        <v>131</v>
      </c>
      <c r="N504" t="s">
        <v>3297</v>
      </c>
      <c r="O504">
        <v>1</v>
      </c>
      <c r="P504" t="s">
        <v>3302</v>
      </c>
      <c r="Q504" t="s">
        <v>131</v>
      </c>
      <c r="S504">
        <v>0.8</v>
      </c>
      <c r="T504">
        <v>12.8</v>
      </c>
      <c r="U504">
        <v>0.33</v>
      </c>
      <c r="V504">
        <v>0</v>
      </c>
      <c r="W504">
        <v>1.4</v>
      </c>
      <c r="X504">
        <v>0</v>
      </c>
      <c r="Y504">
        <v>11.4</v>
      </c>
      <c r="Z504">
        <v>51</v>
      </c>
      <c r="AA504">
        <v>150</v>
      </c>
      <c r="AB504">
        <v>0.33</v>
      </c>
    </row>
    <row r="505" spans="1:28" x14ac:dyDescent="0.25">
      <c r="A505" t="s">
        <v>2197</v>
      </c>
      <c r="B505" t="s">
        <v>3303</v>
      </c>
      <c r="C505" t="s">
        <v>3259</v>
      </c>
      <c r="D505" t="s">
        <v>2192</v>
      </c>
      <c r="E505" t="s">
        <v>3304</v>
      </c>
      <c r="F505" t="s">
        <v>2192</v>
      </c>
      <c r="G505" t="s">
        <v>3305</v>
      </c>
      <c r="H505" t="s">
        <v>1304</v>
      </c>
      <c r="I505" t="s">
        <v>563</v>
      </c>
      <c r="J505" t="s">
        <v>3305</v>
      </c>
      <c r="K505" t="s">
        <v>564</v>
      </c>
      <c r="L505" t="s">
        <v>483</v>
      </c>
      <c r="M505" t="s">
        <v>131</v>
      </c>
      <c r="N505" t="s">
        <v>2197</v>
      </c>
      <c r="O505">
        <v>1</v>
      </c>
      <c r="P505" t="s">
        <v>2687</v>
      </c>
      <c r="Q505" t="s">
        <v>131</v>
      </c>
    </row>
    <row r="506" spans="1:28" x14ac:dyDescent="0.25">
      <c r="A506" t="s">
        <v>3306</v>
      </c>
      <c r="B506" t="s">
        <v>3307</v>
      </c>
      <c r="C506" t="s">
        <v>3259</v>
      </c>
      <c r="D506" t="s">
        <v>3308</v>
      </c>
      <c r="E506" t="s">
        <v>3309</v>
      </c>
      <c r="F506" t="s">
        <v>3308</v>
      </c>
      <c r="G506" t="s">
        <v>3310</v>
      </c>
      <c r="H506" t="s">
        <v>1304</v>
      </c>
      <c r="I506" t="s">
        <v>563</v>
      </c>
      <c r="J506" t="s">
        <v>3310</v>
      </c>
      <c r="K506" t="s">
        <v>564</v>
      </c>
      <c r="L506" t="s">
        <v>483</v>
      </c>
      <c r="M506" t="s">
        <v>131</v>
      </c>
      <c r="N506" t="s">
        <v>3306</v>
      </c>
      <c r="O506">
        <v>1</v>
      </c>
      <c r="P506" t="s">
        <v>3311</v>
      </c>
      <c r="Q506" t="s">
        <v>131</v>
      </c>
      <c r="S506">
        <v>0.8</v>
      </c>
      <c r="T506">
        <v>8.1999999999999993</v>
      </c>
      <c r="U506">
        <v>0.2</v>
      </c>
      <c r="V506">
        <v>0.1</v>
      </c>
      <c r="W506">
        <v>1.7</v>
      </c>
      <c r="X506">
        <v>0</v>
      </c>
      <c r="Y506">
        <v>8.1999999999999993</v>
      </c>
      <c r="Z506">
        <v>41</v>
      </c>
      <c r="AA506">
        <v>100</v>
      </c>
      <c r="AB506">
        <v>0.1</v>
      </c>
    </row>
    <row r="507" spans="1:28" x14ac:dyDescent="0.25">
      <c r="A507" t="s">
        <v>2239</v>
      </c>
      <c r="B507" t="s">
        <v>3312</v>
      </c>
      <c r="C507" t="s">
        <v>3259</v>
      </c>
      <c r="D507" t="s">
        <v>1308</v>
      </c>
      <c r="E507" t="s">
        <v>3313</v>
      </c>
      <c r="F507" t="s">
        <v>3314</v>
      </c>
      <c r="G507" t="s">
        <v>3315</v>
      </c>
      <c r="H507" t="s">
        <v>1216</v>
      </c>
      <c r="I507" t="s">
        <v>420</v>
      </c>
      <c r="J507" t="s">
        <v>3315</v>
      </c>
      <c r="K507" t="s">
        <v>564</v>
      </c>
      <c r="L507" t="s">
        <v>483</v>
      </c>
      <c r="M507" t="s">
        <v>131</v>
      </c>
      <c r="N507" t="s">
        <v>2239</v>
      </c>
      <c r="O507">
        <v>1</v>
      </c>
      <c r="P507" t="s">
        <v>3316</v>
      </c>
      <c r="Q507" t="s">
        <v>131</v>
      </c>
      <c r="S507">
        <v>0.3</v>
      </c>
      <c r="T507">
        <v>2.5</v>
      </c>
      <c r="U507">
        <v>0.1</v>
      </c>
      <c r="V507">
        <v>0.05</v>
      </c>
      <c r="W507">
        <v>1.6</v>
      </c>
      <c r="X507">
        <v>0</v>
      </c>
      <c r="Y507">
        <v>2.5</v>
      </c>
      <c r="Z507">
        <v>12</v>
      </c>
      <c r="AB507">
        <v>0.05</v>
      </c>
    </row>
    <row r="508" spans="1:28" x14ac:dyDescent="0.25">
      <c r="A508" t="s">
        <v>3317</v>
      </c>
      <c r="B508" t="s">
        <v>3318</v>
      </c>
      <c r="C508" t="s">
        <v>3259</v>
      </c>
      <c r="D508" t="s">
        <v>1242</v>
      </c>
      <c r="E508" t="s">
        <v>3319</v>
      </c>
      <c r="F508" t="s">
        <v>1244</v>
      </c>
      <c r="G508" t="s">
        <v>3320</v>
      </c>
      <c r="H508" t="s">
        <v>1216</v>
      </c>
      <c r="I508" t="s">
        <v>420</v>
      </c>
      <c r="J508" t="s">
        <v>3320</v>
      </c>
      <c r="K508" t="s">
        <v>564</v>
      </c>
      <c r="L508" t="s">
        <v>483</v>
      </c>
      <c r="M508" t="s">
        <v>131</v>
      </c>
      <c r="N508" t="s">
        <v>3317</v>
      </c>
      <c r="O508">
        <v>1</v>
      </c>
      <c r="P508" t="s">
        <v>3321</v>
      </c>
      <c r="Q508" t="s">
        <v>131</v>
      </c>
      <c r="S508">
        <v>0.2</v>
      </c>
      <c r="T508">
        <v>5</v>
      </c>
      <c r="U508">
        <v>0.1</v>
      </c>
      <c r="V508">
        <v>0</v>
      </c>
      <c r="W508">
        <v>1.2</v>
      </c>
      <c r="X508">
        <v>0</v>
      </c>
      <c r="Y508">
        <v>5</v>
      </c>
      <c r="Z508">
        <v>20</v>
      </c>
      <c r="AB508">
        <v>0.1</v>
      </c>
    </row>
    <row r="509" spans="1:28" x14ac:dyDescent="0.25">
      <c r="A509" t="s">
        <v>3322</v>
      </c>
      <c r="B509" t="s">
        <v>3323</v>
      </c>
      <c r="C509" t="s">
        <v>3259</v>
      </c>
      <c r="D509" t="s">
        <v>3324</v>
      </c>
      <c r="E509" t="s">
        <v>3325</v>
      </c>
      <c r="F509" t="s">
        <v>3324</v>
      </c>
      <c r="G509" t="s">
        <v>3326</v>
      </c>
      <c r="H509" t="s">
        <v>1260</v>
      </c>
      <c r="I509" t="s">
        <v>3327</v>
      </c>
      <c r="J509" t="s">
        <v>3326</v>
      </c>
      <c r="K509" t="s">
        <v>564</v>
      </c>
      <c r="L509" t="s">
        <v>483</v>
      </c>
      <c r="M509" t="s">
        <v>131</v>
      </c>
      <c r="N509" t="s">
        <v>3322</v>
      </c>
      <c r="O509">
        <v>1</v>
      </c>
      <c r="P509" t="s">
        <v>1118</v>
      </c>
      <c r="Q509" t="s">
        <v>131</v>
      </c>
    </row>
    <row r="510" spans="1:28" x14ac:dyDescent="0.25">
      <c r="A510" t="s">
        <v>3328</v>
      </c>
      <c r="B510" t="s">
        <v>3329</v>
      </c>
      <c r="C510" t="s">
        <v>3259</v>
      </c>
      <c r="D510" t="s">
        <v>3330</v>
      </c>
      <c r="E510" t="s">
        <v>3331</v>
      </c>
      <c r="F510" t="s">
        <v>3330</v>
      </c>
      <c r="G510" t="s">
        <v>3332</v>
      </c>
      <c r="H510" t="s">
        <v>1304</v>
      </c>
      <c r="I510" t="s">
        <v>563</v>
      </c>
      <c r="J510" t="s">
        <v>3332</v>
      </c>
      <c r="K510" t="s">
        <v>564</v>
      </c>
      <c r="L510" t="s">
        <v>483</v>
      </c>
      <c r="M510" t="s">
        <v>131</v>
      </c>
      <c r="N510" t="s">
        <v>3328</v>
      </c>
      <c r="O510">
        <v>1</v>
      </c>
      <c r="P510" t="s">
        <v>2429</v>
      </c>
      <c r="Q510" t="s">
        <v>131</v>
      </c>
    </row>
    <row r="511" spans="1:28" x14ac:dyDescent="0.25">
      <c r="A511" t="s">
        <v>2143</v>
      </c>
      <c r="B511" t="s">
        <v>3333</v>
      </c>
      <c r="C511" t="s">
        <v>3259</v>
      </c>
      <c r="D511" t="s">
        <v>3334</v>
      </c>
      <c r="E511" t="s">
        <v>3335</v>
      </c>
      <c r="F511" t="s">
        <v>2138</v>
      </c>
      <c r="G511" t="s">
        <v>3336</v>
      </c>
      <c r="H511" t="s">
        <v>1216</v>
      </c>
      <c r="I511" t="s">
        <v>420</v>
      </c>
      <c r="J511" t="s">
        <v>3336</v>
      </c>
      <c r="K511" t="s">
        <v>564</v>
      </c>
      <c r="L511" t="s">
        <v>483</v>
      </c>
      <c r="M511" t="s">
        <v>131</v>
      </c>
      <c r="N511" t="s">
        <v>2143</v>
      </c>
      <c r="O511">
        <v>1</v>
      </c>
      <c r="P511" t="s">
        <v>2772</v>
      </c>
      <c r="Q511" t="s">
        <v>131</v>
      </c>
      <c r="S511">
        <v>0</v>
      </c>
      <c r="T511">
        <v>13</v>
      </c>
      <c r="U511">
        <v>0</v>
      </c>
      <c r="V511">
        <v>0</v>
      </c>
      <c r="W511">
        <v>1.2</v>
      </c>
      <c r="X511">
        <v>0</v>
      </c>
      <c r="Y511">
        <v>11</v>
      </c>
      <c r="Z511">
        <v>50</v>
      </c>
      <c r="AA511">
        <v>167</v>
      </c>
      <c r="AB511">
        <v>0</v>
      </c>
    </row>
    <row r="512" spans="1:28" x14ac:dyDescent="0.25">
      <c r="A512" t="s">
        <v>3337</v>
      </c>
      <c r="B512" t="s">
        <v>3338</v>
      </c>
      <c r="C512" t="s">
        <v>1988</v>
      </c>
      <c r="D512" t="s">
        <v>3339</v>
      </c>
      <c r="E512" t="s">
        <v>3340</v>
      </c>
      <c r="F512" t="s">
        <v>3339</v>
      </c>
      <c r="G512" t="s">
        <v>3341</v>
      </c>
      <c r="H512" t="s">
        <v>768</v>
      </c>
      <c r="I512" t="s">
        <v>420</v>
      </c>
      <c r="J512" t="s">
        <v>3342</v>
      </c>
      <c r="K512" t="s">
        <v>495</v>
      </c>
      <c r="L512" t="s">
        <v>483</v>
      </c>
      <c r="M512" t="s">
        <v>131</v>
      </c>
      <c r="N512" t="s">
        <v>3337</v>
      </c>
      <c r="O512">
        <v>1</v>
      </c>
      <c r="P512" t="s">
        <v>3343</v>
      </c>
      <c r="Q512" t="s">
        <v>131</v>
      </c>
      <c r="S512">
        <v>5.9</v>
      </c>
      <c r="T512">
        <v>44</v>
      </c>
      <c r="U512">
        <v>14</v>
      </c>
      <c r="V512">
        <v>7.3</v>
      </c>
      <c r="W512">
        <v>2.4</v>
      </c>
      <c r="X512">
        <v>0.45</v>
      </c>
      <c r="Y512">
        <v>16</v>
      </c>
      <c r="Z512">
        <v>331.5</v>
      </c>
      <c r="AB512">
        <v>6.7</v>
      </c>
    </row>
    <row r="513" spans="1:28" x14ac:dyDescent="0.25">
      <c r="A513" t="s">
        <v>2189</v>
      </c>
      <c r="B513" t="s">
        <v>3344</v>
      </c>
      <c r="C513" t="s">
        <v>475</v>
      </c>
      <c r="D513" t="s">
        <v>3345</v>
      </c>
      <c r="E513" t="s">
        <v>3346</v>
      </c>
      <c r="F513" t="s">
        <v>3347</v>
      </c>
      <c r="G513" t="s">
        <v>3348</v>
      </c>
      <c r="H513" t="s">
        <v>2756</v>
      </c>
      <c r="I513" t="s">
        <v>420</v>
      </c>
      <c r="J513" t="s">
        <v>2927</v>
      </c>
      <c r="K513" t="s">
        <v>495</v>
      </c>
      <c r="L513" t="s">
        <v>483</v>
      </c>
      <c r="M513" t="s">
        <v>131</v>
      </c>
      <c r="N513" t="s">
        <v>2189</v>
      </c>
      <c r="O513">
        <v>1</v>
      </c>
      <c r="P513" t="s">
        <v>2928</v>
      </c>
      <c r="Q513" t="s">
        <v>131</v>
      </c>
      <c r="S513">
        <v>7.4</v>
      </c>
      <c r="T513">
        <v>53</v>
      </c>
      <c r="U513">
        <v>4.5</v>
      </c>
      <c r="V513">
        <v>0.6</v>
      </c>
      <c r="W513">
        <v>3.3</v>
      </c>
      <c r="X513">
        <v>0.81</v>
      </c>
      <c r="Y513">
        <v>2.2000000000000002</v>
      </c>
      <c r="Z513">
        <v>289</v>
      </c>
      <c r="AA513">
        <v>58</v>
      </c>
      <c r="AB513">
        <v>3.9</v>
      </c>
    </row>
    <row r="514" spans="1:28" x14ac:dyDescent="0.25">
      <c r="A514" t="s">
        <v>3349</v>
      </c>
      <c r="B514" t="s">
        <v>3350</v>
      </c>
      <c r="C514" t="s">
        <v>1531</v>
      </c>
      <c r="D514" t="s">
        <v>3351</v>
      </c>
      <c r="E514" t="s">
        <v>3352</v>
      </c>
      <c r="F514" t="s">
        <v>3351</v>
      </c>
      <c r="G514" t="s">
        <v>131</v>
      </c>
      <c r="H514" t="s">
        <v>1533</v>
      </c>
      <c r="I514" t="s">
        <v>1534</v>
      </c>
      <c r="J514" t="s">
        <v>3245</v>
      </c>
      <c r="K514" t="s">
        <v>1696</v>
      </c>
      <c r="L514" t="s">
        <v>1536</v>
      </c>
      <c r="M514" t="s">
        <v>131</v>
      </c>
      <c r="N514" t="s">
        <v>3349</v>
      </c>
      <c r="P514" t="s">
        <v>751</v>
      </c>
      <c r="Q514" t="s">
        <v>131</v>
      </c>
    </row>
    <row r="515" spans="1:28" x14ac:dyDescent="0.25">
      <c r="A515" t="s">
        <v>3353</v>
      </c>
      <c r="B515" t="s">
        <v>3354</v>
      </c>
      <c r="C515" t="s">
        <v>1988</v>
      </c>
      <c r="D515" t="s">
        <v>3355</v>
      </c>
      <c r="E515" t="s">
        <v>3356</v>
      </c>
      <c r="F515" t="s">
        <v>3357</v>
      </c>
      <c r="G515" t="s">
        <v>3358</v>
      </c>
      <c r="H515" t="s">
        <v>521</v>
      </c>
      <c r="I515" t="s">
        <v>420</v>
      </c>
      <c r="J515" t="s">
        <v>2927</v>
      </c>
      <c r="K515" t="s">
        <v>1154</v>
      </c>
      <c r="L515" t="s">
        <v>483</v>
      </c>
      <c r="M515" t="s">
        <v>131</v>
      </c>
      <c r="N515" t="s">
        <v>3353</v>
      </c>
      <c r="O515">
        <v>1</v>
      </c>
      <c r="P515" t="s">
        <v>2928</v>
      </c>
      <c r="Q515" t="s">
        <v>131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0.03</v>
      </c>
      <c r="Y515">
        <v>0</v>
      </c>
      <c r="Z515">
        <v>0</v>
      </c>
      <c r="AB515">
        <v>0</v>
      </c>
    </row>
    <row r="516" spans="1:28" x14ac:dyDescent="0.25">
      <c r="A516" t="s">
        <v>3359</v>
      </c>
      <c r="B516" t="s">
        <v>3360</v>
      </c>
      <c r="C516" t="s">
        <v>1988</v>
      </c>
      <c r="D516" t="s">
        <v>3361</v>
      </c>
      <c r="E516" t="s">
        <v>3362</v>
      </c>
      <c r="F516" t="s">
        <v>3361</v>
      </c>
      <c r="G516" t="s">
        <v>3363</v>
      </c>
      <c r="H516" t="s">
        <v>3364</v>
      </c>
      <c r="I516" t="s">
        <v>193</v>
      </c>
      <c r="J516" t="s">
        <v>3363</v>
      </c>
      <c r="K516" t="s">
        <v>733</v>
      </c>
      <c r="L516" t="s">
        <v>483</v>
      </c>
      <c r="M516" t="s">
        <v>131</v>
      </c>
      <c r="N516" t="s">
        <v>3359</v>
      </c>
      <c r="O516">
        <v>5</v>
      </c>
      <c r="P516" t="s">
        <v>3365</v>
      </c>
      <c r="Q516" t="s">
        <v>131</v>
      </c>
      <c r="S516">
        <v>0</v>
      </c>
      <c r="T516">
        <v>0</v>
      </c>
      <c r="U516">
        <v>100</v>
      </c>
      <c r="V516">
        <v>11</v>
      </c>
      <c r="W516">
        <v>0</v>
      </c>
      <c r="X516">
        <v>0</v>
      </c>
      <c r="Y516">
        <v>0</v>
      </c>
      <c r="Z516">
        <v>884.32</v>
      </c>
      <c r="AB516">
        <v>89</v>
      </c>
    </row>
    <row r="517" spans="1:28" x14ac:dyDescent="0.25">
      <c r="A517" t="s">
        <v>3366</v>
      </c>
      <c r="B517" t="s">
        <v>3367</v>
      </c>
      <c r="C517" t="s">
        <v>1988</v>
      </c>
      <c r="D517" t="s">
        <v>3368</v>
      </c>
      <c r="E517" t="s">
        <v>3369</v>
      </c>
      <c r="F517" t="s">
        <v>3370</v>
      </c>
      <c r="G517" t="s">
        <v>3371</v>
      </c>
      <c r="H517" t="s">
        <v>3372</v>
      </c>
      <c r="I517" t="s">
        <v>434</v>
      </c>
      <c r="J517" t="s">
        <v>2164</v>
      </c>
      <c r="K517" t="s">
        <v>194</v>
      </c>
      <c r="L517" t="s">
        <v>194</v>
      </c>
      <c r="M517" t="s">
        <v>131</v>
      </c>
      <c r="N517" t="s">
        <v>3366</v>
      </c>
      <c r="O517">
        <v>100</v>
      </c>
      <c r="P517" t="s">
        <v>2164</v>
      </c>
      <c r="Q517" t="s">
        <v>131</v>
      </c>
    </row>
    <row r="518" spans="1:28" x14ac:dyDescent="0.25">
      <c r="A518" t="s">
        <v>3373</v>
      </c>
      <c r="B518" t="s">
        <v>3374</v>
      </c>
      <c r="C518" t="s">
        <v>1988</v>
      </c>
      <c r="D518" t="s">
        <v>3375</v>
      </c>
      <c r="E518" t="s">
        <v>3376</v>
      </c>
      <c r="F518" t="s">
        <v>3377</v>
      </c>
      <c r="G518" t="s">
        <v>3378</v>
      </c>
      <c r="H518" t="s">
        <v>3379</v>
      </c>
      <c r="I518" t="s">
        <v>3380</v>
      </c>
      <c r="J518" t="s">
        <v>3381</v>
      </c>
      <c r="K518" t="s">
        <v>564</v>
      </c>
      <c r="L518" t="s">
        <v>483</v>
      </c>
      <c r="M518" t="s">
        <v>131</v>
      </c>
      <c r="N518" t="s">
        <v>3373</v>
      </c>
      <c r="O518">
        <v>2.27</v>
      </c>
      <c r="P518" t="s">
        <v>3382</v>
      </c>
      <c r="Q518" t="s">
        <v>131</v>
      </c>
    </row>
    <row r="519" spans="1:28" x14ac:dyDescent="0.25">
      <c r="A519" t="s">
        <v>3383</v>
      </c>
      <c r="B519" t="s">
        <v>3384</v>
      </c>
      <c r="C519" t="s">
        <v>1988</v>
      </c>
      <c r="D519" t="s">
        <v>3385</v>
      </c>
      <c r="E519" t="s">
        <v>3386</v>
      </c>
      <c r="F519" t="s">
        <v>3385</v>
      </c>
      <c r="G519" t="s">
        <v>3387</v>
      </c>
      <c r="H519" t="s">
        <v>2269</v>
      </c>
      <c r="I519" t="s">
        <v>420</v>
      </c>
      <c r="J519" t="s">
        <v>3388</v>
      </c>
      <c r="K519" t="s">
        <v>495</v>
      </c>
      <c r="L519" t="s">
        <v>483</v>
      </c>
      <c r="M519" t="s">
        <v>131</v>
      </c>
      <c r="N519" t="s">
        <v>3383</v>
      </c>
      <c r="O519">
        <v>1</v>
      </c>
      <c r="P519" t="s">
        <v>2271</v>
      </c>
      <c r="Q519" t="s">
        <v>131</v>
      </c>
      <c r="S519">
        <v>9</v>
      </c>
      <c r="T519">
        <v>37</v>
      </c>
      <c r="U519">
        <v>4.7</v>
      </c>
      <c r="V519">
        <v>2.1</v>
      </c>
      <c r="W519">
        <v>2.8</v>
      </c>
      <c r="X519">
        <v>1.6</v>
      </c>
      <c r="Y519">
        <v>3.6</v>
      </c>
      <c r="Z519">
        <v>228.49</v>
      </c>
      <c r="AB519">
        <v>2.6</v>
      </c>
    </row>
    <row r="520" spans="1:28" x14ac:dyDescent="0.25">
      <c r="A520" t="s">
        <v>3389</v>
      </c>
      <c r="B520" t="s">
        <v>3390</v>
      </c>
      <c r="C520" t="s">
        <v>1988</v>
      </c>
      <c r="D520" t="s">
        <v>3391</v>
      </c>
      <c r="E520" t="s">
        <v>3392</v>
      </c>
      <c r="F520" t="s">
        <v>3391</v>
      </c>
      <c r="G520" t="s">
        <v>3387</v>
      </c>
      <c r="H520" t="s">
        <v>2269</v>
      </c>
      <c r="I520" t="s">
        <v>420</v>
      </c>
      <c r="J520" t="s">
        <v>3388</v>
      </c>
      <c r="K520" t="s">
        <v>495</v>
      </c>
      <c r="L520" t="s">
        <v>483</v>
      </c>
      <c r="M520" t="s">
        <v>131</v>
      </c>
      <c r="N520" t="s">
        <v>3389</v>
      </c>
      <c r="O520">
        <v>1</v>
      </c>
      <c r="P520" t="s">
        <v>2271</v>
      </c>
      <c r="Q520" t="s">
        <v>131</v>
      </c>
      <c r="S520">
        <v>11</v>
      </c>
      <c r="T520">
        <v>34</v>
      </c>
      <c r="U520">
        <v>4.0999999999999996</v>
      </c>
      <c r="V520">
        <v>2.5</v>
      </c>
      <c r="W520">
        <v>1.9</v>
      </c>
      <c r="X520">
        <v>1.6</v>
      </c>
      <c r="Y520">
        <v>6</v>
      </c>
      <c r="Z520">
        <v>219.65</v>
      </c>
      <c r="AB520">
        <v>1.5999999999999996</v>
      </c>
    </row>
    <row r="521" spans="1:28" x14ac:dyDescent="0.25">
      <c r="A521" t="s">
        <v>3393</v>
      </c>
      <c r="B521" t="s">
        <v>3394</v>
      </c>
      <c r="C521" t="s">
        <v>1988</v>
      </c>
      <c r="D521" t="s">
        <v>3395</v>
      </c>
      <c r="E521" t="s">
        <v>3396</v>
      </c>
      <c r="F521" t="s">
        <v>3397</v>
      </c>
      <c r="G521" t="s">
        <v>3398</v>
      </c>
      <c r="H521" t="s">
        <v>521</v>
      </c>
      <c r="I521" t="s">
        <v>420</v>
      </c>
      <c r="J521" t="s">
        <v>3399</v>
      </c>
      <c r="K521" t="s">
        <v>592</v>
      </c>
      <c r="L521" t="s">
        <v>483</v>
      </c>
      <c r="M521" t="s">
        <v>131</v>
      </c>
      <c r="N521" t="s">
        <v>3393</v>
      </c>
      <c r="O521">
        <v>1</v>
      </c>
      <c r="P521" t="s">
        <v>1404</v>
      </c>
      <c r="Q521" t="s">
        <v>131</v>
      </c>
      <c r="S521">
        <v>5.9</v>
      </c>
      <c r="T521">
        <v>59</v>
      </c>
      <c r="U521">
        <v>22</v>
      </c>
      <c r="V521">
        <v>7.7</v>
      </c>
      <c r="W521">
        <v>5.2</v>
      </c>
      <c r="X521">
        <v>0.16</v>
      </c>
      <c r="Y521">
        <v>31</v>
      </c>
      <c r="Z521">
        <v>467.5</v>
      </c>
      <c r="AB521">
        <v>14.3</v>
      </c>
    </row>
    <row r="522" spans="1:28" x14ac:dyDescent="0.25">
      <c r="A522" t="s">
        <v>3400</v>
      </c>
      <c r="B522" t="s">
        <v>3401</v>
      </c>
      <c r="C522" t="s">
        <v>1988</v>
      </c>
      <c r="D522" t="s">
        <v>3402</v>
      </c>
      <c r="E522" t="s">
        <v>3403</v>
      </c>
      <c r="F522" t="s">
        <v>3404</v>
      </c>
      <c r="G522" t="s">
        <v>3405</v>
      </c>
      <c r="H522" t="s">
        <v>521</v>
      </c>
      <c r="I522" t="s">
        <v>420</v>
      </c>
      <c r="J522" t="s">
        <v>3399</v>
      </c>
      <c r="K522" t="s">
        <v>592</v>
      </c>
      <c r="L522" t="s">
        <v>483</v>
      </c>
      <c r="M522" t="s">
        <v>131</v>
      </c>
      <c r="N522" t="s">
        <v>3400</v>
      </c>
      <c r="O522">
        <v>1</v>
      </c>
      <c r="P522" t="s">
        <v>1404</v>
      </c>
      <c r="Q522" t="s">
        <v>131</v>
      </c>
    </row>
    <row r="523" spans="1:28" x14ac:dyDescent="0.25">
      <c r="A523" t="s">
        <v>3406</v>
      </c>
      <c r="B523" t="s">
        <v>3407</v>
      </c>
      <c r="C523" t="s">
        <v>1988</v>
      </c>
      <c r="D523" t="s">
        <v>3408</v>
      </c>
      <c r="E523" t="s">
        <v>3409</v>
      </c>
      <c r="F523" t="s">
        <v>3408</v>
      </c>
      <c r="G523" t="s">
        <v>3405</v>
      </c>
      <c r="H523" t="s">
        <v>521</v>
      </c>
      <c r="I523" t="s">
        <v>420</v>
      </c>
      <c r="J523" t="s">
        <v>3399</v>
      </c>
      <c r="K523" t="s">
        <v>592</v>
      </c>
      <c r="L523" t="s">
        <v>483</v>
      </c>
      <c r="M523" t="s">
        <v>131</v>
      </c>
      <c r="N523" t="s">
        <v>3406</v>
      </c>
      <c r="O523">
        <v>1</v>
      </c>
      <c r="P523" t="s">
        <v>1404</v>
      </c>
      <c r="Q523" t="s">
        <v>131</v>
      </c>
    </row>
    <row r="524" spans="1:28" x14ac:dyDescent="0.25">
      <c r="A524" t="s">
        <v>3410</v>
      </c>
      <c r="B524" t="s">
        <v>3411</v>
      </c>
      <c r="C524" t="s">
        <v>1988</v>
      </c>
      <c r="D524" t="s">
        <v>847</v>
      </c>
      <c r="E524" t="s">
        <v>3412</v>
      </c>
      <c r="F524" t="s">
        <v>3413</v>
      </c>
      <c r="G524" t="s">
        <v>3414</v>
      </c>
      <c r="H524" t="s">
        <v>2326</v>
      </c>
      <c r="I524" t="s">
        <v>219</v>
      </c>
      <c r="J524" t="s">
        <v>3414</v>
      </c>
      <c r="K524" t="s">
        <v>592</v>
      </c>
      <c r="L524" t="s">
        <v>483</v>
      </c>
      <c r="M524" t="s">
        <v>131</v>
      </c>
      <c r="N524" t="s">
        <v>3410</v>
      </c>
      <c r="O524">
        <v>2</v>
      </c>
      <c r="P524" t="s">
        <v>3415</v>
      </c>
      <c r="Q524" t="s">
        <v>131</v>
      </c>
      <c r="S524">
        <v>10.7</v>
      </c>
      <c r="T524">
        <v>66.400000000000006</v>
      </c>
      <c r="U524">
        <v>14</v>
      </c>
      <c r="V524">
        <v>12.6</v>
      </c>
      <c r="W524">
        <v>0</v>
      </c>
      <c r="X524">
        <v>1.3</v>
      </c>
      <c r="Y524">
        <v>55.6</v>
      </c>
      <c r="Z524">
        <v>437.14</v>
      </c>
      <c r="AB524">
        <v>1.4000000000000004</v>
      </c>
    </row>
    <row r="525" spans="1:28" x14ac:dyDescent="0.25">
      <c r="A525" t="s">
        <v>3416</v>
      </c>
      <c r="B525" t="s">
        <v>3417</v>
      </c>
      <c r="C525" t="s">
        <v>1988</v>
      </c>
      <c r="D525" t="s">
        <v>1407</v>
      </c>
      <c r="E525" t="s">
        <v>3418</v>
      </c>
      <c r="F525" t="s">
        <v>3419</v>
      </c>
      <c r="G525" t="s">
        <v>3420</v>
      </c>
      <c r="H525" t="s">
        <v>1190</v>
      </c>
      <c r="I525" t="s">
        <v>420</v>
      </c>
      <c r="J525" t="s">
        <v>3288</v>
      </c>
      <c r="K525" t="s">
        <v>482</v>
      </c>
      <c r="L525" t="s">
        <v>483</v>
      </c>
      <c r="M525" t="s">
        <v>131</v>
      </c>
      <c r="N525" t="s">
        <v>3416</v>
      </c>
      <c r="O525">
        <v>1</v>
      </c>
      <c r="P525" t="s">
        <v>709</v>
      </c>
      <c r="Q525" t="s">
        <v>3421</v>
      </c>
      <c r="S525">
        <v>5.5</v>
      </c>
      <c r="T525">
        <v>39</v>
      </c>
      <c r="U525">
        <v>13</v>
      </c>
      <c r="V525">
        <v>8.3000000000000007</v>
      </c>
      <c r="W525">
        <v>2.7</v>
      </c>
      <c r="X525">
        <v>0.66</v>
      </c>
      <c r="Y525">
        <v>17</v>
      </c>
      <c r="Z525">
        <v>301.86</v>
      </c>
      <c r="AB525">
        <v>4.6999999999999993</v>
      </c>
    </row>
    <row r="526" spans="1:28" x14ac:dyDescent="0.25">
      <c r="A526" t="s">
        <v>3422</v>
      </c>
      <c r="B526" t="s">
        <v>3423</v>
      </c>
      <c r="C526" t="s">
        <v>1988</v>
      </c>
      <c r="D526" t="s">
        <v>3424</v>
      </c>
      <c r="E526" t="s">
        <v>3425</v>
      </c>
      <c r="F526" t="s">
        <v>3424</v>
      </c>
      <c r="G526" t="s">
        <v>3426</v>
      </c>
      <c r="H526" t="s">
        <v>683</v>
      </c>
      <c r="I526" t="s">
        <v>3427</v>
      </c>
      <c r="J526" t="s">
        <v>3426</v>
      </c>
      <c r="K526" t="s">
        <v>564</v>
      </c>
      <c r="L526" t="s">
        <v>483</v>
      </c>
      <c r="M526" t="s">
        <v>131</v>
      </c>
      <c r="N526" t="s">
        <v>3422</v>
      </c>
      <c r="O526">
        <v>2</v>
      </c>
      <c r="P526" t="s">
        <v>3428</v>
      </c>
      <c r="Q526" t="s">
        <v>131</v>
      </c>
      <c r="S526">
        <v>25</v>
      </c>
      <c r="T526">
        <v>0.8</v>
      </c>
      <c r="U526">
        <v>22.5</v>
      </c>
      <c r="V526">
        <v>15</v>
      </c>
      <c r="W526">
        <v>0</v>
      </c>
      <c r="X526">
        <v>1.4</v>
      </c>
      <c r="Y526">
        <v>0.8</v>
      </c>
      <c r="Z526">
        <v>300.67</v>
      </c>
      <c r="AB526">
        <v>7.5</v>
      </c>
    </row>
    <row r="527" spans="1:28" x14ac:dyDescent="0.25">
      <c r="A527" t="s">
        <v>3429</v>
      </c>
      <c r="B527" t="s">
        <v>3430</v>
      </c>
      <c r="C527" t="s">
        <v>1988</v>
      </c>
      <c r="D527" t="s">
        <v>3431</v>
      </c>
      <c r="E527" t="s">
        <v>3432</v>
      </c>
      <c r="F527" t="s">
        <v>3431</v>
      </c>
      <c r="G527" t="s">
        <v>3433</v>
      </c>
      <c r="H527" t="s">
        <v>3434</v>
      </c>
      <c r="I527" t="s">
        <v>193</v>
      </c>
      <c r="J527" t="s">
        <v>3433</v>
      </c>
      <c r="K527" t="s">
        <v>513</v>
      </c>
      <c r="L527" t="s">
        <v>621</v>
      </c>
      <c r="M527" t="s">
        <v>131</v>
      </c>
      <c r="N527" t="s">
        <v>3429</v>
      </c>
      <c r="O527">
        <v>1</v>
      </c>
      <c r="P527" t="s">
        <v>3435</v>
      </c>
      <c r="Q527" t="s">
        <v>131</v>
      </c>
    </row>
    <row r="528" spans="1:28" x14ac:dyDescent="0.25">
      <c r="A528" t="s">
        <v>3436</v>
      </c>
      <c r="B528" t="s">
        <v>3437</v>
      </c>
      <c r="C528" t="s">
        <v>1988</v>
      </c>
      <c r="D528" t="s">
        <v>3438</v>
      </c>
      <c r="E528" t="s">
        <v>3439</v>
      </c>
      <c r="F528" t="s">
        <v>3438</v>
      </c>
      <c r="G528" t="s">
        <v>3440</v>
      </c>
      <c r="H528" t="s">
        <v>3434</v>
      </c>
      <c r="I528" t="s">
        <v>193</v>
      </c>
      <c r="J528" t="s">
        <v>3440</v>
      </c>
      <c r="K528" t="s">
        <v>482</v>
      </c>
      <c r="L528" t="s">
        <v>483</v>
      </c>
      <c r="M528" t="s">
        <v>131</v>
      </c>
      <c r="N528" t="s">
        <v>3436</v>
      </c>
      <c r="O528">
        <v>1</v>
      </c>
      <c r="P528" t="s">
        <v>2080</v>
      </c>
      <c r="Q528" t="s">
        <v>485</v>
      </c>
      <c r="S528">
        <v>2.1</v>
      </c>
      <c r="T528">
        <v>7.5</v>
      </c>
      <c r="U528">
        <v>14</v>
      </c>
      <c r="V528">
        <v>7.9</v>
      </c>
      <c r="W528">
        <v>0</v>
      </c>
      <c r="X528">
        <v>0.7</v>
      </c>
      <c r="Y528">
        <v>3.3</v>
      </c>
      <c r="Z528">
        <v>159.41999999999999</v>
      </c>
      <c r="AB528">
        <v>6.1</v>
      </c>
    </row>
    <row r="529" spans="1:28" x14ac:dyDescent="0.25">
      <c r="A529" t="s">
        <v>3441</v>
      </c>
      <c r="B529" t="s">
        <v>3442</v>
      </c>
      <c r="C529" t="s">
        <v>1988</v>
      </c>
      <c r="D529" t="s">
        <v>3443</v>
      </c>
      <c r="E529" t="s">
        <v>3444</v>
      </c>
      <c r="F529" t="s">
        <v>3443</v>
      </c>
      <c r="G529" t="s">
        <v>3445</v>
      </c>
      <c r="H529" t="s">
        <v>3446</v>
      </c>
      <c r="I529" t="s">
        <v>193</v>
      </c>
      <c r="J529" t="s">
        <v>3445</v>
      </c>
      <c r="K529" t="s">
        <v>733</v>
      </c>
      <c r="L529" t="s">
        <v>621</v>
      </c>
      <c r="M529" t="s">
        <v>131</v>
      </c>
      <c r="N529" t="s">
        <v>3441</v>
      </c>
      <c r="O529">
        <v>0.8</v>
      </c>
      <c r="P529" t="s">
        <v>3447</v>
      </c>
      <c r="Q529" t="s">
        <v>131</v>
      </c>
      <c r="S529">
        <v>1.6</v>
      </c>
      <c r="T529">
        <v>5.4</v>
      </c>
      <c r="U529">
        <v>0.5</v>
      </c>
      <c r="V529">
        <v>0.1</v>
      </c>
      <c r="W529">
        <v>2.5</v>
      </c>
      <c r="X529">
        <v>0.75</v>
      </c>
      <c r="Y529">
        <v>4.2</v>
      </c>
      <c r="Z529">
        <v>35.85</v>
      </c>
      <c r="AB529">
        <v>0.4</v>
      </c>
    </row>
    <row r="530" spans="1:28" x14ac:dyDescent="0.25">
      <c r="A530" t="s">
        <v>3448</v>
      </c>
      <c r="B530" t="s">
        <v>3449</v>
      </c>
      <c r="C530" t="s">
        <v>475</v>
      </c>
      <c r="D530" t="s">
        <v>3450</v>
      </c>
      <c r="E530" t="s">
        <v>3451</v>
      </c>
      <c r="F530" t="s">
        <v>3450</v>
      </c>
      <c r="G530" t="s">
        <v>3452</v>
      </c>
      <c r="H530" t="s">
        <v>3453</v>
      </c>
      <c r="I530" t="s">
        <v>420</v>
      </c>
      <c r="J530" t="s">
        <v>3454</v>
      </c>
      <c r="K530" t="s">
        <v>513</v>
      </c>
      <c r="L530" t="s">
        <v>483</v>
      </c>
      <c r="M530" t="s">
        <v>131</v>
      </c>
      <c r="N530" t="s">
        <v>3448</v>
      </c>
      <c r="O530">
        <v>1</v>
      </c>
      <c r="P530" t="s">
        <v>1697</v>
      </c>
      <c r="Q530" t="s">
        <v>131</v>
      </c>
      <c r="S530">
        <v>5.7</v>
      </c>
      <c r="T530">
        <v>8.8000000000000007</v>
      </c>
      <c r="U530">
        <v>0.9</v>
      </c>
      <c r="V530">
        <v>0.2</v>
      </c>
      <c r="W530">
        <v>5.0999999999999996</v>
      </c>
      <c r="X530">
        <v>0</v>
      </c>
      <c r="Y530">
        <v>2.5</v>
      </c>
      <c r="Z530">
        <v>76</v>
      </c>
      <c r="AB530">
        <v>0.7</v>
      </c>
    </row>
    <row r="531" spans="1:28" x14ac:dyDescent="0.25">
      <c r="A531" t="s">
        <v>3455</v>
      </c>
      <c r="B531" t="s">
        <v>3456</v>
      </c>
      <c r="C531" t="s">
        <v>475</v>
      </c>
      <c r="D531" t="s">
        <v>3457</v>
      </c>
      <c r="E531" t="s">
        <v>3458</v>
      </c>
      <c r="F531" t="s">
        <v>3457</v>
      </c>
      <c r="G531" t="s">
        <v>3459</v>
      </c>
      <c r="H531" t="s">
        <v>3460</v>
      </c>
      <c r="I531" t="s">
        <v>420</v>
      </c>
      <c r="J531" t="s">
        <v>3461</v>
      </c>
      <c r="K531" t="s">
        <v>513</v>
      </c>
      <c r="L531" t="s">
        <v>483</v>
      </c>
      <c r="M531" t="s">
        <v>131</v>
      </c>
      <c r="N531" t="s">
        <v>3455</v>
      </c>
      <c r="O531">
        <v>1</v>
      </c>
      <c r="P531" t="s">
        <v>3462</v>
      </c>
      <c r="Q531" t="s">
        <v>131</v>
      </c>
      <c r="S531">
        <v>2.5</v>
      </c>
      <c r="T531">
        <v>4.4000000000000004</v>
      </c>
      <c r="U531">
        <v>0.4</v>
      </c>
      <c r="V531">
        <v>0.09</v>
      </c>
      <c r="W531">
        <v>1.8</v>
      </c>
      <c r="X531">
        <v>0.02</v>
      </c>
      <c r="Y531">
        <v>2.9</v>
      </c>
      <c r="Z531">
        <v>35</v>
      </c>
      <c r="AB531">
        <v>0.31000000000000005</v>
      </c>
    </row>
    <row r="532" spans="1:28" x14ac:dyDescent="0.25">
      <c r="A532" t="s">
        <v>3421</v>
      </c>
      <c r="B532" t="s">
        <v>3463</v>
      </c>
      <c r="C532" t="s">
        <v>475</v>
      </c>
      <c r="D532" t="s">
        <v>1407</v>
      </c>
      <c r="E532" t="s">
        <v>3464</v>
      </c>
      <c r="F532" t="s">
        <v>3465</v>
      </c>
      <c r="G532" t="s">
        <v>3466</v>
      </c>
      <c r="H532" t="s">
        <v>3467</v>
      </c>
      <c r="I532" t="s">
        <v>420</v>
      </c>
      <c r="J532" t="s">
        <v>3468</v>
      </c>
      <c r="K532" t="s">
        <v>495</v>
      </c>
      <c r="L532" t="s">
        <v>483</v>
      </c>
      <c r="M532" t="s">
        <v>131</v>
      </c>
      <c r="N532" t="s">
        <v>3421</v>
      </c>
      <c r="O532">
        <v>1</v>
      </c>
      <c r="P532" t="s">
        <v>1755</v>
      </c>
      <c r="Q532" t="s">
        <v>131</v>
      </c>
    </row>
    <row r="533" spans="1:28" x14ac:dyDescent="0.25">
      <c r="A533" t="s">
        <v>3469</v>
      </c>
      <c r="B533" t="s">
        <v>3470</v>
      </c>
      <c r="C533" t="s">
        <v>475</v>
      </c>
      <c r="D533" t="s">
        <v>3471</v>
      </c>
      <c r="E533" t="s">
        <v>3472</v>
      </c>
      <c r="F533" t="s">
        <v>3473</v>
      </c>
      <c r="G533" t="s">
        <v>3474</v>
      </c>
      <c r="H533" t="s">
        <v>3475</v>
      </c>
      <c r="I533" t="s">
        <v>420</v>
      </c>
      <c r="J533" t="s">
        <v>3454</v>
      </c>
      <c r="K533" t="s">
        <v>523</v>
      </c>
      <c r="L533" t="s">
        <v>621</v>
      </c>
      <c r="M533" t="s">
        <v>131</v>
      </c>
      <c r="N533" t="s">
        <v>3469</v>
      </c>
      <c r="O533">
        <v>1</v>
      </c>
      <c r="P533" t="s">
        <v>1697</v>
      </c>
      <c r="Q533" t="s">
        <v>131</v>
      </c>
    </row>
    <row r="534" spans="1:28" x14ac:dyDescent="0.25">
      <c r="A534" t="s">
        <v>3476</v>
      </c>
      <c r="B534" t="s">
        <v>3477</v>
      </c>
      <c r="C534" t="s">
        <v>475</v>
      </c>
      <c r="D534" t="s">
        <v>3478</v>
      </c>
      <c r="E534" t="s">
        <v>3479</v>
      </c>
      <c r="F534" t="s">
        <v>3478</v>
      </c>
      <c r="G534" t="s">
        <v>1020</v>
      </c>
      <c r="H534" t="s">
        <v>3480</v>
      </c>
      <c r="I534" t="s">
        <v>420</v>
      </c>
      <c r="J534" t="s">
        <v>3481</v>
      </c>
      <c r="K534" t="s">
        <v>513</v>
      </c>
      <c r="L534" t="s">
        <v>621</v>
      </c>
      <c r="M534" t="s">
        <v>131</v>
      </c>
      <c r="N534" t="s">
        <v>3476</v>
      </c>
      <c r="O534">
        <v>1</v>
      </c>
      <c r="P534" t="s">
        <v>1786</v>
      </c>
      <c r="Q534" t="s">
        <v>131</v>
      </c>
    </row>
    <row r="535" spans="1:28" x14ac:dyDescent="0.25">
      <c r="A535" t="s">
        <v>3482</v>
      </c>
      <c r="B535" t="s">
        <v>3483</v>
      </c>
      <c r="C535" t="s">
        <v>475</v>
      </c>
      <c r="D535" t="s">
        <v>3484</v>
      </c>
      <c r="E535" t="s">
        <v>3485</v>
      </c>
      <c r="F535" t="s">
        <v>3486</v>
      </c>
      <c r="G535" t="s">
        <v>3474</v>
      </c>
      <c r="H535" t="s">
        <v>3487</v>
      </c>
      <c r="I535" t="s">
        <v>420</v>
      </c>
      <c r="J535" t="s">
        <v>3454</v>
      </c>
      <c r="K535" t="s">
        <v>523</v>
      </c>
      <c r="L535" t="s">
        <v>621</v>
      </c>
      <c r="M535" t="s">
        <v>131</v>
      </c>
      <c r="N535" t="s">
        <v>3482</v>
      </c>
      <c r="O535">
        <v>1</v>
      </c>
      <c r="P535" t="s">
        <v>1697</v>
      </c>
      <c r="Q535" t="s">
        <v>131</v>
      </c>
    </row>
    <row r="536" spans="1:28" x14ac:dyDescent="0.25">
      <c r="A536" t="s">
        <v>3488</v>
      </c>
      <c r="B536" t="s">
        <v>3489</v>
      </c>
      <c r="C536" t="s">
        <v>475</v>
      </c>
      <c r="D536" t="s">
        <v>3490</v>
      </c>
      <c r="E536" t="s">
        <v>3491</v>
      </c>
      <c r="F536" t="s">
        <v>3492</v>
      </c>
      <c r="G536" t="s">
        <v>3474</v>
      </c>
      <c r="H536" t="s">
        <v>3487</v>
      </c>
      <c r="I536" t="s">
        <v>420</v>
      </c>
      <c r="J536" t="s">
        <v>3454</v>
      </c>
      <c r="K536" t="s">
        <v>523</v>
      </c>
      <c r="L536" t="s">
        <v>621</v>
      </c>
      <c r="M536" t="s">
        <v>131</v>
      </c>
      <c r="N536" t="s">
        <v>3488</v>
      </c>
      <c r="O536">
        <v>1</v>
      </c>
      <c r="P536" t="s">
        <v>1697</v>
      </c>
      <c r="Q536" t="s">
        <v>131</v>
      </c>
    </row>
    <row r="537" spans="1:28" x14ac:dyDescent="0.25">
      <c r="A537" t="s">
        <v>3493</v>
      </c>
      <c r="B537" t="s">
        <v>3494</v>
      </c>
      <c r="C537" t="s">
        <v>475</v>
      </c>
      <c r="D537" t="s">
        <v>3495</v>
      </c>
      <c r="E537" t="s">
        <v>3496</v>
      </c>
      <c r="F537" t="s">
        <v>3495</v>
      </c>
      <c r="G537" t="s">
        <v>3497</v>
      </c>
      <c r="H537" t="s">
        <v>3498</v>
      </c>
      <c r="I537" t="s">
        <v>420</v>
      </c>
      <c r="J537" t="s">
        <v>3499</v>
      </c>
      <c r="K537" t="s">
        <v>631</v>
      </c>
      <c r="L537" t="s">
        <v>621</v>
      </c>
      <c r="M537" t="s">
        <v>131</v>
      </c>
      <c r="N537" t="s">
        <v>3493</v>
      </c>
      <c r="O537">
        <v>1</v>
      </c>
      <c r="P537" t="s">
        <v>1805</v>
      </c>
      <c r="Q537" t="s">
        <v>131</v>
      </c>
    </row>
    <row r="538" spans="1:28" x14ac:dyDescent="0.25">
      <c r="A538" t="s">
        <v>3500</v>
      </c>
      <c r="B538" t="s">
        <v>3501</v>
      </c>
      <c r="C538" t="s">
        <v>475</v>
      </c>
      <c r="D538" t="s">
        <v>3502</v>
      </c>
      <c r="E538" t="s">
        <v>3503</v>
      </c>
      <c r="F538" t="s">
        <v>3502</v>
      </c>
      <c r="G538" t="s">
        <v>3497</v>
      </c>
      <c r="H538" t="s">
        <v>3504</v>
      </c>
      <c r="I538" t="s">
        <v>420</v>
      </c>
      <c r="J538" t="s">
        <v>3499</v>
      </c>
      <c r="K538" t="s">
        <v>631</v>
      </c>
      <c r="L538" t="s">
        <v>621</v>
      </c>
      <c r="M538" t="s">
        <v>131</v>
      </c>
      <c r="N538" t="s">
        <v>3500</v>
      </c>
      <c r="O538">
        <v>1</v>
      </c>
      <c r="P538" t="s">
        <v>1805</v>
      </c>
      <c r="Q538" t="s">
        <v>131</v>
      </c>
    </row>
    <row r="539" spans="1:28" x14ac:dyDescent="0.25">
      <c r="A539" t="s">
        <v>3505</v>
      </c>
      <c r="B539" t="s">
        <v>3506</v>
      </c>
      <c r="C539" t="s">
        <v>475</v>
      </c>
      <c r="D539" t="s">
        <v>3507</v>
      </c>
      <c r="E539" t="s">
        <v>3508</v>
      </c>
      <c r="F539" t="s">
        <v>3507</v>
      </c>
      <c r="G539" t="s">
        <v>3497</v>
      </c>
      <c r="H539" t="s">
        <v>3509</v>
      </c>
      <c r="I539" t="s">
        <v>420</v>
      </c>
      <c r="J539" t="s">
        <v>3499</v>
      </c>
      <c r="K539" t="s">
        <v>631</v>
      </c>
      <c r="L539" t="s">
        <v>621</v>
      </c>
      <c r="M539" t="s">
        <v>131</v>
      </c>
      <c r="N539" t="s">
        <v>3505</v>
      </c>
      <c r="O539">
        <v>1</v>
      </c>
      <c r="P539" t="s">
        <v>1805</v>
      </c>
      <c r="Q539" t="s">
        <v>131</v>
      </c>
    </row>
    <row r="540" spans="1:28" x14ac:dyDescent="0.25">
      <c r="A540" t="s">
        <v>3510</v>
      </c>
      <c r="B540" t="s">
        <v>3511</v>
      </c>
      <c r="C540" t="s">
        <v>122</v>
      </c>
      <c r="D540" t="s">
        <v>3512</v>
      </c>
      <c r="E540" t="s">
        <v>3513</v>
      </c>
      <c r="F540" t="s">
        <v>3514</v>
      </c>
      <c r="G540" t="s">
        <v>3515</v>
      </c>
      <c r="H540" t="s">
        <v>3516</v>
      </c>
      <c r="I540" t="s">
        <v>3517</v>
      </c>
      <c r="J540" t="s">
        <v>3515</v>
      </c>
      <c r="K540" t="s">
        <v>130</v>
      </c>
      <c r="L540" t="s">
        <v>130</v>
      </c>
      <c r="M540" t="s">
        <v>131</v>
      </c>
      <c r="N540" t="s">
        <v>3510</v>
      </c>
      <c r="P540" t="s">
        <v>3518</v>
      </c>
      <c r="Q540" t="s">
        <v>131</v>
      </c>
    </row>
    <row r="541" spans="1:28" x14ac:dyDescent="0.25">
      <c r="A541" t="s">
        <v>3519</v>
      </c>
      <c r="B541" t="s">
        <v>3520</v>
      </c>
      <c r="C541" t="s">
        <v>122</v>
      </c>
      <c r="D541" t="s">
        <v>3521</v>
      </c>
      <c r="E541" t="s">
        <v>3522</v>
      </c>
      <c r="F541" t="s">
        <v>3521</v>
      </c>
      <c r="G541" t="s">
        <v>3523</v>
      </c>
      <c r="H541" t="s">
        <v>3524</v>
      </c>
      <c r="I541" t="s">
        <v>3525</v>
      </c>
      <c r="J541" t="s">
        <v>3526</v>
      </c>
      <c r="K541" t="s">
        <v>130</v>
      </c>
      <c r="L541" t="s">
        <v>130</v>
      </c>
      <c r="M541" t="s">
        <v>131</v>
      </c>
      <c r="N541" t="s">
        <v>3519</v>
      </c>
      <c r="P541" t="s">
        <v>3527</v>
      </c>
      <c r="Q541" t="s">
        <v>131</v>
      </c>
    </row>
    <row r="542" spans="1:28" x14ac:dyDescent="0.25">
      <c r="A542" t="s">
        <v>3528</v>
      </c>
      <c r="B542" t="s">
        <v>3529</v>
      </c>
      <c r="C542" t="s">
        <v>122</v>
      </c>
      <c r="D542" t="s">
        <v>3530</v>
      </c>
      <c r="E542" t="s">
        <v>3531</v>
      </c>
      <c r="F542" t="s">
        <v>3530</v>
      </c>
      <c r="G542" t="s">
        <v>3532</v>
      </c>
      <c r="H542" t="s">
        <v>3533</v>
      </c>
      <c r="I542" t="s">
        <v>3525</v>
      </c>
      <c r="J542" t="s">
        <v>3534</v>
      </c>
      <c r="K542" t="s">
        <v>130</v>
      </c>
      <c r="L542" t="s">
        <v>130</v>
      </c>
      <c r="M542" t="s">
        <v>131</v>
      </c>
      <c r="N542" t="s">
        <v>3528</v>
      </c>
      <c r="P542" t="s">
        <v>3535</v>
      </c>
      <c r="Q542" t="s">
        <v>131</v>
      </c>
    </row>
    <row r="543" spans="1:28" x14ac:dyDescent="0.25">
      <c r="A543" t="s">
        <v>3536</v>
      </c>
      <c r="B543" t="s">
        <v>3537</v>
      </c>
      <c r="C543" t="s">
        <v>3538</v>
      </c>
      <c r="D543" t="s">
        <v>3539</v>
      </c>
      <c r="E543" t="s">
        <v>3536</v>
      </c>
      <c r="F543" t="s">
        <v>3540</v>
      </c>
      <c r="G543" t="s">
        <v>3541</v>
      </c>
      <c r="H543" t="s">
        <v>3542</v>
      </c>
      <c r="I543" t="s">
        <v>3542</v>
      </c>
      <c r="J543" t="s">
        <v>3541</v>
      </c>
      <c r="K543" t="s">
        <v>3543</v>
      </c>
      <c r="L543" t="s">
        <v>3543</v>
      </c>
      <c r="M543" t="s">
        <v>131</v>
      </c>
      <c r="N543" t="s">
        <v>3536</v>
      </c>
      <c r="O543">
        <v>1</v>
      </c>
      <c r="P543" t="s">
        <v>1863</v>
      </c>
      <c r="Q543" t="s">
        <v>131</v>
      </c>
    </row>
    <row r="544" spans="1:28" x14ac:dyDescent="0.25">
      <c r="A544" t="s">
        <v>3544</v>
      </c>
      <c r="B544" t="s">
        <v>3545</v>
      </c>
      <c r="C544" t="s">
        <v>475</v>
      </c>
      <c r="D544" t="s">
        <v>465</v>
      </c>
      <c r="E544" t="s">
        <v>3546</v>
      </c>
      <c r="F544" t="s">
        <v>467</v>
      </c>
      <c r="G544" t="s">
        <v>3547</v>
      </c>
      <c r="H544" t="s">
        <v>3548</v>
      </c>
      <c r="I544" t="s">
        <v>3549</v>
      </c>
      <c r="J544" t="s">
        <v>3550</v>
      </c>
      <c r="K544" t="s">
        <v>130</v>
      </c>
      <c r="L544" t="s">
        <v>130</v>
      </c>
      <c r="M544" t="s">
        <v>131</v>
      </c>
      <c r="N544" t="s">
        <v>3544</v>
      </c>
      <c r="O544">
        <v>1</v>
      </c>
      <c r="P544" t="s">
        <v>3551</v>
      </c>
      <c r="Q544" t="s">
        <v>131</v>
      </c>
    </row>
    <row r="545" spans="1:28" x14ac:dyDescent="0.25">
      <c r="A545" t="s">
        <v>3552</v>
      </c>
      <c r="B545" t="s">
        <v>3553</v>
      </c>
      <c r="C545" t="s">
        <v>475</v>
      </c>
      <c r="D545" t="s">
        <v>3554</v>
      </c>
      <c r="E545" t="s">
        <v>3555</v>
      </c>
      <c r="F545" t="s">
        <v>3554</v>
      </c>
      <c r="G545" t="s">
        <v>3556</v>
      </c>
      <c r="H545" t="s">
        <v>3557</v>
      </c>
      <c r="I545" t="s">
        <v>219</v>
      </c>
      <c r="J545" t="s">
        <v>3558</v>
      </c>
      <c r="K545" t="s">
        <v>592</v>
      </c>
      <c r="L545" t="s">
        <v>483</v>
      </c>
      <c r="M545" t="s">
        <v>131</v>
      </c>
      <c r="N545" t="s">
        <v>3552</v>
      </c>
      <c r="O545">
        <v>0.4</v>
      </c>
      <c r="P545" t="s">
        <v>2171</v>
      </c>
      <c r="Q545" t="s">
        <v>131</v>
      </c>
    </row>
    <row r="546" spans="1:28" x14ac:dyDescent="0.25">
      <c r="A546" t="s">
        <v>3559</v>
      </c>
      <c r="B546" t="s">
        <v>2424</v>
      </c>
      <c r="C546" t="s">
        <v>1988</v>
      </c>
      <c r="D546" t="s">
        <v>2745</v>
      </c>
      <c r="E546" t="s">
        <v>2425</v>
      </c>
      <c r="F546" t="s">
        <v>2426</v>
      </c>
      <c r="G546" t="s">
        <v>3332</v>
      </c>
      <c r="H546" t="s">
        <v>3560</v>
      </c>
      <c r="I546" t="s">
        <v>3561</v>
      </c>
      <c r="J546" t="s">
        <v>3332</v>
      </c>
      <c r="K546" t="s">
        <v>495</v>
      </c>
      <c r="L546" t="s">
        <v>483</v>
      </c>
      <c r="M546" t="s">
        <v>131</v>
      </c>
      <c r="N546" t="s">
        <v>3559</v>
      </c>
      <c r="O546">
        <v>2.5</v>
      </c>
      <c r="P546" t="s">
        <v>2429</v>
      </c>
      <c r="Q546" t="s">
        <v>131</v>
      </c>
    </row>
    <row r="547" spans="1:28" x14ac:dyDescent="0.25">
      <c r="A547" t="s">
        <v>3562</v>
      </c>
      <c r="B547" t="s">
        <v>3563</v>
      </c>
      <c r="C547" t="s">
        <v>475</v>
      </c>
      <c r="D547" t="s">
        <v>3564</v>
      </c>
      <c r="E547" t="s">
        <v>3565</v>
      </c>
      <c r="F547" t="s">
        <v>3564</v>
      </c>
      <c r="G547" t="s">
        <v>3566</v>
      </c>
      <c r="H547" t="s">
        <v>3567</v>
      </c>
      <c r="I547" t="s">
        <v>3568</v>
      </c>
      <c r="J547" t="s">
        <v>3481</v>
      </c>
      <c r="K547" t="s">
        <v>523</v>
      </c>
      <c r="L547" t="s">
        <v>483</v>
      </c>
      <c r="M547" t="s">
        <v>131</v>
      </c>
      <c r="N547" t="s">
        <v>3562</v>
      </c>
      <c r="O547">
        <v>1</v>
      </c>
      <c r="P547" t="s">
        <v>1786</v>
      </c>
      <c r="Q547" t="s">
        <v>131</v>
      </c>
      <c r="S547">
        <v>0.4</v>
      </c>
      <c r="T547">
        <v>11.8</v>
      </c>
      <c r="U547">
        <v>0.1</v>
      </c>
      <c r="V547">
        <v>0</v>
      </c>
      <c r="W547">
        <v>1.8</v>
      </c>
      <c r="X547">
        <v>0.01</v>
      </c>
      <c r="Y547">
        <v>11.8</v>
      </c>
      <c r="Z547">
        <v>47</v>
      </c>
      <c r="AB547">
        <v>0.1</v>
      </c>
    </row>
    <row r="548" spans="1:28" x14ac:dyDescent="0.25">
      <c r="A548" t="s">
        <v>3569</v>
      </c>
      <c r="B548" t="s">
        <v>3570</v>
      </c>
      <c r="C548" t="s">
        <v>1988</v>
      </c>
      <c r="D548" t="s">
        <v>3571</v>
      </c>
      <c r="E548" t="s">
        <v>3572</v>
      </c>
      <c r="F548" t="s">
        <v>3573</v>
      </c>
      <c r="G548" t="s">
        <v>3574</v>
      </c>
      <c r="H548" t="s">
        <v>2677</v>
      </c>
      <c r="I548" t="s">
        <v>3575</v>
      </c>
      <c r="J548" t="s">
        <v>3574</v>
      </c>
      <c r="K548" t="s">
        <v>564</v>
      </c>
      <c r="L548" t="s">
        <v>483</v>
      </c>
      <c r="M548" t="s">
        <v>131</v>
      </c>
      <c r="N548" t="s">
        <v>3569</v>
      </c>
      <c r="O548">
        <v>0.5</v>
      </c>
      <c r="P548" t="s">
        <v>3576</v>
      </c>
      <c r="Q548" t="s">
        <v>131</v>
      </c>
      <c r="S548">
        <v>23.1</v>
      </c>
      <c r="T548">
        <v>0.5</v>
      </c>
      <c r="U548">
        <v>9.4</v>
      </c>
      <c r="V548">
        <v>4.3</v>
      </c>
      <c r="W548">
        <v>0.5</v>
      </c>
      <c r="X548">
        <v>0.98</v>
      </c>
      <c r="Y548">
        <v>0.5</v>
      </c>
      <c r="Z548">
        <v>178.54</v>
      </c>
      <c r="AB548">
        <v>5.1000000000000005</v>
      </c>
    </row>
    <row r="549" spans="1:28" x14ac:dyDescent="0.25">
      <c r="A549" t="s">
        <v>3577</v>
      </c>
      <c r="B549" t="s">
        <v>3578</v>
      </c>
      <c r="C549" t="s">
        <v>3259</v>
      </c>
      <c r="D549" t="s">
        <v>3579</v>
      </c>
      <c r="E549" t="s">
        <v>3580</v>
      </c>
      <c r="F549" t="s">
        <v>3581</v>
      </c>
      <c r="G549" t="s">
        <v>3332</v>
      </c>
      <c r="H549" t="s">
        <v>1029</v>
      </c>
      <c r="I549" t="s">
        <v>3582</v>
      </c>
      <c r="J549" t="s">
        <v>3332</v>
      </c>
      <c r="K549" t="s">
        <v>564</v>
      </c>
      <c r="L549" t="s">
        <v>483</v>
      </c>
      <c r="M549" t="s">
        <v>131</v>
      </c>
      <c r="N549" t="s">
        <v>3577</v>
      </c>
      <c r="O549">
        <v>1</v>
      </c>
      <c r="P549" t="s">
        <v>2429</v>
      </c>
      <c r="Q549" t="s">
        <v>131</v>
      </c>
    </row>
    <row r="550" spans="1:28" x14ac:dyDescent="0.25">
      <c r="A550" t="s">
        <v>3583</v>
      </c>
      <c r="B550" t="s">
        <v>3584</v>
      </c>
      <c r="C550" t="s">
        <v>1988</v>
      </c>
      <c r="D550" t="s">
        <v>3585</v>
      </c>
      <c r="E550" t="s">
        <v>3586</v>
      </c>
      <c r="F550" t="s">
        <v>3587</v>
      </c>
      <c r="G550" t="s">
        <v>3371</v>
      </c>
      <c r="H550" t="s">
        <v>3588</v>
      </c>
      <c r="I550" t="s">
        <v>3589</v>
      </c>
      <c r="J550" t="s">
        <v>3371</v>
      </c>
      <c r="K550" t="s">
        <v>495</v>
      </c>
      <c r="L550" t="s">
        <v>483</v>
      </c>
      <c r="M550" t="s">
        <v>131</v>
      </c>
      <c r="N550" t="s">
        <v>3583</v>
      </c>
      <c r="O550">
        <v>2.5</v>
      </c>
      <c r="P550" t="s">
        <v>2164</v>
      </c>
      <c r="Q550" t="s">
        <v>131</v>
      </c>
    </row>
    <row r="551" spans="1:28" x14ac:dyDescent="0.25">
      <c r="A551" t="s">
        <v>3590</v>
      </c>
      <c r="B551" t="s">
        <v>3591</v>
      </c>
      <c r="C551" t="s">
        <v>1988</v>
      </c>
      <c r="D551" t="s">
        <v>3592</v>
      </c>
      <c r="E551" t="s">
        <v>3593</v>
      </c>
      <c r="F551" t="s">
        <v>3594</v>
      </c>
      <c r="G551" t="s">
        <v>3595</v>
      </c>
      <c r="H551" t="s">
        <v>3596</v>
      </c>
      <c r="I551" t="s">
        <v>3597</v>
      </c>
      <c r="J551" t="s">
        <v>3598</v>
      </c>
      <c r="K551" t="s">
        <v>495</v>
      </c>
      <c r="L551" t="s">
        <v>483</v>
      </c>
      <c r="M551" t="s">
        <v>131</v>
      </c>
      <c r="N551" t="s">
        <v>3590</v>
      </c>
      <c r="O551">
        <v>2.5</v>
      </c>
      <c r="P551" t="s">
        <v>3599</v>
      </c>
      <c r="Q551" t="s">
        <v>131</v>
      </c>
    </row>
    <row r="552" spans="1:28" x14ac:dyDescent="0.25">
      <c r="A552" t="s">
        <v>3600</v>
      </c>
      <c r="B552" t="s">
        <v>3601</v>
      </c>
      <c r="C552" t="s">
        <v>1988</v>
      </c>
      <c r="D552" t="s">
        <v>3602</v>
      </c>
      <c r="E552" t="s">
        <v>3603</v>
      </c>
      <c r="F552" t="s">
        <v>3604</v>
      </c>
      <c r="G552" t="s">
        <v>3605</v>
      </c>
      <c r="H552" t="s">
        <v>3567</v>
      </c>
      <c r="I552" t="s">
        <v>3568</v>
      </c>
      <c r="J552" t="s">
        <v>554</v>
      </c>
      <c r="K552" t="s">
        <v>495</v>
      </c>
      <c r="L552" t="s">
        <v>483</v>
      </c>
      <c r="M552" t="s">
        <v>131</v>
      </c>
      <c r="N552" t="s">
        <v>3600</v>
      </c>
      <c r="O552">
        <v>1</v>
      </c>
      <c r="P552" t="s">
        <v>555</v>
      </c>
      <c r="Q552" t="s">
        <v>131</v>
      </c>
      <c r="AA552">
        <v>60</v>
      </c>
    </row>
    <row r="553" spans="1:28" x14ac:dyDescent="0.25">
      <c r="A553" t="s">
        <v>3606</v>
      </c>
      <c r="B553" t="s">
        <v>3607</v>
      </c>
      <c r="C553" t="s">
        <v>1531</v>
      </c>
      <c r="D553" t="s">
        <v>3608</v>
      </c>
      <c r="E553" t="s">
        <v>3609</v>
      </c>
      <c r="F553" t="s">
        <v>3608</v>
      </c>
      <c r="G553" t="s">
        <v>131</v>
      </c>
      <c r="H553" t="s">
        <v>1533</v>
      </c>
      <c r="I553" t="s">
        <v>1534</v>
      </c>
      <c r="J553" t="s">
        <v>3610</v>
      </c>
      <c r="K553" t="s">
        <v>1696</v>
      </c>
      <c r="L553" t="s">
        <v>1536</v>
      </c>
      <c r="M553" t="s">
        <v>131</v>
      </c>
      <c r="N553" t="s">
        <v>3606</v>
      </c>
      <c r="P553" t="s">
        <v>3611</v>
      </c>
      <c r="Q553" t="s">
        <v>131</v>
      </c>
    </row>
    <row r="554" spans="1:28" x14ac:dyDescent="0.25">
      <c r="A554" t="s">
        <v>3612</v>
      </c>
      <c r="B554" t="s">
        <v>3613</v>
      </c>
      <c r="C554" t="s">
        <v>475</v>
      </c>
      <c r="D554" t="s">
        <v>3614</v>
      </c>
      <c r="E554" t="s">
        <v>3615</v>
      </c>
      <c r="F554" t="s">
        <v>3614</v>
      </c>
      <c r="G554" t="s">
        <v>3616</v>
      </c>
      <c r="H554" t="s">
        <v>2235</v>
      </c>
      <c r="I554" t="s">
        <v>420</v>
      </c>
      <c r="J554" t="s">
        <v>3617</v>
      </c>
      <c r="K554" t="s">
        <v>523</v>
      </c>
      <c r="L554" t="s">
        <v>483</v>
      </c>
      <c r="M554" t="s">
        <v>131</v>
      </c>
      <c r="N554" t="s">
        <v>3612</v>
      </c>
      <c r="O554">
        <v>1</v>
      </c>
      <c r="P554" t="s">
        <v>1050</v>
      </c>
      <c r="Q554" t="s">
        <v>131</v>
      </c>
    </row>
    <row r="555" spans="1:28" x14ac:dyDescent="0.25">
      <c r="A555" t="s">
        <v>3618</v>
      </c>
      <c r="B555" t="s">
        <v>3619</v>
      </c>
      <c r="C555" t="s">
        <v>475</v>
      </c>
      <c r="D555" t="s">
        <v>3620</v>
      </c>
      <c r="E555" t="s">
        <v>3621</v>
      </c>
      <c r="F555" t="s">
        <v>3620</v>
      </c>
      <c r="G555" t="s">
        <v>3616</v>
      </c>
      <c r="H555" t="s">
        <v>2235</v>
      </c>
      <c r="I555" t="s">
        <v>420</v>
      </c>
      <c r="J555" t="s">
        <v>3617</v>
      </c>
      <c r="K555" t="s">
        <v>523</v>
      </c>
      <c r="L555" t="s">
        <v>483</v>
      </c>
      <c r="M555" t="s">
        <v>131</v>
      </c>
      <c r="N555" t="s">
        <v>3618</v>
      </c>
      <c r="O555">
        <v>1</v>
      </c>
      <c r="P555" t="s">
        <v>1050</v>
      </c>
      <c r="Q555" t="s">
        <v>131</v>
      </c>
    </row>
    <row r="556" spans="1:28" x14ac:dyDescent="0.25">
      <c r="A556" t="s">
        <v>3622</v>
      </c>
      <c r="B556" t="s">
        <v>3623</v>
      </c>
      <c r="C556" t="s">
        <v>475</v>
      </c>
      <c r="D556" t="s">
        <v>3624</v>
      </c>
      <c r="E556" t="s">
        <v>3625</v>
      </c>
      <c r="F556" t="s">
        <v>3624</v>
      </c>
      <c r="G556" t="s">
        <v>3616</v>
      </c>
      <c r="H556" t="s">
        <v>2235</v>
      </c>
      <c r="I556" t="s">
        <v>420</v>
      </c>
      <c r="J556" t="s">
        <v>3617</v>
      </c>
      <c r="K556" t="s">
        <v>523</v>
      </c>
      <c r="L556" t="s">
        <v>483</v>
      </c>
      <c r="M556" t="s">
        <v>131</v>
      </c>
      <c r="N556" t="s">
        <v>3622</v>
      </c>
      <c r="O556">
        <v>1</v>
      </c>
      <c r="P556" t="s">
        <v>1050</v>
      </c>
      <c r="Q556" t="s">
        <v>131</v>
      </c>
    </row>
    <row r="557" spans="1:28" x14ac:dyDescent="0.25">
      <c r="A557" t="s">
        <v>3626</v>
      </c>
      <c r="B557" t="s">
        <v>3627</v>
      </c>
      <c r="C557" t="s">
        <v>475</v>
      </c>
      <c r="D557" t="s">
        <v>3628</v>
      </c>
      <c r="E557" t="s">
        <v>3629</v>
      </c>
      <c r="F557" t="s">
        <v>3628</v>
      </c>
      <c r="G557" t="s">
        <v>3616</v>
      </c>
      <c r="H557" t="s">
        <v>2235</v>
      </c>
      <c r="I557" t="s">
        <v>420</v>
      </c>
      <c r="J557" t="s">
        <v>3617</v>
      </c>
      <c r="K557" t="s">
        <v>523</v>
      </c>
      <c r="L557" t="s">
        <v>483</v>
      </c>
      <c r="M557" t="s">
        <v>131</v>
      </c>
      <c r="N557" t="s">
        <v>3626</v>
      </c>
      <c r="O557">
        <v>1</v>
      </c>
      <c r="P557" t="s">
        <v>1050</v>
      </c>
      <c r="Q557" t="s">
        <v>131</v>
      </c>
    </row>
    <row r="558" spans="1:28" x14ac:dyDescent="0.25">
      <c r="A558" t="s">
        <v>3630</v>
      </c>
      <c r="B558" t="s">
        <v>3631</v>
      </c>
      <c r="C558" t="s">
        <v>475</v>
      </c>
      <c r="D558" t="s">
        <v>3632</v>
      </c>
      <c r="E558" t="s">
        <v>3633</v>
      </c>
      <c r="F558" t="s">
        <v>3632</v>
      </c>
      <c r="G558" t="s">
        <v>3634</v>
      </c>
      <c r="H558" t="s">
        <v>2235</v>
      </c>
      <c r="I558" t="s">
        <v>420</v>
      </c>
      <c r="J558" t="s">
        <v>3635</v>
      </c>
      <c r="K558" t="s">
        <v>523</v>
      </c>
      <c r="L558" t="s">
        <v>483</v>
      </c>
      <c r="M558" t="s">
        <v>131</v>
      </c>
      <c r="N558" t="s">
        <v>3630</v>
      </c>
      <c r="O558">
        <v>1</v>
      </c>
      <c r="P558" t="s">
        <v>1778</v>
      </c>
      <c r="Q558" t="s">
        <v>131</v>
      </c>
    </row>
    <row r="559" spans="1:28" x14ac:dyDescent="0.25">
      <c r="A559" t="s">
        <v>3636</v>
      </c>
      <c r="B559" t="s">
        <v>3637</v>
      </c>
      <c r="C559" t="s">
        <v>122</v>
      </c>
      <c r="D559" t="s">
        <v>3638</v>
      </c>
      <c r="E559" t="s">
        <v>3639</v>
      </c>
      <c r="F559" t="s">
        <v>3640</v>
      </c>
      <c r="G559" t="s">
        <v>3641</v>
      </c>
      <c r="H559" t="s">
        <v>3642</v>
      </c>
      <c r="I559" t="s">
        <v>3643</v>
      </c>
      <c r="J559" t="s">
        <v>3644</v>
      </c>
      <c r="K559" t="s">
        <v>194</v>
      </c>
      <c r="L559" t="s">
        <v>194</v>
      </c>
      <c r="M559" t="s">
        <v>131</v>
      </c>
      <c r="N559" t="s">
        <v>3636</v>
      </c>
      <c r="O559">
        <v>1</v>
      </c>
      <c r="P559" t="s">
        <v>150</v>
      </c>
      <c r="Q559" t="s">
        <v>131</v>
      </c>
    </row>
    <row r="560" spans="1:28" x14ac:dyDescent="0.25">
      <c r="A560" t="s">
        <v>3645</v>
      </c>
      <c r="B560" t="s">
        <v>3646</v>
      </c>
      <c r="C560" t="s">
        <v>475</v>
      </c>
      <c r="D560" t="s">
        <v>3647</v>
      </c>
      <c r="E560" t="s">
        <v>3648</v>
      </c>
      <c r="F560" t="s">
        <v>3647</v>
      </c>
      <c r="G560" t="s">
        <v>742</v>
      </c>
      <c r="H560" t="s">
        <v>3649</v>
      </c>
      <c r="I560" t="s">
        <v>420</v>
      </c>
      <c r="J560" t="s">
        <v>3650</v>
      </c>
      <c r="K560" t="s">
        <v>495</v>
      </c>
      <c r="L560" t="s">
        <v>483</v>
      </c>
      <c r="M560" t="s">
        <v>131</v>
      </c>
      <c r="N560" t="s">
        <v>3645</v>
      </c>
      <c r="O560">
        <v>1</v>
      </c>
      <c r="P560" t="s">
        <v>1819</v>
      </c>
      <c r="Q560" t="s">
        <v>131</v>
      </c>
    </row>
    <row r="561" spans="1:17" x14ac:dyDescent="0.25">
      <c r="A561" t="s">
        <v>3651</v>
      </c>
      <c r="B561" t="s">
        <v>3652</v>
      </c>
      <c r="C561" t="s">
        <v>475</v>
      </c>
      <c r="D561" t="s">
        <v>847</v>
      </c>
      <c r="E561" t="s">
        <v>3653</v>
      </c>
      <c r="F561" t="s">
        <v>3654</v>
      </c>
      <c r="G561" t="s">
        <v>3655</v>
      </c>
      <c r="H561" t="s">
        <v>3656</v>
      </c>
      <c r="I561" t="s">
        <v>3657</v>
      </c>
      <c r="J561" t="s">
        <v>3658</v>
      </c>
      <c r="K561" t="s">
        <v>592</v>
      </c>
      <c r="L561" t="s">
        <v>483</v>
      </c>
      <c r="M561" t="s">
        <v>131</v>
      </c>
      <c r="N561" t="s">
        <v>3651</v>
      </c>
      <c r="P561" t="s">
        <v>3659</v>
      </c>
      <c r="Q561" t="s">
        <v>131</v>
      </c>
    </row>
    <row r="562" spans="1:17" x14ac:dyDescent="0.25">
      <c r="A562" t="s">
        <v>3660</v>
      </c>
      <c r="B562" t="s">
        <v>3661</v>
      </c>
      <c r="C562" t="s">
        <v>122</v>
      </c>
      <c r="D562" t="s">
        <v>3662</v>
      </c>
      <c r="E562" t="s">
        <v>3663</v>
      </c>
      <c r="F562" t="s">
        <v>3664</v>
      </c>
      <c r="G562" t="s">
        <v>3665</v>
      </c>
      <c r="H562" t="s">
        <v>3666</v>
      </c>
      <c r="I562" t="s">
        <v>420</v>
      </c>
      <c r="J562" t="s">
        <v>3166</v>
      </c>
      <c r="K562" t="s">
        <v>130</v>
      </c>
      <c r="L562" t="s">
        <v>130</v>
      </c>
      <c r="M562" t="s">
        <v>131</v>
      </c>
      <c r="N562" t="s">
        <v>3660</v>
      </c>
      <c r="P562" t="s">
        <v>3167</v>
      </c>
      <c r="Q562" t="s">
        <v>131</v>
      </c>
    </row>
    <row r="563" spans="1:17" x14ac:dyDescent="0.25">
      <c r="A563" t="s">
        <v>3667</v>
      </c>
      <c r="B563" t="s">
        <v>3668</v>
      </c>
      <c r="C563" t="s">
        <v>122</v>
      </c>
      <c r="D563" t="s">
        <v>3669</v>
      </c>
      <c r="E563" t="s">
        <v>3670</v>
      </c>
      <c r="F563" t="s">
        <v>3671</v>
      </c>
      <c r="G563" t="s">
        <v>3672</v>
      </c>
      <c r="H563" t="s">
        <v>3673</v>
      </c>
      <c r="I563" t="s">
        <v>420</v>
      </c>
      <c r="J563" t="s">
        <v>3644</v>
      </c>
      <c r="K563" t="s">
        <v>130</v>
      </c>
      <c r="L563" t="s">
        <v>130</v>
      </c>
      <c r="M563" t="s">
        <v>131</v>
      </c>
      <c r="N563" t="s">
        <v>3667</v>
      </c>
      <c r="P563" t="s">
        <v>150</v>
      </c>
      <c r="Q563" t="s">
        <v>131</v>
      </c>
    </row>
    <row r="564" spans="1:17" x14ac:dyDescent="0.25">
      <c r="A564" t="s">
        <v>3674</v>
      </c>
      <c r="B564" t="s">
        <v>3675</v>
      </c>
      <c r="C564" t="s">
        <v>122</v>
      </c>
      <c r="D564" t="s">
        <v>3664</v>
      </c>
      <c r="E564" t="s">
        <v>3676</v>
      </c>
      <c r="F564" t="s">
        <v>3677</v>
      </c>
      <c r="G564" t="s">
        <v>3678</v>
      </c>
      <c r="H564" t="s">
        <v>3666</v>
      </c>
      <c r="I564" t="s">
        <v>420</v>
      </c>
      <c r="J564" t="s">
        <v>3679</v>
      </c>
      <c r="K564" t="s">
        <v>130</v>
      </c>
      <c r="L564" t="s">
        <v>130</v>
      </c>
      <c r="M564" t="s">
        <v>131</v>
      </c>
      <c r="N564" t="s">
        <v>3674</v>
      </c>
      <c r="P564" t="s">
        <v>185</v>
      </c>
      <c r="Q564" t="s">
        <v>131</v>
      </c>
    </row>
    <row r="565" spans="1:17" x14ac:dyDescent="0.25">
      <c r="A565" t="s">
        <v>3680</v>
      </c>
      <c r="B565" t="s">
        <v>3681</v>
      </c>
      <c r="C565" t="s">
        <v>475</v>
      </c>
      <c r="D565" t="s">
        <v>3682</v>
      </c>
      <c r="E565" t="s">
        <v>3683</v>
      </c>
      <c r="F565" t="s">
        <v>3682</v>
      </c>
      <c r="G565" t="s">
        <v>3684</v>
      </c>
      <c r="H565" t="s">
        <v>2645</v>
      </c>
      <c r="I565" t="s">
        <v>420</v>
      </c>
      <c r="J565" t="s">
        <v>3685</v>
      </c>
      <c r="K565" t="s">
        <v>513</v>
      </c>
      <c r="L565" t="s">
        <v>483</v>
      </c>
      <c r="M565" t="s">
        <v>131</v>
      </c>
      <c r="N565" t="s">
        <v>3680</v>
      </c>
      <c r="P565" t="s">
        <v>1977</v>
      </c>
      <c r="Q565" t="s">
        <v>131</v>
      </c>
    </row>
    <row r="566" spans="1:17" x14ac:dyDescent="0.25">
      <c r="A566" t="s">
        <v>3686</v>
      </c>
      <c r="B566" t="s">
        <v>3687</v>
      </c>
      <c r="C566" t="s">
        <v>475</v>
      </c>
      <c r="D566" t="s">
        <v>3688</v>
      </c>
      <c r="E566" t="s">
        <v>3689</v>
      </c>
      <c r="F566" t="s">
        <v>3690</v>
      </c>
      <c r="G566" t="s">
        <v>3691</v>
      </c>
      <c r="H566" t="s">
        <v>2235</v>
      </c>
      <c r="I566" t="s">
        <v>420</v>
      </c>
      <c r="J566" t="s">
        <v>3399</v>
      </c>
      <c r="K566" t="s">
        <v>513</v>
      </c>
      <c r="L566" t="s">
        <v>483</v>
      </c>
      <c r="M566" t="s">
        <v>131</v>
      </c>
      <c r="N566" t="s">
        <v>3686</v>
      </c>
      <c r="O566">
        <v>1</v>
      </c>
      <c r="P566" t="s">
        <v>1404</v>
      </c>
      <c r="Q566" t="s">
        <v>131</v>
      </c>
    </row>
    <row r="567" spans="1:17" x14ac:dyDescent="0.25">
      <c r="A567" t="s">
        <v>3692</v>
      </c>
      <c r="B567" t="s">
        <v>3693</v>
      </c>
      <c r="C567" t="s">
        <v>1988</v>
      </c>
      <c r="D567" t="s">
        <v>3694</v>
      </c>
      <c r="E567" t="s">
        <v>3695</v>
      </c>
      <c r="F567" t="s">
        <v>3694</v>
      </c>
      <c r="G567" t="s">
        <v>3696</v>
      </c>
      <c r="H567" t="s">
        <v>683</v>
      </c>
      <c r="I567" t="s">
        <v>3697</v>
      </c>
      <c r="J567" t="s">
        <v>3696</v>
      </c>
      <c r="K567" t="s">
        <v>495</v>
      </c>
      <c r="L567" t="s">
        <v>483</v>
      </c>
      <c r="M567" t="s">
        <v>131</v>
      </c>
      <c r="N567" t="s">
        <v>3692</v>
      </c>
      <c r="P567" t="s">
        <v>3698</v>
      </c>
      <c r="Q567" t="s">
        <v>131</v>
      </c>
    </row>
    <row r="568" spans="1:17" x14ac:dyDescent="0.25">
      <c r="A568" t="s">
        <v>3699</v>
      </c>
      <c r="B568" t="s">
        <v>3700</v>
      </c>
      <c r="C568" t="s">
        <v>122</v>
      </c>
      <c r="D568" t="s">
        <v>3701</v>
      </c>
      <c r="E568" t="s">
        <v>3702</v>
      </c>
      <c r="F568" t="s">
        <v>3701</v>
      </c>
      <c r="G568" t="s">
        <v>3164</v>
      </c>
      <c r="H568" t="s">
        <v>3673</v>
      </c>
      <c r="I568" t="s">
        <v>420</v>
      </c>
      <c r="J568" t="s">
        <v>3166</v>
      </c>
      <c r="K568" t="s">
        <v>130</v>
      </c>
      <c r="L568" t="s">
        <v>130</v>
      </c>
      <c r="M568" t="s">
        <v>131</v>
      </c>
      <c r="N568" t="s">
        <v>3699</v>
      </c>
      <c r="P568" t="s">
        <v>3167</v>
      </c>
      <c r="Q568" t="s">
        <v>131</v>
      </c>
    </row>
    <row r="569" spans="1:17" x14ac:dyDescent="0.25">
      <c r="A569" t="s">
        <v>3703</v>
      </c>
      <c r="B569" t="s">
        <v>3704</v>
      </c>
      <c r="C569" t="s">
        <v>122</v>
      </c>
      <c r="D569" t="s">
        <v>3705</v>
      </c>
      <c r="E569" t="s">
        <v>3706</v>
      </c>
      <c r="F569" t="s">
        <v>3707</v>
      </c>
      <c r="G569" t="s">
        <v>3708</v>
      </c>
      <c r="H569" t="s">
        <v>3709</v>
      </c>
      <c r="I569" t="s">
        <v>420</v>
      </c>
      <c r="J569" t="s">
        <v>3679</v>
      </c>
      <c r="K569" t="s">
        <v>130</v>
      </c>
      <c r="L569" t="s">
        <v>130</v>
      </c>
      <c r="M569" t="s">
        <v>131</v>
      </c>
      <c r="N569" t="s">
        <v>3703</v>
      </c>
      <c r="P569" t="s">
        <v>185</v>
      </c>
      <c r="Q569" t="s">
        <v>131</v>
      </c>
    </row>
    <row r="570" spans="1:17" x14ac:dyDescent="0.25">
      <c r="A570" t="s">
        <v>3710</v>
      </c>
      <c r="B570" t="s">
        <v>3711</v>
      </c>
      <c r="C570" t="s">
        <v>122</v>
      </c>
      <c r="D570" t="s">
        <v>3712</v>
      </c>
      <c r="E570" t="s">
        <v>3713</v>
      </c>
      <c r="F570" t="s">
        <v>3714</v>
      </c>
      <c r="G570" t="s">
        <v>3715</v>
      </c>
      <c r="H570" t="s">
        <v>2235</v>
      </c>
      <c r="I570" t="s">
        <v>420</v>
      </c>
      <c r="J570" t="s">
        <v>3716</v>
      </c>
      <c r="K570" t="s">
        <v>194</v>
      </c>
      <c r="L570" t="s">
        <v>194</v>
      </c>
      <c r="M570" t="s">
        <v>131</v>
      </c>
      <c r="N570" t="s">
        <v>3710</v>
      </c>
      <c r="P570" t="s">
        <v>3717</v>
      </c>
      <c r="Q570" t="s">
        <v>131</v>
      </c>
    </row>
    <row r="571" spans="1:17" x14ac:dyDescent="0.25">
      <c r="A571" t="s">
        <v>3718</v>
      </c>
      <c r="B571" t="s">
        <v>3719</v>
      </c>
      <c r="C571" t="s">
        <v>122</v>
      </c>
      <c r="D571" t="s">
        <v>3720</v>
      </c>
      <c r="E571" t="s">
        <v>3721</v>
      </c>
      <c r="F571" t="s">
        <v>3720</v>
      </c>
      <c r="G571" t="s">
        <v>3722</v>
      </c>
      <c r="H571" t="s">
        <v>3673</v>
      </c>
      <c r="I571" t="s">
        <v>420</v>
      </c>
      <c r="J571" t="s">
        <v>3723</v>
      </c>
      <c r="K571" t="s">
        <v>130</v>
      </c>
      <c r="L571" t="s">
        <v>130</v>
      </c>
      <c r="M571" t="s">
        <v>131</v>
      </c>
      <c r="N571" t="s">
        <v>3718</v>
      </c>
      <c r="P571" t="s">
        <v>158</v>
      </c>
      <c r="Q571" t="s">
        <v>131</v>
      </c>
    </row>
    <row r="572" spans="1:17" x14ac:dyDescent="0.25">
      <c r="A572" t="s">
        <v>3724</v>
      </c>
      <c r="B572" t="s">
        <v>3725</v>
      </c>
      <c r="C572" t="s">
        <v>475</v>
      </c>
      <c r="D572" t="s">
        <v>3726</v>
      </c>
      <c r="E572" t="s">
        <v>3727</v>
      </c>
      <c r="F572" t="s">
        <v>3726</v>
      </c>
      <c r="G572" t="s">
        <v>3728</v>
      </c>
      <c r="H572" t="s">
        <v>1426</v>
      </c>
      <c r="I572" t="s">
        <v>3729</v>
      </c>
      <c r="J572" t="s">
        <v>3728</v>
      </c>
      <c r="K572" t="s">
        <v>495</v>
      </c>
      <c r="L572" t="s">
        <v>483</v>
      </c>
      <c r="M572" t="s">
        <v>131</v>
      </c>
      <c r="N572" t="s">
        <v>3724</v>
      </c>
      <c r="P572" t="s">
        <v>3730</v>
      </c>
      <c r="Q572" t="s">
        <v>131</v>
      </c>
    </row>
    <row r="573" spans="1:17" x14ac:dyDescent="0.25">
      <c r="A573" t="s">
        <v>3731</v>
      </c>
      <c r="B573" t="s">
        <v>3732</v>
      </c>
      <c r="C573" t="s">
        <v>122</v>
      </c>
      <c r="D573" t="s">
        <v>3733</v>
      </c>
      <c r="E573" t="s">
        <v>3734</v>
      </c>
      <c r="F573" t="s">
        <v>3735</v>
      </c>
      <c r="G573" t="s">
        <v>3736</v>
      </c>
      <c r="H573" t="s">
        <v>3737</v>
      </c>
      <c r="I573" t="s">
        <v>3738</v>
      </c>
      <c r="J573" t="s">
        <v>3739</v>
      </c>
      <c r="K573" t="s">
        <v>194</v>
      </c>
      <c r="L573" t="s">
        <v>194</v>
      </c>
      <c r="M573" t="s">
        <v>131</v>
      </c>
      <c r="N573" t="s">
        <v>3731</v>
      </c>
      <c r="P573" t="s">
        <v>3740</v>
      </c>
      <c r="Q573" t="s">
        <v>131</v>
      </c>
    </row>
    <row r="574" spans="1:17" x14ac:dyDescent="0.25">
      <c r="A574" t="s">
        <v>3741</v>
      </c>
      <c r="B574" t="s">
        <v>3742</v>
      </c>
      <c r="C574" t="s">
        <v>122</v>
      </c>
      <c r="D574" t="s">
        <v>3743</v>
      </c>
      <c r="E574" t="s">
        <v>3744</v>
      </c>
      <c r="F574" t="s">
        <v>3743</v>
      </c>
      <c r="G574" t="s">
        <v>3745</v>
      </c>
      <c r="H574" t="s">
        <v>451</v>
      </c>
      <c r="I574" t="s">
        <v>420</v>
      </c>
      <c r="J574" t="s">
        <v>3746</v>
      </c>
      <c r="K574" t="s">
        <v>194</v>
      </c>
      <c r="L574" t="s">
        <v>194</v>
      </c>
      <c r="M574" t="s">
        <v>131</v>
      </c>
      <c r="N574" t="s">
        <v>3741</v>
      </c>
      <c r="P574" t="s">
        <v>1684</v>
      </c>
      <c r="Q574" t="s">
        <v>131</v>
      </c>
    </row>
    <row r="575" spans="1:17" x14ac:dyDescent="0.25">
      <c r="A575" t="s">
        <v>3747</v>
      </c>
      <c r="B575" t="s">
        <v>3748</v>
      </c>
      <c r="C575" t="s">
        <v>122</v>
      </c>
      <c r="D575" t="s">
        <v>3749</v>
      </c>
      <c r="E575" t="s">
        <v>3750</v>
      </c>
      <c r="F575" t="s">
        <v>3749</v>
      </c>
      <c r="G575" t="s">
        <v>3751</v>
      </c>
      <c r="H575" t="s">
        <v>3752</v>
      </c>
      <c r="I575" t="s">
        <v>3753</v>
      </c>
      <c r="J575" t="s">
        <v>3679</v>
      </c>
      <c r="K575" t="s">
        <v>130</v>
      </c>
      <c r="L575" t="s">
        <v>130</v>
      </c>
      <c r="M575" t="s">
        <v>131</v>
      </c>
      <c r="N575" t="s">
        <v>3747</v>
      </c>
      <c r="O575">
        <v>1</v>
      </c>
      <c r="P575" t="s">
        <v>185</v>
      </c>
      <c r="Q575" t="s">
        <v>131</v>
      </c>
    </row>
    <row r="576" spans="1:17" x14ac:dyDescent="0.25">
      <c r="A576" t="s">
        <v>3754</v>
      </c>
      <c r="B576" t="s">
        <v>3755</v>
      </c>
      <c r="C576" t="s">
        <v>3259</v>
      </c>
      <c r="D576" t="s">
        <v>3756</v>
      </c>
      <c r="E576" t="s">
        <v>3757</v>
      </c>
      <c r="F576" t="s">
        <v>2054</v>
      </c>
      <c r="G576" t="s">
        <v>3758</v>
      </c>
      <c r="H576" t="s">
        <v>3759</v>
      </c>
      <c r="I576" t="s">
        <v>3760</v>
      </c>
      <c r="J576" t="s">
        <v>3761</v>
      </c>
      <c r="K576" t="s">
        <v>733</v>
      </c>
      <c r="L576" t="s">
        <v>733</v>
      </c>
      <c r="M576" t="s">
        <v>131</v>
      </c>
      <c r="N576" t="s">
        <v>3754</v>
      </c>
      <c r="O576">
        <v>1</v>
      </c>
      <c r="P576" t="s">
        <v>3762</v>
      </c>
      <c r="Q576" t="s">
        <v>131</v>
      </c>
    </row>
    <row r="577" spans="1:28" x14ac:dyDescent="0.25">
      <c r="A577" t="s">
        <v>3763</v>
      </c>
      <c r="B577" t="s">
        <v>3764</v>
      </c>
      <c r="C577" t="s">
        <v>1988</v>
      </c>
      <c r="D577" t="s">
        <v>3765</v>
      </c>
      <c r="E577" t="s">
        <v>3766</v>
      </c>
      <c r="F577" t="s">
        <v>3765</v>
      </c>
      <c r="G577" t="s">
        <v>3767</v>
      </c>
      <c r="H577" t="s">
        <v>3768</v>
      </c>
      <c r="I577" t="s">
        <v>3769</v>
      </c>
      <c r="J577" t="s">
        <v>3770</v>
      </c>
      <c r="K577" t="s">
        <v>592</v>
      </c>
      <c r="L577" t="s">
        <v>483</v>
      </c>
      <c r="M577" t="s">
        <v>131</v>
      </c>
      <c r="N577" t="s">
        <v>3763</v>
      </c>
      <c r="P577" t="s">
        <v>3771</v>
      </c>
      <c r="Q577" t="s">
        <v>131</v>
      </c>
      <c r="S577">
        <v>5.8</v>
      </c>
      <c r="T577">
        <v>58</v>
      </c>
      <c r="U577">
        <v>18</v>
      </c>
      <c r="V577">
        <v>8.4</v>
      </c>
      <c r="W577">
        <v>2.6</v>
      </c>
      <c r="X577">
        <v>0.64</v>
      </c>
      <c r="Y577">
        <v>18</v>
      </c>
      <c r="Z577">
        <v>419.46</v>
      </c>
      <c r="AB577">
        <v>9.6</v>
      </c>
    </row>
    <row r="578" spans="1:28" x14ac:dyDescent="0.25">
      <c r="A578" t="s">
        <v>3772</v>
      </c>
      <c r="B578" t="s">
        <v>3773</v>
      </c>
      <c r="C578" t="s">
        <v>122</v>
      </c>
      <c r="D578" t="s">
        <v>3774</v>
      </c>
      <c r="E578" t="s">
        <v>3775</v>
      </c>
      <c r="F578" t="s">
        <v>3774</v>
      </c>
      <c r="G578" t="s">
        <v>3776</v>
      </c>
      <c r="H578" t="s">
        <v>3673</v>
      </c>
      <c r="I578" t="s">
        <v>269</v>
      </c>
      <c r="J578" t="s">
        <v>3776</v>
      </c>
      <c r="K578" t="s">
        <v>130</v>
      </c>
      <c r="L578" t="s">
        <v>130</v>
      </c>
      <c r="M578" t="s">
        <v>131</v>
      </c>
      <c r="N578" t="s">
        <v>3772</v>
      </c>
      <c r="P578" t="s">
        <v>2313</v>
      </c>
      <c r="Q578" t="s">
        <v>131</v>
      </c>
    </row>
    <row r="579" spans="1:28" x14ac:dyDescent="0.25">
      <c r="A579" t="s">
        <v>3777</v>
      </c>
      <c r="B579" t="s">
        <v>3778</v>
      </c>
      <c r="C579" t="s">
        <v>122</v>
      </c>
      <c r="D579" t="s">
        <v>3779</v>
      </c>
      <c r="E579" t="s">
        <v>3780</v>
      </c>
      <c r="F579" t="s">
        <v>3779</v>
      </c>
      <c r="G579" t="s">
        <v>3781</v>
      </c>
      <c r="H579" t="s">
        <v>3782</v>
      </c>
      <c r="I579" t="s">
        <v>3783</v>
      </c>
      <c r="J579" t="s">
        <v>3784</v>
      </c>
      <c r="K579" t="s">
        <v>130</v>
      </c>
      <c r="L579" t="s">
        <v>130</v>
      </c>
      <c r="M579" t="s">
        <v>131</v>
      </c>
      <c r="N579" t="s">
        <v>3777</v>
      </c>
      <c r="P579" t="s">
        <v>3785</v>
      </c>
      <c r="Q579" t="s">
        <v>131</v>
      </c>
    </row>
    <row r="580" spans="1:28" x14ac:dyDescent="0.25">
      <c r="A580" t="s">
        <v>3786</v>
      </c>
      <c r="B580" t="s">
        <v>3787</v>
      </c>
      <c r="C580" t="s">
        <v>122</v>
      </c>
      <c r="D580" t="s">
        <v>3788</v>
      </c>
      <c r="E580" t="s">
        <v>3789</v>
      </c>
      <c r="F580" t="s">
        <v>3788</v>
      </c>
      <c r="G580" t="s">
        <v>3790</v>
      </c>
      <c r="H580" t="s">
        <v>3791</v>
      </c>
      <c r="I580" t="s">
        <v>3792</v>
      </c>
      <c r="J580" t="s">
        <v>3793</v>
      </c>
      <c r="K580" t="s">
        <v>130</v>
      </c>
      <c r="L580" t="s">
        <v>130</v>
      </c>
      <c r="M580" t="s">
        <v>131</v>
      </c>
      <c r="N580" t="s">
        <v>3786</v>
      </c>
      <c r="P580" t="s">
        <v>3794</v>
      </c>
      <c r="Q580" t="s">
        <v>131</v>
      </c>
    </row>
    <row r="581" spans="1:28" x14ac:dyDescent="0.25">
      <c r="A581" t="s">
        <v>3795</v>
      </c>
      <c r="B581" t="s">
        <v>3796</v>
      </c>
      <c r="C581" t="s">
        <v>122</v>
      </c>
      <c r="D581" t="s">
        <v>3797</v>
      </c>
      <c r="E581" t="s">
        <v>3798</v>
      </c>
      <c r="F581" t="s">
        <v>3797</v>
      </c>
      <c r="G581" t="s">
        <v>3799</v>
      </c>
      <c r="H581" t="s">
        <v>3800</v>
      </c>
      <c r="I581" t="s">
        <v>420</v>
      </c>
      <c r="J581" t="s">
        <v>3801</v>
      </c>
      <c r="K581" t="s">
        <v>194</v>
      </c>
      <c r="L581" t="s">
        <v>194</v>
      </c>
      <c r="M581" t="s">
        <v>131</v>
      </c>
      <c r="N581" t="s">
        <v>3795</v>
      </c>
      <c r="P581" t="s">
        <v>3802</v>
      </c>
      <c r="Q581" t="s">
        <v>131</v>
      </c>
    </row>
    <row r="582" spans="1:28" x14ac:dyDescent="0.25">
      <c r="A582" t="s">
        <v>3803</v>
      </c>
      <c r="B582" t="s">
        <v>3804</v>
      </c>
      <c r="C582" t="s">
        <v>122</v>
      </c>
      <c r="D582" t="s">
        <v>3805</v>
      </c>
      <c r="E582" t="s">
        <v>3806</v>
      </c>
      <c r="F582" t="s">
        <v>3805</v>
      </c>
      <c r="G582" t="s">
        <v>3807</v>
      </c>
      <c r="H582" t="s">
        <v>3791</v>
      </c>
      <c r="I582" t="s">
        <v>371</v>
      </c>
      <c r="J582" t="s">
        <v>3808</v>
      </c>
      <c r="K582" t="s">
        <v>194</v>
      </c>
      <c r="L582" t="s">
        <v>194</v>
      </c>
      <c r="M582" t="s">
        <v>131</v>
      </c>
      <c r="N582" t="s">
        <v>3803</v>
      </c>
      <c r="P582" t="s">
        <v>3809</v>
      </c>
      <c r="Q582" t="s">
        <v>131</v>
      </c>
    </row>
    <row r="583" spans="1:28" x14ac:dyDescent="0.25">
      <c r="A583" t="s">
        <v>3810</v>
      </c>
      <c r="B583" t="s">
        <v>3811</v>
      </c>
      <c r="C583" t="s">
        <v>122</v>
      </c>
      <c r="D583" t="s">
        <v>3812</v>
      </c>
      <c r="E583" t="s">
        <v>3813</v>
      </c>
      <c r="F583" t="s">
        <v>3812</v>
      </c>
      <c r="G583" t="s">
        <v>3814</v>
      </c>
      <c r="H583" t="s">
        <v>3815</v>
      </c>
      <c r="I583" t="s">
        <v>229</v>
      </c>
      <c r="J583" t="s">
        <v>3814</v>
      </c>
      <c r="K583" t="s">
        <v>194</v>
      </c>
      <c r="L583" t="s">
        <v>194</v>
      </c>
      <c r="M583" t="s">
        <v>131</v>
      </c>
      <c r="N583" t="s">
        <v>3810</v>
      </c>
      <c r="P583" t="s">
        <v>3816</v>
      </c>
      <c r="Q583" t="s">
        <v>131</v>
      </c>
    </row>
    <row r="584" spans="1:28" x14ac:dyDescent="0.25">
      <c r="A584" t="s">
        <v>3817</v>
      </c>
      <c r="B584" t="s">
        <v>3818</v>
      </c>
      <c r="C584" t="s">
        <v>1988</v>
      </c>
      <c r="D584" t="s">
        <v>3819</v>
      </c>
      <c r="E584" t="s">
        <v>3820</v>
      </c>
      <c r="F584" t="s">
        <v>3819</v>
      </c>
      <c r="G584" t="s">
        <v>3821</v>
      </c>
      <c r="H584" t="s">
        <v>3822</v>
      </c>
      <c r="I584" t="s">
        <v>420</v>
      </c>
      <c r="J584" t="s">
        <v>3617</v>
      </c>
      <c r="K584" t="s">
        <v>592</v>
      </c>
      <c r="L584" t="s">
        <v>483</v>
      </c>
      <c r="M584" t="s">
        <v>131</v>
      </c>
      <c r="N584" t="s">
        <v>3817</v>
      </c>
      <c r="P584" t="s">
        <v>1050</v>
      </c>
      <c r="Q584" t="s">
        <v>131</v>
      </c>
      <c r="S584">
        <v>0.5</v>
      </c>
      <c r="T584">
        <v>0.5</v>
      </c>
      <c r="U584">
        <v>75</v>
      </c>
      <c r="V584">
        <v>28</v>
      </c>
      <c r="W584">
        <v>0</v>
      </c>
      <c r="X584">
        <v>1.1000000000000001</v>
      </c>
      <c r="Y584">
        <v>0.5</v>
      </c>
      <c r="Z584">
        <v>663.24</v>
      </c>
      <c r="AB584">
        <v>47</v>
      </c>
    </row>
    <row r="585" spans="1:28" x14ac:dyDescent="0.25">
      <c r="A585" t="s">
        <v>3823</v>
      </c>
      <c r="B585" t="s">
        <v>3824</v>
      </c>
      <c r="C585" t="s">
        <v>475</v>
      </c>
      <c r="D585" t="s">
        <v>3819</v>
      </c>
      <c r="E585" t="s">
        <v>3825</v>
      </c>
      <c r="F585" t="s">
        <v>3819</v>
      </c>
      <c r="G585" t="s">
        <v>3826</v>
      </c>
      <c r="H585" t="s">
        <v>3822</v>
      </c>
      <c r="I585" t="s">
        <v>420</v>
      </c>
      <c r="J585" t="s">
        <v>3827</v>
      </c>
      <c r="K585" t="s">
        <v>592</v>
      </c>
      <c r="L585" t="s">
        <v>483</v>
      </c>
      <c r="M585" t="s">
        <v>131</v>
      </c>
      <c r="N585" t="s">
        <v>3823</v>
      </c>
      <c r="P585" t="s">
        <v>3828</v>
      </c>
      <c r="Q585" t="s">
        <v>131</v>
      </c>
    </row>
    <row r="586" spans="1:28" x14ac:dyDescent="0.25">
      <c r="A586" t="s">
        <v>3829</v>
      </c>
      <c r="B586" t="s">
        <v>3830</v>
      </c>
      <c r="C586" t="s">
        <v>122</v>
      </c>
      <c r="D586" t="s">
        <v>3831</v>
      </c>
      <c r="E586" t="s">
        <v>3832</v>
      </c>
      <c r="F586" t="s">
        <v>3831</v>
      </c>
      <c r="G586" t="s">
        <v>3641</v>
      </c>
      <c r="H586" t="s">
        <v>3642</v>
      </c>
      <c r="I586" t="s">
        <v>434</v>
      </c>
      <c r="J586" t="s">
        <v>3641</v>
      </c>
      <c r="K586" t="s">
        <v>194</v>
      </c>
      <c r="L586" t="s">
        <v>194</v>
      </c>
      <c r="M586" t="s">
        <v>131</v>
      </c>
      <c r="N586" t="s">
        <v>3829</v>
      </c>
      <c r="P586" t="s">
        <v>3833</v>
      </c>
      <c r="Q586" t="s">
        <v>131</v>
      </c>
    </row>
    <row r="587" spans="1:28" x14ac:dyDescent="0.25">
      <c r="A587" t="s">
        <v>3834</v>
      </c>
      <c r="B587" t="s">
        <v>3835</v>
      </c>
      <c r="C587" t="s">
        <v>1988</v>
      </c>
      <c r="D587" t="s">
        <v>3836</v>
      </c>
      <c r="E587" t="s">
        <v>3837</v>
      </c>
      <c r="F587" t="s">
        <v>3838</v>
      </c>
      <c r="G587" t="s">
        <v>3605</v>
      </c>
      <c r="H587" t="s">
        <v>3839</v>
      </c>
      <c r="I587" t="s">
        <v>3840</v>
      </c>
      <c r="J587" t="s">
        <v>554</v>
      </c>
      <c r="K587" t="s">
        <v>495</v>
      </c>
      <c r="L587" t="s">
        <v>495</v>
      </c>
      <c r="M587" t="s">
        <v>131</v>
      </c>
      <c r="N587" t="s">
        <v>3834</v>
      </c>
      <c r="O587">
        <v>1</v>
      </c>
      <c r="P587" t="s">
        <v>555</v>
      </c>
      <c r="Q587" t="s">
        <v>131</v>
      </c>
    </row>
    <row r="588" spans="1:28" x14ac:dyDescent="0.25">
      <c r="A588" t="s">
        <v>3841</v>
      </c>
      <c r="B588" t="s">
        <v>3842</v>
      </c>
      <c r="C588" t="s">
        <v>475</v>
      </c>
      <c r="D588" t="s">
        <v>2982</v>
      </c>
      <c r="E588" t="s">
        <v>3843</v>
      </c>
      <c r="F588" t="s">
        <v>2982</v>
      </c>
      <c r="G588" t="s">
        <v>3844</v>
      </c>
      <c r="H588" t="s">
        <v>3845</v>
      </c>
      <c r="I588" t="s">
        <v>2195</v>
      </c>
      <c r="J588" t="s">
        <v>3844</v>
      </c>
      <c r="K588" t="s">
        <v>482</v>
      </c>
      <c r="L588" t="s">
        <v>482</v>
      </c>
      <c r="M588" t="s">
        <v>131</v>
      </c>
      <c r="N588" t="s">
        <v>3841</v>
      </c>
      <c r="O588">
        <v>1</v>
      </c>
      <c r="P588" t="s">
        <v>3846</v>
      </c>
      <c r="Q588" t="s">
        <v>1373</v>
      </c>
      <c r="R588" t="s">
        <v>1156</v>
      </c>
      <c r="S588">
        <v>23.3</v>
      </c>
      <c r="T588">
        <v>0</v>
      </c>
      <c r="U588">
        <v>1.8</v>
      </c>
      <c r="V588">
        <v>0.6</v>
      </c>
      <c r="W588">
        <v>0</v>
      </c>
      <c r="X588">
        <v>0.1</v>
      </c>
      <c r="Y588">
        <v>0</v>
      </c>
      <c r="Z588">
        <v>109</v>
      </c>
      <c r="AB588">
        <v>1.2000000000000002</v>
      </c>
    </row>
    <row r="589" spans="1:28" x14ac:dyDescent="0.25">
      <c r="A589" t="s">
        <v>3847</v>
      </c>
      <c r="B589" t="s">
        <v>3848</v>
      </c>
      <c r="C589" t="s">
        <v>1988</v>
      </c>
      <c r="D589" t="s">
        <v>3849</v>
      </c>
      <c r="E589" t="s">
        <v>3850</v>
      </c>
      <c r="F589" t="s">
        <v>3851</v>
      </c>
      <c r="G589" t="s">
        <v>3852</v>
      </c>
      <c r="H589" t="s">
        <v>3853</v>
      </c>
      <c r="I589" t="s">
        <v>3854</v>
      </c>
      <c r="J589" t="s">
        <v>3852</v>
      </c>
      <c r="K589" t="s">
        <v>495</v>
      </c>
      <c r="L589" t="s">
        <v>483</v>
      </c>
      <c r="M589" t="s">
        <v>131</v>
      </c>
      <c r="N589" t="s">
        <v>3847</v>
      </c>
      <c r="P589" t="s">
        <v>3855</v>
      </c>
      <c r="Q589" t="s">
        <v>131</v>
      </c>
      <c r="S589">
        <v>2</v>
      </c>
      <c r="T589">
        <v>18.899999999999999</v>
      </c>
      <c r="U589">
        <v>6.7</v>
      </c>
      <c r="V589">
        <v>0.7</v>
      </c>
      <c r="W589">
        <v>2.5</v>
      </c>
      <c r="X589">
        <v>0.48</v>
      </c>
      <c r="Y589">
        <v>0.6</v>
      </c>
      <c r="Z589">
        <v>148.9</v>
      </c>
      <c r="AB589">
        <v>6</v>
      </c>
    </row>
    <row r="590" spans="1:28" x14ac:dyDescent="0.25">
      <c r="A590" t="s">
        <v>3856</v>
      </c>
      <c r="B590" t="s">
        <v>3857</v>
      </c>
      <c r="C590" t="s">
        <v>475</v>
      </c>
      <c r="D590" t="s">
        <v>2265</v>
      </c>
      <c r="E590" t="s">
        <v>3858</v>
      </c>
      <c r="F590" t="s">
        <v>2265</v>
      </c>
      <c r="G590" t="s">
        <v>2563</v>
      </c>
      <c r="H590" t="s">
        <v>3859</v>
      </c>
      <c r="I590" t="s">
        <v>420</v>
      </c>
      <c r="J590" t="s">
        <v>3860</v>
      </c>
      <c r="K590" t="s">
        <v>495</v>
      </c>
      <c r="L590" t="s">
        <v>483</v>
      </c>
      <c r="M590" t="s">
        <v>131</v>
      </c>
      <c r="N590" t="s">
        <v>3856</v>
      </c>
      <c r="P590" t="s">
        <v>3861</v>
      </c>
      <c r="Q590" t="s">
        <v>131</v>
      </c>
    </row>
    <row r="591" spans="1:28" x14ac:dyDescent="0.25">
      <c r="A591" t="s">
        <v>3862</v>
      </c>
      <c r="B591" t="s">
        <v>3863</v>
      </c>
      <c r="C591" t="s">
        <v>1988</v>
      </c>
      <c r="D591" t="s">
        <v>3864</v>
      </c>
      <c r="E591" t="s">
        <v>3865</v>
      </c>
      <c r="F591" t="s">
        <v>3866</v>
      </c>
      <c r="G591" t="s">
        <v>3405</v>
      </c>
      <c r="H591" t="s">
        <v>3867</v>
      </c>
      <c r="I591" t="s">
        <v>3868</v>
      </c>
      <c r="J591" t="s">
        <v>531</v>
      </c>
      <c r="K591" t="s">
        <v>733</v>
      </c>
      <c r="L591" t="s">
        <v>483</v>
      </c>
      <c r="M591" t="s">
        <v>131</v>
      </c>
      <c r="N591" t="s">
        <v>3862</v>
      </c>
      <c r="P591" t="s">
        <v>532</v>
      </c>
      <c r="Q591" t="s">
        <v>131</v>
      </c>
      <c r="S591">
        <v>12.5</v>
      </c>
      <c r="T591">
        <v>0</v>
      </c>
      <c r="U591">
        <v>10.8</v>
      </c>
      <c r="V591">
        <v>3.7</v>
      </c>
      <c r="W591">
        <v>0</v>
      </c>
      <c r="X591">
        <v>0</v>
      </c>
      <c r="Y591">
        <v>0</v>
      </c>
      <c r="Z591">
        <v>146.27000000000001</v>
      </c>
      <c r="AA591">
        <v>33.33</v>
      </c>
      <c r="AB591">
        <v>7.1000000000000005</v>
      </c>
    </row>
    <row r="592" spans="1:28" x14ac:dyDescent="0.25">
      <c r="A592" t="s">
        <v>3869</v>
      </c>
      <c r="B592" t="s">
        <v>3870</v>
      </c>
      <c r="C592" t="s">
        <v>1988</v>
      </c>
      <c r="D592" t="s">
        <v>3871</v>
      </c>
      <c r="E592" t="s">
        <v>3872</v>
      </c>
      <c r="F592" t="s">
        <v>3873</v>
      </c>
      <c r="G592" t="s">
        <v>396</v>
      </c>
      <c r="H592" t="s">
        <v>1268</v>
      </c>
      <c r="I592" t="s">
        <v>3729</v>
      </c>
      <c r="J592" t="s">
        <v>396</v>
      </c>
      <c r="K592" t="s">
        <v>733</v>
      </c>
      <c r="L592" t="s">
        <v>483</v>
      </c>
      <c r="M592" t="s">
        <v>131</v>
      </c>
      <c r="N592" t="s">
        <v>3869</v>
      </c>
      <c r="P592" t="s">
        <v>397</v>
      </c>
      <c r="Q592" t="s">
        <v>131</v>
      </c>
      <c r="S592">
        <v>0</v>
      </c>
      <c r="T592">
        <v>100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406.31</v>
      </c>
      <c r="AB592">
        <v>0</v>
      </c>
    </row>
    <row r="593" spans="1:28" x14ac:dyDescent="0.25">
      <c r="A593" t="s">
        <v>3874</v>
      </c>
      <c r="B593" t="s">
        <v>3875</v>
      </c>
      <c r="C593" t="s">
        <v>1988</v>
      </c>
      <c r="D593" t="s">
        <v>3876</v>
      </c>
      <c r="E593" t="s">
        <v>3877</v>
      </c>
      <c r="F593" t="s">
        <v>3878</v>
      </c>
      <c r="G593" t="s">
        <v>873</v>
      </c>
      <c r="H593" t="s">
        <v>683</v>
      </c>
      <c r="I593" t="s">
        <v>3879</v>
      </c>
      <c r="J593" t="s">
        <v>873</v>
      </c>
      <c r="K593" t="s">
        <v>564</v>
      </c>
      <c r="L593" t="s">
        <v>483</v>
      </c>
      <c r="M593" t="s">
        <v>131</v>
      </c>
      <c r="N593" t="s">
        <v>3874</v>
      </c>
      <c r="P593" t="s">
        <v>875</v>
      </c>
      <c r="Q593" t="s">
        <v>131</v>
      </c>
      <c r="S593">
        <v>0</v>
      </c>
      <c r="T593">
        <v>0</v>
      </c>
      <c r="U593">
        <v>50</v>
      </c>
      <c r="V593">
        <v>12</v>
      </c>
      <c r="W593">
        <v>0</v>
      </c>
      <c r="X593">
        <v>1.2</v>
      </c>
      <c r="Y593">
        <v>0</v>
      </c>
      <c r="Z593">
        <v>442.16</v>
      </c>
      <c r="AB593">
        <v>38</v>
      </c>
    </row>
    <row r="594" spans="1:28" x14ac:dyDescent="0.25">
      <c r="A594" t="s">
        <v>3880</v>
      </c>
      <c r="B594" t="s">
        <v>3881</v>
      </c>
      <c r="C594" t="s">
        <v>1988</v>
      </c>
      <c r="D594" t="s">
        <v>3882</v>
      </c>
      <c r="E594" t="s">
        <v>3883</v>
      </c>
      <c r="F594" t="s">
        <v>3882</v>
      </c>
      <c r="G594" t="s">
        <v>3884</v>
      </c>
      <c r="H594" t="s">
        <v>3885</v>
      </c>
      <c r="I594" t="s">
        <v>420</v>
      </c>
      <c r="J594" t="s">
        <v>3886</v>
      </c>
      <c r="K594" t="s">
        <v>130</v>
      </c>
      <c r="L594" t="s">
        <v>130</v>
      </c>
      <c r="M594" t="s">
        <v>131</v>
      </c>
      <c r="N594" t="s">
        <v>3880</v>
      </c>
      <c r="P594" t="s">
        <v>330</v>
      </c>
      <c r="Q594" t="s">
        <v>131</v>
      </c>
    </row>
    <row r="595" spans="1:28" x14ac:dyDescent="0.25">
      <c r="A595" t="s">
        <v>3887</v>
      </c>
      <c r="B595" t="s">
        <v>3888</v>
      </c>
      <c r="C595" t="s">
        <v>475</v>
      </c>
      <c r="D595" t="s">
        <v>3889</v>
      </c>
      <c r="E595" t="s">
        <v>3890</v>
      </c>
      <c r="F595" t="s">
        <v>3891</v>
      </c>
      <c r="G595" t="s">
        <v>3892</v>
      </c>
      <c r="H595" t="s">
        <v>3893</v>
      </c>
      <c r="I595" t="s">
        <v>3894</v>
      </c>
      <c r="J595" t="s">
        <v>3895</v>
      </c>
      <c r="K595" t="s">
        <v>495</v>
      </c>
      <c r="L595" t="s">
        <v>733</v>
      </c>
      <c r="M595" t="s">
        <v>131</v>
      </c>
      <c r="N595" t="s">
        <v>3887</v>
      </c>
      <c r="O595">
        <v>1</v>
      </c>
      <c r="P595" t="s">
        <v>3896</v>
      </c>
      <c r="Q595" t="s">
        <v>131</v>
      </c>
      <c r="R595" t="s">
        <v>1156</v>
      </c>
      <c r="S595">
        <v>4.5999999999999996</v>
      </c>
      <c r="T595">
        <v>47.3</v>
      </c>
      <c r="U595">
        <v>18.2</v>
      </c>
      <c r="V595">
        <v>1.5</v>
      </c>
      <c r="W595">
        <v>1.9</v>
      </c>
      <c r="X595">
        <v>0.36</v>
      </c>
      <c r="Y595">
        <v>27.2</v>
      </c>
      <c r="Z595">
        <v>375</v>
      </c>
      <c r="AA595">
        <v>45</v>
      </c>
      <c r="AB595">
        <v>16.7</v>
      </c>
    </row>
    <row r="596" spans="1:28" x14ac:dyDescent="0.25">
      <c r="A596" t="s">
        <v>3897</v>
      </c>
      <c r="B596" t="s">
        <v>3898</v>
      </c>
      <c r="C596" t="s">
        <v>1988</v>
      </c>
      <c r="D596" t="s">
        <v>3899</v>
      </c>
      <c r="E596" t="s">
        <v>3900</v>
      </c>
      <c r="F596" t="s">
        <v>3901</v>
      </c>
      <c r="G596" t="s">
        <v>3902</v>
      </c>
      <c r="H596" t="s">
        <v>1169</v>
      </c>
      <c r="I596" t="s">
        <v>3179</v>
      </c>
      <c r="J596" t="s">
        <v>3903</v>
      </c>
      <c r="K596" t="s">
        <v>733</v>
      </c>
      <c r="L596" t="s">
        <v>733</v>
      </c>
      <c r="M596" t="s">
        <v>131</v>
      </c>
      <c r="N596" t="s">
        <v>3897</v>
      </c>
      <c r="O596">
        <v>1</v>
      </c>
      <c r="P596" t="s">
        <v>3904</v>
      </c>
      <c r="Q596" t="s">
        <v>131</v>
      </c>
      <c r="S596">
        <v>3.5</v>
      </c>
      <c r="T596">
        <v>81.900000000000006</v>
      </c>
      <c r="U596">
        <v>10.3</v>
      </c>
      <c r="V596">
        <v>5.8</v>
      </c>
      <c r="W596">
        <v>0.5</v>
      </c>
      <c r="X596">
        <v>0.46</v>
      </c>
      <c r="Y596">
        <v>53.5</v>
      </c>
      <c r="Z596">
        <v>438.1</v>
      </c>
      <c r="AB596">
        <v>4.5000000000000009</v>
      </c>
    </row>
    <row r="597" spans="1:28" x14ac:dyDescent="0.25">
      <c r="A597" t="s">
        <v>3905</v>
      </c>
      <c r="B597" t="s">
        <v>3906</v>
      </c>
      <c r="C597" t="s">
        <v>1988</v>
      </c>
      <c r="D597" t="s">
        <v>3907</v>
      </c>
      <c r="E597" t="s">
        <v>3905</v>
      </c>
      <c r="F597" t="s">
        <v>3908</v>
      </c>
      <c r="G597" t="s">
        <v>3909</v>
      </c>
      <c r="H597" t="s">
        <v>3910</v>
      </c>
      <c r="I597" t="s">
        <v>3911</v>
      </c>
      <c r="J597" t="s">
        <v>3635</v>
      </c>
      <c r="K597" t="s">
        <v>733</v>
      </c>
      <c r="L597" t="s">
        <v>733</v>
      </c>
      <c r="M597" t="s">
        <v>131</v>
      </c>
      <c r="N597" t="s">
        <v>3905</v>
      </c>
      <c r="O597">
        <v>125</v>
      </c>
      <c r="P597" t="s">
        <v>1778</v>
      </c>
      <c r="Q597" t="s">
        <v>131</v>
      </c>
      <c r="S597">
        <v>0.5</v>
      </c>
      <c r="T597">
        <v>7</v>
      </c>
      <c r="U597">
        <v>0.5</v>
      </c>
      <c r="V597">
        <v>0.1</v>
      </c>
      <c r="W597">
        <v>0</v>
      </c>
      <c r="X597">
        <v>0.03</v>
      </c>
      <c r="Y597">
        <v>6.9</v>
      </c>
      <c r="Z597">
        <v>29.16</v>
      </c>
      <c r="AB597">
        <v>0.4</v>
      </c>
    </row>
    <row r="598" spans="1:28" x14ac:dyDescent="0.25">
      <c r="A598" t="s">
        <v>3912</v>
      </c>
      <c r="B598" t="s">
        <v>3913</v>
      </c>
      <c r="C598" t="s">
        <v>475</v>
      </c>
      <c r="D598" t="s">
        <v>2860</v>
      </c>
      <c r="E598" t="s">
        <v>3914</v>
      </c>
      <c r="F598" t="s">
        <v>3915</v>
      </c>
      <c r="G598" t="s">
        <v>987</v>
      </c>
      <c r="H598" t="s">
        <v>3916</v>
      </c>
      <c r="I598" t="s">
        <v>1344</v>
      </c>
      <c r="J598" t="s">
        <v>3917</v>
      </c>
      <c r="K598" t="s">
        <v>733</v>
      </c>
      <c r="L598" t="s">
        <v>483</v>
      </c>
      <c r="M598" t="s">
        <v>131</v>
      </c>
      <c r="N598" t="s">
        <v>3912</v>
      </c>
      <c r="P598" t="s">
        <v>3917</v>
      </c>
      <c r="Q598" t="s">
        <v>131</v>
      </c>
      <c r="R598" t="s">
        <v>1156</v>
      </c>
      <c r="S598">
        <v>4.84</v>
      </c>
      <c r="T598">
        <v>12.83</v>
      </c>
      <c r="U598">
        <v>0.37</v>
      </c>
      <c r="V598">
        <v>0.08</v>
      </c>
      <c r="W598">
        <v>4.13</v>
      </c>
      <c r="X598">
        <v>0.55000000000000004</v>
      </c>
      <c r="Y598">
        <v>3.63</v>
      </c>
      <c r="Z598">
        <v>82</v>
      </c>
      <c r="AB598">
        <v>0.28999999999999998</v>
      </c>
    </row>
    <row r="599" spans="1:28" x14ac:dyDescent="0.25">
      <c r="A599" t="s">
        <v>3918</v>
      </c>
      <c r="B599" t="s">
        <v>3919</v>
      </c>
      <c r="C599" t="s">
        <v>475</v>
      </c>
      <c r="D599" t="s">
        <v>3920</v>
      </c>
      <c r="E599" t="s">
        <v>3921</v>
      </c>
      <c r="F599" t="s">
        <v>3922</v>
      </c>
      <c r="G599" t="s">
        <v>494</v>
      </c>
      <c r="H599" t="s">
        <v>3923</v>
      </c>
      <c r="I599" t="s">
        <v>2065</v>
      </c>
      <c r="J599" t="s">
        <v>494</v>
      </c>
      <c r="K599" t="s">
        <v>733</v>
      </c>
      <c r="L599" t="s">
        <v>483</v>
      </c>
      <c r="M599" t="s">
        <v>131</v>
      </c>
      <c r="N599" t="s">
        <v>3918</v>
      </c>
      <c r="P599" t="s">
        <v>494</v>
      </c>
      <c r="Q599" t="s">
        <v>131</v>
      </c>
      <c r="S599">
        <v>7.4</v>
      </c>
      <c r="T599">
        <v>53</v>
      </c>
      <c r="U599">
        <v>4.5</v>
      </c>
      <c r="V599">
        <v>0.6</v>
      </c>
      <c r="W599">
        <v>3.3</v>
      </c>
      <c r="X599">
        <v>0.81</v>
      </c>
      <c r="Y599">
        <v>2.2000000000000002</v>
      </c>
      <c r="Z599">
        <v>289</v>
      </c>
      <c r="AB599">
        <v>3.9</v>
      </c>
    </row>
    <row r="600" spans="1:28" x14ac:dyDescent="0.25">
      <c r="A600" t="s">
        <v>3924</v>
      </c>
      <c r="B600" t="s">
        <v>3925</v>
      </c>
      <c r="C600" t="s">
        <v>475</v>
      </c>
      <c r="D600" t="s">
        <v>3926</v>
      </c>
      <c r="E600" t="s">
        <v>3927</v>
      </c>
      <c r="F600" t="s">
        <v>3928</v>
      </c>
      <c r="G600" t="s">
        <v>3929</v>
      </c>
      <c r="H600" t="s">
        <v>3930</v>
      </c>
      <c r="I600" t="s">
        <v>1344</v>
      </c>
      <c r="J600" t="s">
        <v>3931</v>
      </c>
      <c r="K600" t="s">
        <v>733</v>
      </c>
      <c r="L600" t="s">
        <v>483</v>
      </c>
      <c r="M600" t="s">
        <v>131</v>
      </c>
      <c r="N600" t="s">
        <v>3924</v>
      </c>
      <c r="P600" t="s">
        <v>3931</v>
      </c>
      <c r="Q600" t="s">
        <v>131</v>
      </c>
      <c r="R600" t="s">
        <v>1156</v>
      </c>
      <c r="S600">
        <v>7.3</v>
      </c>
      <c r="T600">
        <v>74</v>
      </c>
      <c r="U600">
        <v>1.6</v>
      </c>
      <c r="V600">
        <v>0.5</v>
      </c>
      <c r="W600">
        <v>3.9</v>
      </c>
      <c r="X600">
        <v>0</v>
      </c>
      <c r="Y600">
        <v>0.5</v>
      </c>
      <c r="Z600">
        <v>349</v>
      </c>
      <c r="AB600">
        <v>1.1000000000000001</v>
      </c>
    </row>
    <row r="601" spans="1:28" x14ac:dyDescent="0.25">
      <c r="A601" t="s">
        <v>3932</v>
      </c>
      <c r="B601" t="s">
        <v>3933</v>
      </c>
      <c r="C601" t="s">
        <v>475</v>
      </c>
      <c r="D601" t="s">
        <v>3934</v>
      </c>
      <c r="E601" t="s">
        <v>3935</v>
      </c>
      <c r="F601" t="s">
        <v>3936</v>
      </c>
      <c r="G601" t="s">
        <v>3937</v>
      </c>
      <c r="H601" t="s">
        <v>3938</v>
      </c>
      <c r="I601" t="s">
        <v>1344</v>
      </c>
      <c r="J601" t="s">
        <v>3939</v>
      </c>
      <c r="K601" t="s">
        <v>733</v>
      </c>
      <c r="L601" t="s">
        <v>483</v>
      </c>
      <c r="M601" t="s">
        <v>131</v>
      </c>
      <c r="N601" t="s">
        <v>3932</v>
      </c>
      <c r="P601" t="s">
        <v>3940</v>
      </c>
      <c r="Q601" t="s">
        <v>131</v>
      </c>
      <c r="R601" t="s">
        <v>1156</v>
      </c>
    </row>
    <row r="602" spans="1:28" x14ac:dyDescent="0.25">
      <c r="A602" t="s">
        <v>3941</v>
      </c>
      <c r="B602" t="s">
        <v>3942</v>
      </c>
      <c r="C602" t="s">
        <v>475</v>
      </c>
      <c r="D602" t="s">
        <v>2786</v>
      </c>
      <c r="E602" t="s">
        <v>3943</v>
      </c>
      <c r="F602" t="s">
        <v>3944</v>
      </c>
      <c r="G602" t="s">
        <v>3398</v>
      </c>
      <c r="H602" t="s">
        <v>3945</v>
      </c>
      <c r="I602" t="s">
        <v>1344</v>
      </c>
      <c r="J602" t="s">
        <v>715</v>
      </c>
      <c r="K602" t="s">
        <v>733</v>
      </c>
      <c r="L602" t="s">
        <v>483</v>
      </c>
      <c r="M602" t="s">
        <v>131</v>
      </c>
      <c r="N602" t="s">
        <v>3941</v>
      </c>
      <c r="P602" t="s">
        <v>3946</v>
      </c>
      <c r="Q602" t="s">
        <v>131</v>
      </c>
      <c r="R602" t="s">
        <v>1156</v>
      </c>
      <c r="S602">
        <v>1.1000000000000001</v>
      </c>
      <c r="T602">
        <v>8</v>
      </c>
      <c r="U602">
        <v>6.1</v>
      </c>
      <c r="V602">
        <v>4.2</v>
      </c>
      <c r="W602">
        <v>1.5</v>
      </c>
      <c r="X602">
        <v>0.52</v>
      </c>
      <c r="Y602">
        <v>4.4000000000000004</v>
      </c>
      <c r="Z602">
        <v>94</v>
      </c>
      <c r="AB602">
        <v>1.8999999999999995</v>
      </c>
    </row>
    <row r="603" spans="1:28" x14ac:dyDescent="0.25">
      <c r="A603" t="s">
        <v>3947</v>
      </c>
      <c r="B603" t="s">
        <v>3948</v>
      </c>
      <c r="C603" t="s">
        <v>475</v>
      </c>
      <c r="D603" t="s">
        <v>2116</v>
      </c>
      <c r="E603" t="s">
        <v>3949</v>
      </c>
      <c r="F603" t="s">
        <v>3950</v>
      </c>
      <c r="G603" t="s">
        <v>3951</v>
      </c>
      <c r="H603" t="s">
        <v>3952</v>
      </c>
      <c r="I603" t="s">
        <v>1344</v>
      </c>
      <c r="J603" t="s">
        <v>3951</v>
      </c>
      <c r="K603" t="s">
        <v>733</v>
      </c>
      <c r="L603" t="s">
        <v>483</v>
      </c>
      <c r="M603" t="s">
        <v>131</v>
      </c>
      <c r="N603" t="s">
        <v>3947</v>
      </c>
      <c r="P603" t="s">
        <v>2436</v>
      </c>
      <c r="Q603" t="s">
        <v>131</v>
      </c>
      <c r="R603" t="s">
        <v>1156</v>
      </c>
      <c r="S603">
        <v>0.1</v>
      </c>
      <c r="T603">
        <v>7.7</v>
      </c>
      <c r="U603">
        <v>14.3</v>
      </c>
      <c r="V603">
        <v>2.14</v>
      </c>
      <c r="W603">
        <v>0.5</v>
      </c>
      <c r="X603">
        <v>1.42</v>
      </c>
      <c r="Y603">
        <v>1.6</v>
      </c>
      <c r="Z603">
        <v>160</v>
      </c>
      <c r="AA603">
        <v>910</v>
      </c>
      <c r="AB603">
        <v>12.16</v>
      </c>
    </row>
    <row r="604" spans="1:28" x14ac:dyDescent="0.25">
      <c r="A604" t="s">
        <v>3953</v>
      </c>
      <c r="B604" t="s">
        <v>3954</v>
      </c>
      <c r="C604" t="s">
        <v>475</v>
      </c>
      <c r="D604" t="s">
        <v>2811</v>
      </c>
      <c r="E604" t="s">
        <v>3955</v>
      </c>
      <c r="F604" t="s">
        <v>3956</v>
      </c>
      <c r="G604" t="s">
        <v>3957</v>
      </c>
      <c r="H604" t="s">
        <v>3958</v>
      </c>
      <c r="I604" t="s">
        <v>2065</v>
      </c>
      <c r="J604" t="s">
        <v>3959</v>
      </c>
      <c r="K604" t="s">
        <v>733</v>
      </c>
      <c r="L604" t="s">
        <v>483</v>
      </c>
      <c r="M604" t="s">
        <v>131</v>
      </c>
      <c r="N604" t="s">
        <v>3953</v>
      </c>
      <c r="P604" t="s">
        <v>3960</v>
      </c>
      <c r="Q604" t="s">
        <v>131</v>
      </c>
      <c r="S604">
        <v>8.3000000000000007</v>
      </c>
      <c r="T604">
        <v>7.6</v>
      </c>
      <c r="U604">
        <v>0.5</v>
      </c>
      <c r="V604">
        <v>0.1</v>
      </c>
      <c r="W604">
        <v>0</v>
      </c>
      <c r="X604">
        <v>16.7</v>
      </c>
      <c r="Y604">
        <v>2.1</v>
      </c>
      <c r="Z604">
        <v>73</v>
      </c>
      <c r="AB604">
        <v>0.4</v>
      </c>
    </row>
    <row r="605" spans="1:28" x14ac:dyDescent="0.25">
      <c r="A605" t="s">
        <v>3961</v>
      </c>
      <c r="B605" t="s">
        <v>3962</v>
      </c>
      <c r="C605" t="s">
        <v>475</v>
      </c>
      <c r="D605" t="s">
        <v>746</v>
      </c>
      <c r="E605" t="s">
        <v>3963</v>
      </c>
      <c r="F605" t="s">
        <v>3964</v>
      </c>
      <c r="G605" t="s">
        <v>3965</v>
      </c>
      <c r="H605" t="s">
        <v>3966</v>
      </c>
      <c r="I605" t="s">
        <v>1344</v>
      </c>
      <c r="J605" t="s">
        <v>3967</v>
      </c>
      <c r="K605" t="s">
        <v>495</v>
      </c>
      <c r="L605" t="s">
        <v>483</v>
      </c>
      <c r="M605" t="s">
        <v>131</v>
      </c>
      <c r="N605" t="s">
        <v>3961</v>
      </c>
      <c r="P605" t="s">
        <v>3968</v>
      </c>
      <c r="Q605" t="s">
        <v>131</v>
      </c>
      <c r="R605" t="s">
        <v>1156</v>
      </c>
      <c r="S605">
        <v>9.6</v>
      </c>
      <c r="T605">
        <v>46.4</v>
      </c>
      <c r="U605">
        <v>1.8</v>
      </c>
      <c r="V605">
        <v>0.2</v>
      </c>
      <c r="W605">
        <v>3</v>
      </c>
      <c r="X605">
        <v>0.93</v>
      </c>
      <c r="Y605">
        <v>3.6</v>
      </c>
      <c r="Z605">
        <v>246</v>
      </c>
      <c r="AA605">
        <v>40</v>
      </c>
      <c r="AB605">
        <v>1.6</v>
      </c>
    </row>
    <row r="606" spans="1:28" x14ac:dyDescent="0.25">
      <c r="A606" t="s">
        <v>3969</v>
      </c>
      <c r="B606" t="s">
        <v>3970</v>
      </c>
      <c r="C606" t="s">
        <v>475</v>
      </c>
      <c r="D606" t="s">
        <v>2167</v>
      </c>
      <c r="E606" t="s">
        <v>3971</v>
      </c>
      <c r="F606" t="s">
        <v>3972</v>
      </c>
      <c r="G606" t="s">
        <v>3973</v>
      </c>
      <c r="H606" t="s">
        <v>3974</v>
      </c>
      <c r="I606" t="s">
        <v>563</v>
      </c>
      <c r="J606" t="s">
        <v>3975</v>
      </c>
      <c r="K606" t="s">
        <v>495</v>
      </c>
      <c r="L606" t="s">
        <v>483</v>
      </c>
      <c r="M606" t="s">
        <v>131</v>
      </c>
      <c r="N606" t="s">
        <v>3969</v>
      </c>
      <c r="P606" t="s">
        <v>2443</v>
      </c>
      <c r="Q606" t="s">
        <v>131</v>
      </c>
    </row>
    <row r="607" spans="1:28" x14ac:dyDescent="0.25">
      <c r="A607" t="s">
        <v>3976</v>
      </c>
      <c r="B607" t="s">
        <v>3977</v>
      </c>
      <c r="C607" t="s">
        <v>475</v>
      </c>
      <c r="D607" t="s">
        <v>3978</v>
      </c>
      <c r="E607" t="s">
        <v>3979</v>
      </c>
      <c r="F607" t="s">
        <v>3980</v>
      </c>
      <c r="G607" t="s">
        <v>3981</v>
      </c>
      <c r="H607" t="s">
        <v>2230</v>
      </c>
      <c r="I607" t="s">
        <v>420</v>
      </c>
      <c r="J607" t="s">
        <v>3895</v>
      </c>
      <c r="K607" t="s">
        <v>495</v>
      </c>
      <c r="L607" t="s">
        <v>483</v>
      </c>
      <c r="M607" t="s">
        <v>131</v>
      </c>
      <c r="N607" t="s">
        <v>3976</v>
      </c>
      <c r="P607" t="s">
        <v>3896</v>
      </c>
      <c r="Q607" t="s">
        <v>131</v>
      </c>
    </row>
    <row r="608" spans="1:28" x14ac:dyDescent="0.25">
      <c r="A608" t="s">
        <v>3982</v>
      </c>
      <c r="B608" t="s">
        <v>3983</v>
      </c>
      <c r="C608" t="s">
        <v>475</v>
      </c>
      <c r="D608" t="s">
        <v>3984</v>
      </c>
      <c r="E608" t="s">
        <v>3985</v>
      </c>
      <c r="F608" t="s">
        <v>3986</v>
      </c>
      <c r="G608" t="s">
        <v>3987</v>
      </c>
      <c r="H608" t="s">
        <v>2230</v>
      </c>
      <c r="I608" t="s">
        <v>420</v>
      </c>
      <c r="J608" t="s">
        <v>3988</v>
      </c>
      <c r="K608" t="s">
        <v>495</v>
      </c>
      <c r="L608" t="s">
        <v>483</v>
      </c>
      <c r="M608" t="s">
        <v>131</v>
      </c>
      <c r="N608" t="s">
        <v>3982</v>
      </c>
      <c r="P608" t="s">
        <v>1145</v>
      </c>
      <c r="Q608" t="s">
        <v>131</v>
      </c>
      <c r="R608" t="s">
        <v>1156</v>
      </c>
      <c r="S608">
        <v>4.63</v>
      </c>
      <c r="T608">
        <v>59.43</v>
      </c>
      <c r="U608">
        <v>21.57</v>
      </c>
      <c r="V608">
        <v>9.73</v>
      </c>
      <c r="W608">
        <v>0.9</v>
      </c>
      <c r="X608">
        <v>0.3</v>
      </c>
      <c r="Y608">
        <v>28.83</v>
      </c>
      <c r="Z608">
        <v>452</v>
      </c>
      <c r="AA608">
        <v>55</v>
      </c>
      <c r="AB608">
        <v>11.84</v>
      </c>
    </row>
    <row r="609" spans="1:28" x14ac:dyDescent="0.25">
      <c r="A609" t="s">
        <v>3989</v>
      </c>
      <c r="B609" t="s">
        <v>3990</v>
      </c>
      <c r="C609" t="s">
        <v>475</v>
      </c>
      <c r="D609" t="s">
        <v>3991</v>
      </c>
      <c r="E609" t="s">
        <v>3992</v>
      </c>
      <c r="F609" t="s">
        <v>3993</v>
      </c>
      <c r="G609" t="s">
        <v>3994</v>
      </c>
      <c r="H609" t="s">
        <v>2230</v>
      </c>
      <c r="I609" t="s">
        <v>420</v>
      </c>
      <c r="J609" t="s">
        <v>3336</v>
      </c>
      <c r="K609" t="s">
        <v>495</v>
      </c>
      <c r="L609" t="s">
        <v>483</v>
      </c>
      <c r="M609" t="s">
        <v>131</v>
      </c>
      <c r="N609" t="s">
        <v>3989</v>
      </c>
      <c r="P609" t="s">
        <v>2772</v>
      </c>
      <c r="Q609" t="s">
        <v>131</v>
      </c>
    </row>
    <row r="610" spans="1:28" x14ac:dyDescent="0.25">
      <c r="A610" t="s">
        <v>3995</v>
      </c>
      <c r="B610" t="s">
        <v>3996</v>
      </c>
      <c r="C610" t="s">
        <v>475</v>
      </c>
      <c r="D610" t="s">
        <v>3997</v>
      </c>
      <c r="E610" t="s">
        <v>3998</v>
      </c>
      <c r="F610" t="s">
        <v>3997</v>
      </c>
      <c r="G610" t="s">
        <v>3999</v>
      </c>
      <c r="H610" t="s">
        <v>3974</v>
      </c>
      <c r="I610" t="s">
        <v>563</v>
      </c>
      <c r="J610" t="s">
        <v>4000</v>
      </c>
      <c r="K610" t="s">
        <v>495</v>
      </c>
      <c r="L610" t="s">
        <v>483</v>
      </c>
      <c r="M610" t="s">
        <v>131</v>
      </c>
      <c r="N610" t="s">
        <v>3995</v>
      </c>
      <c r="P610" t="s">
        <v>4001</v>
      </c>
      <c r="Q610" t="s">
        <v>131</v>
      </c>
      <c r="R610" t="s">
        <v>1156</v>
      </c>
      <c r="S610">
        <v>1.5</v>
      </c>
      <c r="T610">
        <v>1.5</v>
      </c>
      <c r="U610">
        <v>0.5</v>
      </c>
      <c r="V610">
        <v>0.1</v>
      </c>
      <c r="W610">
        <v>3</v>
      </c>
      <c r="X610">
        <v>0.01</v>
      </c>
      <c r="Y610">
        <v>1.3</v>
      </c>
      <c r="Z610">
        <v>18</v>
      </c>
      <c r="AB610">
        <v>0.4</v>
      </c>
    </row>
    <row r="611" spans="1:28" x14ac:dyDescent="0.25">
      <c r="A611" t="s">
        <v>4002</v>
      </c>
      <c r="B611" t="s">
        <v>4003</v>
      </c>
      <c r="C611" t="s">
        <v>475</v>
      </c>
      <c r="D611" t="s">
        <v>2921</v>
      </c>
      <c r="E611" t="s">
        <v>4004</v>
      </c>
      <c r="F611" t="s">
        <v>4005</v>
      </c>
      <c r="G611" t="s">
        <v>4006</v>
      </c>
      <c r="H611" t="s">
        <v>4007</v>
      </c>
      <c r="I611" t="s">
        <v>420</v>
      </c>
      <c r="J611" t="s">
        <v>4008</v>
      </c>
      <c r="K611" t="s">
        <v>495</v>
      </c>
      <c r="L611" t="s">
        <v>483</v>
      </c>
      <c r="M611" t="s">
        <v>131</v>
      </c>
      <c r="N611" t="s">
        <v>4002</v>
      </c>
      <c r="P611" t="s">
        <v>4009</v>
      </c>
      <c r="Q611" t="s">
        <v>131</v>
      </c>
      <c r="R611" t="s">
        <v>1156</v>
      </c>
      <c r="S611">
        <v>11.1</v>
      </c>
      <c r="T611">
        <v>44.4</v>
      </c>
      <c r="U611">
        <v>1.1000000000000001</v>
      </c>
      <c r="V611">
        <v>0.2</v>
      </c>
      <c r="W611">
        <v>3.7</v>
      </c>
      <c r="X611">
        <v>1.0900000000000001</v>
      </c>
      <c r="Y611">
        <v>2.7</v>
      </c>
      <c r="Z611">
        <v>239</v>
      </c>
      <c r="AA611">
        <v>60</v>
      </c>
      <c r="AB611">
        <v>0.90000000000000013</v>
      </c>
    </row>
    <row r="612" spans="1:28" x14ac:dyDescent="0.25">
      <c r="A612" t="s">
        <v>4010</v>
      </c>
      <c r="B612" t="s">
        <v>4011</v>
      </c>
      <c r="C612" t="s">
        <v>475</v>
      </c>
      <c r="D612" t="s">
        <v>2819</v>
      </c>
      <c r="E612" t="s">
        <v>4012</v>
      </c>
      <c r="F612" t="s">
        <v>2819</v>
      </c>
      <c r="G612" t="s">
        <v>3715</v>
      </c>
      <c r="H612" t="s">
        <v>4013</v>
      </c>
      <c r="I612" t="s">
        <v>563</v>
      </c>
      <c r="J612" t="s">
        <v>4014</v>
      </c>
      <c r="K612" t="s">
        <v>495</v>
      </c>
      <c r="L612" t="s">
        <v>483</v>
      </c>
      <c r="M612" t="s">
        <v>131</v>
      </c>
      <c r="N612" t="s">
        <v>4010</v>
      </c>
      <c r="P612" t="s">
        <v>2135</v>
      </c>
      <c r="Q612" t="s">
        <v>131</v>
      </c>
      <c r="S612">
        <v>17</v>
      </c>
      <c r="T612">
        <v>5.7</v>
      </c>
      <c r="U612">
        <v>5.0999999999999996</v>
      </c>
      <c r="V612">
        <v>1.7</v>
      </c>
      <c r="W612">
        <v>4.0999999999999996</v>
      </c>
      <c r="X612">
        <v>0.82</v>
      </c>
      <c r="Y612">
        <v>0.1</v>
      </c>
      <c r="Z612">
        <v>146</v>
      </c>
      <c r="AA612">
        <v>42</v>
      </c>
      <c r="AB612">
        <v>3.3999999999999995</v>
      </c>
    </row>
    <row r="613" spans="1:28" x14ac:dyDescent="0.25">
      <c r="A613" t="s">
        <v>4015</v>
      </c>
      <c r="B613" t="s">
        <v>4016</v>
      </c>
      <c r="C613" t="s">
        <v>1988</v>
      </c>
      <c r="D613" t="s">
        <v>4017</v>
      </c>
      <c r="E613" t="s">
        <v>4018</v>
      </c>
      <c r="F613" t="s">
        <v>4017</v>
      </c>
      <c r="G613" t="s">
        <v>4019</v>
      </c>
      <c r="H613" t="s">
        <v>521</v>
      </c>
      <c r="I613" t="s">
        <v>420</v>
      </c>
      <c r="J613" t="s">
        <v>4020</v>
      </c>
      <c r="K613" t="s">
        <v>523</v>
      </c>
      <c r="L613" t="s">
        <v>483</v>
      </c>
      <c r="M613" t="s">
        <v>131</v>
      </c>
      <c r="N613" t="s">
        <v>4015</v>
      </c>
      <c r="P613" t="s">
        <v>1101</v>
      </c>
      <c r="Q613" t="s">
        <v>131</v>
      </c>
    </row>
    <row r="614" spans="1:28" x14ac:dyDescent="0.25">
      <c r="A614" t="s">
        <v>4021</v>
      </c>
      <c r="B614" t="s">
        <v>4022</v>
      </c>
      <c r="C614" t="s">
        <v>122</v>
      </c>
      <c r="D614" t="s">
        <v>4023</v>
      </c>
      <c r="E614" t="s">
        <v>4024</v>
      </c>
      <c r="F614" t="s">
        <v>4023</v>
      </c>
      <c r="G614" t="s">
        <v>4025</v>
      </c>
      <c r="H614" t="s">
        <v>4026</v>
      </c>
      <c r="I614" t="s">
        <v>2065</v>
      </c>
      <c r="J614" t="s">
        <v>4027</v>
      </c>
      <c r="K614" t="s">
        <v>194</v>
      </c>
      <c r="L614" t="s">
        <v>194</v>
      </c>
      <c r="M614" t="s">
        <v>131</v>
      </c>
      <c r="N614" t="s">
        <v>4021</v>
      </c>
      <c r="P614" t="s">
        <v>2615</v>
      </c>
      <c r="Q614" t="s">
        <v>131</v>
      </c>
    </row>
    <row r="615" spans="1:28" x14ac:dyDescent="0.25">
      <c r="A615" t="s">
        <v>4028</v>
      </c>
      <c r="B615" t="s">
        <v>4029</v>
      </c>
      <c r="C615" t="s">
        <v>122</v>
      </c>
      <c r="D615" t="s">
        <v>4030</v>
      </c>
      <c r="E615" t="s">
        <v>4031</v>
      </c>
      <c r="F615" t="s">
        <v>4030</v>
      </c>
      <c r="G615" t="s">
        <v>4032</v>
      </c>
      <c r="H615" t="s">
        <v>4033</v>
      </c>
      <c r="I615" t="s">
        <v>2065</v>
      </c>
      <c r="J615" t="s">
        <v>4032</v>
      </c>
      <c r="K615" t="s">
        <v>194</v>
      </c>
      <c r="L615" t="s">
        <v>194</v>
      </c>
      <c r="M615" t="s">
        <v>131</v>
      </c>
      <c r="N615" t="s">
        <v>4028</v>
      </c>
      <c r="P615" t="s">
        <v>4034</v>
      </c>
      <c r="Q615" t="s">
        <v>131</v>
      </c>
    </row>
    <row r="616" spans="1:28" x14ac:dyDescent="0.25">
      <c r="A616" t="s">
        <v>4035</v>
      </c>
      <c r="B616" t="s">
        <v>4036</v>
      </c>
      <c r="C616" t="s">
        <v>122</v>
      </c>
      <c r="D616" t="s">
        <v>4037</v>
      </c>
      <c r="E616" t="s">
        <v>4038</v>
      </c>
      <c r="F616" t="s">
        <v>4037</v>
      </c>
      <c r="G616" t="s">
        <v>4039</v>
      </c>
      <c r="H616" t="s">
        <v>4040</v>
      </c>
      <c r="I616" t="s">
        <v>1344</v>
      </c>
      <c r="J616" t="s">
        <v>4041</v>
      </c>
      <c r="K616" t="s">
        <v>130</v>
      </c>
      <c r="L616" t="s">
        <v>130</v>
      </c>
      <c r="M616" t="s">
        <v>131</v>
      </c>
      <c r="N616" t="s">
        <v>4035</v>
      </c>
      <c r="P616" t="s">
        <v>4042</v>
      </c>
      <c r="Q616" t="s">
        <v>131</v>
      </c>
    </row>
    <row r="617" spans="1:28" x14ac:dyDescent="0.25">
      <c r="A617" t="s">
        <v>4043</v>
      </c>
      <c r="B617" t="s">
        <v>4044</v>
      </c>
      <c r="C617" t="s">
        <v>122</v>
      </c>
      <c r="D617" t="s">
        <v>4045</v>
      </c>
      <c r="E617" t="s">
        <v>4046</v>
      </c>
      <c r="F617" t="s">
        <v>4045</v>
      </c>
      <c r="G617" t="s">
        <v>4047</v>
      </c>
      <c r="H617" t="s">
        <v>4040</v>
      </c>
      <c r="I617" t="s">
        <v>1344</v>
      </c>
      <c r="J617" t="s">
        <v>4048</v>
      </c>
      <c r="K617" t="s">
        <v>130</v>
      </c>
      <c r="L617" t="s">
        <v>130</v>
      </c>
      <c r="M617" t="s">
        <v>131</v>
      </c>
      <c r="N617" t="s">
        <v>4043</v>
      </c>
      <c r="P617" t="s">
        <v>4049</v>
      </c>
      <c r="Q617" t="s">
        <v>131</v>
      </c>
    </row>
    <row r="618" spans="1:28" x14ac:dyDescent="0.25">
      <c r="A618" t="s">
        <v>4050</v>
      </c>
      <c r="B618" t="s">
        <v>4051</v>
      </c>
      <c r="C618" t="s">
        <v>122</v>
      </c>
      <c r="D618" t="s">
        <v>4052</v>
      </c>
      <c r="E618" t="s">
        <v>4053</v>
      </c>
      <c r="F618" t="s">
        <v>4052</v>
      </c>
      <c r="G618" t="s">
        <v>4054</v>
      </c>
      <c r="H618" t="s">
        <v>4040</v>
      </c>
      <c r="I618" t="s">
        <v>1344</v>
      </c>
      <c r="J618" t="s">
        <v>4055</v>
      </c>
      <c r="K618" t="s">
        <v>130</v>
      </c>
      <c r="L618" t="s">
        <v>130</v>
      </c>
      <c r="M618" t="s">
        <v>131</v>
      </c>
      <c r="N618" t="s">
        <v>4050</v>
      </c>
      <c r="P618" t="s">
        <v>4056</v>
      </c>
      <c r="Q618" t="s">
        <v>131</v>
      </c>
    </row>
    <row r="619" spans="1:28" x14ac:dyDescent="0.25">
      <c r="A619" t="s">
        <v>4057</v>
      </c>
      <c r="B619" t="s">
        <v>4058</v>
      </c>
      <c r="C619" t="s">
        <v>1988</v>
      </c>
      <c r="D619" t="s">
        <v>4059</v>
      </c>
      <c r="E619" t="s">
        <v>4060</v>
      </c>
      <c r="F619" t="s">
        <v>4059</v>
      </c>
      <c r="G619" t="s">
        <v>4061</v>
      </c>
      <c r="H619" t="s">
        <v>3642</v>
      </c>
      <c r="I619" t="s">
        <v>420</v>
      </c>
      <c r="J619" t="s">
        <v>2000</v>
      </c>
      <c r="K619" t="s">
        <v>592</v>
      </c>
      <c r="L619" t="s">
        <v>483</v>
      </c>
      <c r="M619" t="s">
        <v>131</v>
      </c>
      <c r="N619" t="s">
        <v>4057</v>
      </c>
      <c r="P619" t="s">
        <v>2001</v>
      </c>
      <c r="Q619" t="s">
        <v>131</v>
      </c>
      <c r="S619">
        <v>7.8</v>
      </c>
      <c r="T619">
        <v>3.1</v>
      </c>
      <c r="U619">
        <v>0.2</v>
      </c>
      <c r="V619">
        <v>0.1</v>
      </c>
      <c r="W619">
        <v>34.1</v>
      </c>
      <c r="X619">
        <v>0.25</v>
      </c>
      <c r="Y619">
        <v>3.1</v>
      </c>
      <c r="Z619">
        <v>115.68</v>
      </c>
      <c r="AB619">
        <v>0.1</v>
      </c>
    </row>
    <row r="620" spans="1:28" x14ac:dyDescent="0.25">
      <c r="A620" t="s">
        <v>4062</v>
      </c>
      <c r="B620" t="s">
        <v>4063</v>
      </c>
      <c r="C620" t="s">
        <v>3259</v>
      </c>
      <c r="D620" t="s">
        <v>1008</v>
      </c>
      <c r="E620" t="s">
        <v>4064</v>
      </c>
      <c r="F620" t="s">
        <v>4065</v>
      </c>
      <c r="G620" t="s">
        <v>4066</v>
      </c>
      <c r="H620" t="s">
        <v>4067</v>
      </c>
      <c r="I620" t="s">
        <v>4068</v>
      </c>
      <c r="J620" t="s">
        <v>3988</v>
      </c>
      <c r="K620" t="s">
        <v>733</v>
      </c>
      <c r="L620" t="s">
        <v>733</v>
      </c>
      <c r="M620" t="s">
        <v>131</v>
      </c>
      <c r="N620" t="s">
        <v>4062</v>
      </c>
      <c r="O620">
        <v>1</v>
      </c>
      <c r="P620" t="s">
        <v>1145</v>
      </c>
      <c r="Q620" t="s">
        <v>131</v>
      </c>
      <c r="S620">
        <v>1.9</v>
      </c>
      <c r="T620">
        <v>19.600000000000001</v>
      </c>
      <c r="U620">
        <v>0.1</v>
      </c>
      <c r="V620">
        <v>0.03</v>
      </c>
      <c r="W620">
        <v>2.6</v>
      </c>
      <c r="X620">
        <v>0</v>
      </c>
      <c r="Y620">
        <v>0.9</v>
      </c>
      <c r="Z620">
        <v>82</v>
      </c>
      <c r="AA620">
        <v>300</v>
      </c>
      <c r="AB620">
        <v>7.0000000000000007E-2</v>
      </c>
    </row>
    <row r="621" spans="1:28" x14ac:dyDescent="0.25">
      <c r="A621" t="s">
        <v>4069</v>
      </c>
      <c r="B621" t="s">
        <v>4070</v>
      </c>
      <c r="C621" t="s">
        <v>1988</v>
      </c>
      <c r="D621" t="s">
        <v>4071</v>
      </c>
      <c r="E621" t="s">
        <v>4072</v>
      </c>
      <c r="F621" t="s">
        <v>4071</v>
      </c>
      <c r="G621" t="s">
        <v>4073</v>
      </c>
      <c r="H621" t="s">
        <v>4074</v>
      </c>
      <c r="I621" t="s">
        <v>419</v>
      </c>
      <c r="J621" t="s">
        <v>4075</v>
      </c>
      <c r="K621" t="s">
        <v>495</v>
      </c>
      <c r="L621" t="s">
        <v>495</v>
      </c>
      <c r="M621" t="s">
        <v>131</v>
      </c>
      <c r="N621" t="s">
        <v>4069</v>
      </c>
      <c r="O621">
        <v>1</v>
      </c>
      <c r="P621" t="s">
        <v>1262</v>
      </c>
      <c r="Q621" t="s">
        <v>131</v>
      </c>
    </row>
    <row r="622" spans="1:28" x14ac:dyDescent="0.25">
      <c r="A622" t="s">
        <v>4076</v>
      </c>
      <c r="B622" t="s">
        <v>4077</v>
      </c>
      <c r="C622" t="s">
        <v>1988</v>
      </c>
      <c r="D622" t="s">
        <v>2938</v>
      </c>
      <c r="E622" t="s">
        <v>4078</v>
      </c>
      <c r="F622" t="s">
        <v>4079</v>
      </c>
      <c r="G622" t="s">
        <v>4080</v>
      </c>
      <c r="H622" t="s">
        <v>4081</v>
      </c>
      <c r="I622" t="s">
        <v>4082</v>
      </c>
      <c r="J622" t="s">
        <v>4083</v>
      </c>
      <c r="K622" t="s">
        <v>733</v>
      </c>
      <c r="L622" t="s">
        <v>733</v>
      </c>
      <c r="M622" t="s">
        <v>131</v>
      </c>
      <c r="N622" t="s">
        <v>4076</v>
      </c>
      <c r="O622">
        <v>0.5</v>
      </c>
      <c r="P622" t="s">
        <v>4084</v>
      </c>
      <c r="Q622" t="s">
        <v>131</v>
      </c>
      <c r="S622">
        <v>0.5</v>
      </c>
      <c r="T622">
        <v>6.6</v>
      </c>
      <c r="U622">
        <v>0.8</v>
      </c>
      <c r="V622">
        <v>0.1</v>
      </c>
      <c r="W622">
        <v>0.5</v>
      </c>
      <c r="X622">
        <v>0.62</v>
      </c>
      <c r="Y622">
        <v>3.7</v>
      </c>
      <c r="Z622">
        <v>37.049999999999997</v>
      </c>
      <c r="AB622">
        <v>0.70000000000000007</v>
      </c>
    </row>
    <row r="623" spans="1:28" x14ac:dyDescent="0.25">
      <c r="A623" t="s">
        <v>4085</v>
      </c>
      <c r="B623" t="s">
        <v>4086</v>
      </c>
      <c r="C623" t="s">
        <v>1988</v>
      </c>
      <c r="D623" t="s">
        <v>2786</v>
      </c>
      <c r="E623" t="s">
        <v>4087</v>
      </c>
      <c r="F623" t="s">
        <v>4088</v>
      </c>
      <c r="G623" t="s">
        <v>4080</v>
      </c>
      <c r="H623" t="s">
        <v>4081</v>
      </c>
      <c r="I623" t="s">
        <v>4089</v>
      </c>
      <c r="J623" t="s">
        <v>4083</v>
      </c>
      <c r="K623" t="s">
        <v>733</v>
      </c>
      <c r="L623" t="s">
        <v>733</v>
      </c>
      <c r="M623" t="s">
        <v>131</v>
      </c>
      <c r="N623" t="s">
        <v>4085</v>
      </c>
      <c r="O623">
        <v>0.5</v>
      </c>
      <c r="P623" t="s">
        <v>4084</v>
      </c>
      <c r="Q623" t="s">
        <v>131</v>
      </c>
      <c r="S623">
        <v>1</v>
      </c>
      <c r="T623">
        <v>14.3</v>
      </c>
      <c r="U623">
        <v>5.3</v>
      </c>
      <c r="V623">
        <v>4.4000000000000004</v>
      </c>
      <c r="W623">
        <v>0.5</v>
      </c>
      <c r="X623">
        <v>0.12</v>
      </c>
      <c r="Y623">
        <v>10.9</v>
      </c>
      <c r="Z623">
        <v>108.75</v>
      </c>
      <c r="AB623">
        <v>0.89999999999999947</v>
      </c>
    </row>
    <row r="624" spans="1:28" x14ac:dyDescent="0.25">
      <c r="A624" t="s">
        <v>4090</v>
      </c>
      <c r="B624" t="s">
        <v>4091</v>
      </c>
      <c r="C624" t="s">
        <v>1988</v>
      </c>
      <c r="D624" t="s">
        <v>4092</v>
      </c>
      <c r="E624" t="s">
        <v>4093</v>
      </c>
      <c r="F624" t="s">
        <v>4092</v>
      </c>
      <c r="G624" t="s">
        <v>4094</v>
      </c>
      <c r="H624" t="s">
        <v>4095</v>
      </c>
      <c r="I624" t="s">
        <v>4096</v>
      </c>
      <c r="J624" t="s">
        <v>4097</v>
      </c>
      <c r="K624" t="s">
        <v>495</v>
      </c>
      <c r="L624" t="s">
        <v>495</v>
      </c>
      <c r="M624" t="s">
        <v>131</v>
      </c>
      <c r="N624" t="s">
        <v>4090</v>
      </c>
      <c r="O624">
        <v>1</v>
      </c>
      <c r="P624" t="s">
        <v>1791</v>
      </c>
      <c r="Q624" t="s">
        <v>131</v>
      </c>
      <c r="S624">
        <v>0.5</v>
      </c>
      <c r="T624">
        <v>20.6</v>
      </c>
      <c r="U624">
        <v>10.199999999999999</v>
      </c>
      <c r="V624">
        <v>9.1999999999999993</v>
      </c>
      <c r="W624">
        <v>2.6</v>
      </c>
      <c r="X624">
        <v>0.24</v>
      </c>
      <c r="Y624">
        <v>13.9</v>
      </c>
      <c r="Z624">
        <v>182.36</v>
      </c>
      <c r="AB624">
        <v>1</v>
      </c>
    </row>
    <row r="625" spans="1:28" x14ac:dyDescent="0.25">
      <c r="A625" t="s">
        <v>4098</v>
      </c>
      <c r="B625" t="s">
        <v>4099</v>
      </c>
      <c r="C625" t="s">
        <v>4100</v>
      </c>
      <c r="D625" t="s">
        <v>2101</v>
      </c>
      <c r="E625" t="s">
        <v>4101</v>
      </c>
      <c r="F625" t="s">
        <v>4102</v>
      </c>
      <c r="G625" t="s">
        <v>4103</v>
      </c>
      <c r="H625" t="s">
        <v>4104</v>
      </c>
      <c r="I625" t="s">
        <v>4105</v>
      </c>
      <c r="J625" t="s">
        <v>4106</v>
      </c>
      <c r="K625" t="s">
        <v>733</v>
      </c>
      <c r="L625" t="s">
        <v>482</v>
      </c>
      <c r="M625" t="s">
        <v>131</v>
      </c>
      <c r="N625" t="s">
        <v>4098</v>
      </c>
      <c r="O625">
        <v>3</v>
      </c>
      <c r="P625" t="s">
        <v>4107</v>
      </c>
      <c r="Q625" t="s">
        <v>131</v>
      </c>
      <c r="S625">
        <v>11</v>
      </c>
      <c r="T625">
        <v>73.2</v>
      </c>
      <c r="U625">
        <v>1.3</v>
      </c>
      <c r="V625">
        <v>0.3</v>
      </c>
      <c r="W625">
        <v>3</v>
      </c>
      <c r="X625">
        <v>0</v>
      </c>
      <c r="Y625">
        <v>3.2</v>
      </c>
      <c r="Z625">
        <v>354</v>
      </c>
      <c r="AB625">
        <v>1</v>
      </c>
    </row>
    <row r="626" spans="1:28" x14ac:dyDescent="0.25">
      <c r="A626" t="s">
        <v>4108</v>
      </c>
      <c r="B626" t="s">
        <v>4109</v>
      </c>
      <c r="C626" t="s">
        <v>4100</v>
      </c>
      <c r="D626" t="s">
        <v>3153</v>
      </c>
      <c r="E626" t="s">
        <v>4110</v>
      </c>
      <c r="F626" t="s">
        <v>4111</v>
      </c>
      <c r="G626" t="s">
        <v>4112</v>
      </c>
      <c r="H626" t="s">
        <v>4113</v>
      </c>
      <c r="I626" t="s">
        <v>4114</v>
      </c>
      <c r="J626" t="s">
        <v>4115</v>
      </c>
      <c r="K626" t="s">
        <v>482</v>
      </c>
      <c r="L626" t="s">
        <v>482</v>
      </c>
      <c r="M626" t="s">
        <v>131</v>
      </c>
      <c r="N626" t="s">
        <v>4108</v>
      </c>
      <c r="O626">
        <v>1</v>
      </c>
      <c r="P626" t="s">
        <v>4116</v>
      </c>
      <c r="Q626" t="s">
        <v>131</v>
      </c>
    </row>
    <row r="627" spans="1:28" x14ac:dyDescent="0.25">
      <c r="A627" t="s">
        <v>4117</v>
      </c>
      <c r="B627" t="s">
        <v>4118</v>
      </c>
      <c r="C627" t="s">
        <v>4100</v>
      </c>
      <c r="D627" t="s">
        <v>4119</v>
      </c>
      <c r="E627" t="s">
        <v>4120</v>
      </c>
      <c r="F627" t="s">
        <v>4121</v>
      </c>
      <c r="G627" t="s">
        <v>4122</v>
      </c>
      <c r="H627" t="s">
        <v>4123</v>
      </c>
      <c r="I627" t="s">
        <v>785</v>
      </c>
      <c r="J627" t="s">
        <v>4124</v>
      </c>
      <c r="K627" t="s">
        <v>733</v>
      </c>
      <c r="L627" t="s">
        <v>483</v>
      </c>
      <c r="M627" t="s">
        <v>131</v>
      </c>
      <c r="N627" t="s">
        <v>4117</v>
      </c>
      <c r="O627">
        <v>1</v>
      </c>
      <c r="P627" t="s">
        <v>4125</v>
      </c>
      <c r="Q627" t="s">
        <v>131</v>
      </c>
      <c r="S627">
        <v>4.5</v>
      </c>
      <c r="T627">
        <v>15</v>
      </c>
      <c r="U627">
        <v>0.5</v>
      </c>
      <c r="V627">
        <v>0.1</v>
      </c>
      <c r="W627">
        <v>2.2000000000000002</v>
      </c>
      <c r="X627">
        <v>0.3</v>
      </c>
      <c r="Y627">
        <v>15</v>
      </c>
      <c r="Z627">
        <v>87</v>
      </c>
      <c r="AB627">
        <v>0.4</v>
      </c>
    </row>
    <row r="628" spans="1:28" x14ac:dyDescent="0.25">
      <c r="A628" t="s">
        <v>4126</v>
      </c>
      <c r="B628" t="s">
        <v>4127</v>
      </c>
      <c r="C628" t="s">
        <v>4100</v>
      </c>
      <c r="D628" t="s">
        <v>2116</v>
      </c>
      <c r="E628" t="s">
        <v>4128</v>
      </c>
      <c r="F628" t="s">
        <v>4129</v>
      </c>
      <c r="G628" t="s">
        <v>4130</v>
      </c>
      <c r="H628" t="s">
        <v>4131</v>
      </c>
      <c r="I628" t="s">
        <v>4132</v>
      </c>
      <c r="J628" t="s">
        <v>4130</v>
      </c>
      <c r="K628" t="s">
        <v>482</v>
      </c>
      <c r="L628" t="s">
        <v>482</v>
      </c>
      <c r="M628" t="s">
        <v>131</v>
      </c>
      <c r="N628" t="s">
        <v>4126</v>
      </c>
      <c r="O628">
        <v>1</v>
      </c>
      <c r="P628" t="s">
        <v>4133</v>
      </c>
      <c r="Q628" t="s">
        <v>131</v>
      </c>
      <c r="S628">
        <v>0.3</v>
      </c>
      <c r="T628">
        <v>5.9</v>
      </c>
      <c r="U628">
        <v>26.6</v>
      </c>
      <c r="V628">
        <v>2</v>
      </c>
      <c r="W628">
        <v>0.3</v>
      </c>
      <c r="X628">
        <v>1.66</v>
      </c>
      <c r="Y628">
        <v>3</v>
      </c>
      <c r="Z628">
        <v>267</v>
      </c>
      <c r="AB628">
        <v>24.6</v>
      </c>
    </row>
    <row r="629" spans="1:28" x14ac:dyDescent="0.25">
      <c r="A629" t="s">
        <v>4134</v>
      </c>
      <c r="B629" t="s">
        <v>4135</v>
      </c>
      <c r="C629" t="s">
        <v>4100</v>
      </c>
      <c r="D629" t="s">
        <v>4136</v>
      </c>
      <c r="E629" t="s">
        <v>4137</v>
      </c>
      <c r="F629" t="s">
        <v>4138</v>
      </c>
      <c r="G629" t="s">
        <v>4139</v>
      </c>
      <c r="H629" t="s">
        <v>4140</v>
      </c>
      <c r="I629" t="s">
        <v>3894</v>
      </c>
      <c r="J629" t="s">
        <v>2421</v>
      </c>
      <c r="K629" t="s">
        <v>482</v>
      </c>
      <c r="L629" t="s">
        <v>482</v>
      </c>
      <c r="M629" t="s">
        <v>131</v>
      </c>
      <c r="N629" t="s">
        <v>4134</v>
      </c>
      <c r="O629">
        <v>1</v>
      </c>
      <c r="P629" t="s">
        <v>2422</v>
      </c>
      <c r="Q629" t="s">
        <v>131</v>
      </c>
      <c r="S629">
        <v>4.3</v>
      </c>
      <c r="T629">
        <v>48</v>
      </c>
      <c r="U629">
        <v>17</v>
      </c>
      <c r="V629">
        <v>1.5</v>
      </c>
      <c r="W629">
        <v>1.3</v>
      </c>
      <c r="X629">
        <v>0.4</v>
      </c>
      <c r="Y629">
        <v>26.5</v>
      </c>
      <c r="Z629">
        <v>365</v>
      </c>
      <c r="AB629">
        <v>15.5</v>
      </c>
    </row>
    <row r="630" spans="1:28" x14ac:dyDescent="0.25">
      <c r="A630" t="s">
        <v>4141</v>
      </c>
      <c r="B630" t="s">
        <v>4142</v>
      </c>
      <c r="C630" t="s">
        <v>4100</v>
      </c>
      <c r="D630" t="s">
        <v>2860</v>
      </c>
      <c r="E630" t="s">
        <v>4143</v>
      </c>
      <c r="F630" t="s">
        <v>4144</v>
      </c>
      <c r="G630" t="s">
        <v>4145</v>
      </c>
      <c r="H630" t="s">
        <v>4146</v>
      </c>
      <c r="I630" t="s">
        <v>4147</v>
      </c>
      <c r="J630" t="s">
        <v>4148</v>
      </c>
      <c r="K630" t="s">
        <v>482</v>
      </c>
      <c r="L630" t="s">
        <v>482</v>
      </c>
      <c r="M630" t="s">
        <v>131</v>
      </c>
      <c r="N630" t="s">
        <v>4141</v>
      </c>
      <c r="O630">
        <v>2.72</v>
      </c>
      <c r="P630" t="s">
        <v>3265</v>
      </c>
      <c r="Q630" t="s">
        <v>131</v>
      </c>
      <c r="S630">
        <v>4.09</v>
      </c>
      <c r="T630">
        <v>12.4</v>
      </c>
      <c r="U630">
        <v>0.4</v>
      </c>
      <c r="V630">
        <v>0.1</v>
      </c>
      <c r="W630">
        <v>5.13</v>
      </c>
      <c r="X630">
        <v>0.99</v>
      </c>
      <c r="Y630">
        <v>3.3</v>
      </c>
      <c r="Z630">
        <v>80</v>
      </c>
      <c r="AB630">
        <v>0.30000000000000004</v>
      </c>
    </row>
    <row r="631" spans="1:28" x14ac:dyDescent="0.25">
      <c r="A631" t="s">
        <v>4149</v>
      </c>
      <c r="B631" t="s">
        <v>4150</v>
      </c>
      <c r="C631" t="s">
        <v>4100</v>
      </c>
      <c r="D631" t="s">
        <v>2997</v>
      </c>
      <c r="E631" t="s">
        <v>4151</v>
      </c>
      <c r="F631" t="s">
        <v>4152</v>
      </c>
      <c r="G631" t="s">
        <v>4153</v>
      </c>
      <c r="H631" t="s">
        <v>4154</v>
      </c>
      <c r="I631" t="s">
        <v>4155</v>
      </c>
      <c r="J631" t="s">
        <v>4156</v>
      </c>
      <c r="K631" t="s">
        <v>482</v>
      </c>
      <c r="L631" t="s">
        <v>482</v>
      </c>
      <c r="M631" t="s">
        <v>131</v>
      </c>
      <c r="N631" t="s">
        <v>4149</v>
      </c>
      <c r="O631">
        <v>2</v>
      </c>
      <c r="P631" t="s">
        <v>4157</v>
      </c>
      <c r="Q631" t="s">
        <v>131</v>
      </c>
      <c r="S631">
        <v>12.9</v>
      </c>
      <c r="T631">
        <v>14.2</v>
      </c>
      <c r="U631">
        <v>15.2</v>
      </c>
      <c r="V631">
        <v>2.7</v>
      </c>
      <c r="W631">
        <v>1</v>
      </c>
      <c r="X631">
        <v>0.9</v>
      </c>
      <c r="Y631">
        <v>0.5</v>
      </c>
      <c r="Z631">
        <v>246</v>
      </c>
      <c r="AA631">
        <v>40</v>
      </c>
      <c r="AB631">
        <v>12.5</v>
      </c>
    </row>
    <row r="632" spans="1:28" x14ac:dyDescent="0.25">
      <c r="A632" t="s">
        <v>4158</v>
      </c>
      <c r="B632" t="s">
        <v>4159</v>
      </c>
      <c r="C632" t="s">
        <v>4100</v>
      </c>
      <c r="D632" t="s">
        <v>2897</v>
      </c>
      <c r="E632" t="s">
        <v>4160</v>
      </c>
      <c r="F632" t="s">
        <v>4161</v>
      </c>
      <c r="G632" t="s">
        <v>4162</v>
      </c>
      <c r="H632" t="s">
        <v>4163</v>
      </c>
      <c r="I632" t="s">
        <v>4164</v>
      </c>
      <c r="J632" t="s">
        <v>4165</v>
      </c>
      <c r="K632" t="s">
        <v>482</v>
      </c>
      <c r="L632" t="s">
        <v>482</v>
      </c>
      <c r="M632" t="s">
        <v>131</v>
      </c>
      <c r="N632" t="s">
        <v>4158</v>
      </c>
      <c r="O632">
        <v>150</v>
      </c>
      <c r="P632" t="s">
        <v>4166</v>
      </c>
      <c r="Q632" t="s">
        <v>131</v>
      </c>
      <c r="S632">
        <v>9</v>
      </c>
      <c r="T632">
        <v>26.4</v>
      </c>
      <c r="U632">
        <v>4.3</v>
      </c>
      <c r="V632">
        <v>1.6</v>
      </c>
      <c r="W632">
        <v>42.5</v>
      </c>
      <c r="X632">
        <v>0.1</v>
      </c>
      <c r="Y632">
        <v>4.0999999999999996</v>
      </c>
      <c r="Z632">
        <v>265</v>
      </c>
      <c r="AB632">
        <v>2.6999999999999997</v>
      </c>
    </row>
    <row r="633" spans="1:28" x14ac:dyDescent="0.25">
      <c r="A633" t="s">
        <v>4167</v>
      </c>
      <c r="B633" t="s">
        <v>4168</v>
      </c>
      <c r="C633" t="s">
        <v>4100</v>
      </c>
      <c r="D633" t="s">
        <v>4169</v>
      </c>
      <c r="E633" t="s">
        <v>4170</v>
      </c>
      <c r="F633" t="s">
        <v>4171</v>
      </c>
      <c r="G633" t="s">
        <v>4172</v>
      </c>
      <c r="H633" t="s">
        <v>4173</v>
      </c>
      <c r="I633" t="s">
        <v>4174</v>
      </c>
      <c r="J633" t="s">
        <v>2012</v>
      </c>
      <c r="K633" t="s">
        <v>482</v>
      </c>
      <c r="L633" t="s">
        <v>482</v>
      </c>
      <c r="M633" t="s">
        <v>131</v>
      </c>
      <c r="N633" t="s">
        <v>4167</v>
      </c>
      <c r="O633">
        <v>1</v>
      </c>
      <c r="P633" t="s">
        <v>2013</v>
      </c>
      <c r="Q633" t="s">
        <v>131</v>
      </c>
      <c r="S633">
        <v>0</v>
      </c>
      <c r="T633">
        <v>10.4</v>
      </c>
      <c r="U633">
        <v>0.1</v>
      </c>
      <c r="V633">
        <v>0</v>
      </c>
      <c r="W633">
        <v>0</v>
      </c>
      <c r="X633">
        <v>0</v>
      </c>
      <c r="Y633">
        <v>9.9</v>
      </c>
      <c r="Z633">
        <v>43</v>
      </c>
      <c r="AB633">
        <v>0.1</v>
      </c>
    </row>
    <row r="634" spans="1:28" x14ac:dyDescent="0.25">
      <c r="A634" t="s">
        <v>4175</v>
      </c>
      <c r="B634" t="s">
        <v>4176</v>
      </c>
      <c r="C634" t="s">
        <v>4100</v>
      </c>
      <c r="D634" t="s">
        <v>4177</v>
      </c>
      <c r="E634" t="s">
        <v>4178</v>
      </c>
      <c r="F634" t="s">
        <v>4179</v>
      </c>
      <c r="G634" t="s">
        <v>4180</v>
      </c>
      <c r="H634" t="s">
        <v>4181</v>
      </c>
      <c r="I634" t="s">
        <v>4182</v>
      </c>
      <c r="J634" t="s">
        <v>4183</v>
      </c>
      <c r="K634" t="s">
        <v>482</v>
      </c>
      <c r="L634" t="s">
        <v>482</v>
      </c>
      <c r="M634" t="s">
        <v>131</v>
      </c>
      <c r="N634" t="s">
        <v>4175</v>
      </c>
      <c r="O634">
        <v>0.2</v>
      </c>
      <c r="P634" t="s">
        <v>4184</v>
      </c>
      <c r="Q634" t="s">
        <v>131</v>
      </c>
      <c r="S634">
        <v>24.8</v>
      </c>
      <c r="T634">
        <v>0</v>
      </c>
      <c r="U634">
        <v>6.5</v>
      </c>
      <c r="V634">
        <v>1.8</v>
      </c>
      <c r="W634">
        <v>0</v>
      </c>
      <c r="X634">
        <v>0.8</v>
      </c>
      <c r="Y634">
        <v>0</v>
      </c>
      <c r="Z634">
        <v>686</v>
      </c>
      <c r="AB634">
        <v>4.7</v>
      </c>
    </row>
    <row r="635" spans="1:28" x14ac:dyDescent="0.25">
      <c r="A635" t="s">
        <v>4185</v>
      </c>
      <c r="B635" t="s">
        <v>4186</v>
      </c>
      <c r="C635" t="s">
        <v>4100</v>
      </c>
      <c r="D635" t="s">
        <v>4187</v>
      </c>
      <c r="E635" t="s">
        <v>4188</v>
      </c>
      <c r="F635" t="s">
        <v>4189</v>
      </c>
      <c r="G635" t="s">
        <v>4190</v>
      </c>
      <c r="H635" t="s">
        <v>4191</v>
      </c>
      <c r="I635" t="s">
        <v>2072</v>
      </c>
      <c r="J635" t="s">
        <v>4192</v>
      </c>
      <c r="K635" t="s">
        <v>482</v>
      </c>
      <c r="L635" t="s">
        <v>482</v>
      </c>
      <c r="M635" t="s">
        <v>131</v>
      </c>
      <c r="N635" t="s">
        <v>4185</v>
      </c>
      <c r="O635">
        <v>1</v>
      </c>
      <c r="P635" t="s">
        <v>4193</v>
      </c>
      <c r="Q635" t="s">
        <v>131</v>
      </c>
      <c r="S635">
        <v>3</v>
      </c>
      <c r="T635">
        <v>2</v>
      </c>
      <c r="U635">
        <v>0</v>
      </c>
      <c r="V635">
        <v>0</v>
      </c>
      <c r="W635">
        <v>3.1</v>
      </c>
      <c r="X635">
        <v>0.03</v>
      </c>
      <c r="Y635">
        <v>2</v>
      </c>
      <c r="Z635">
        <v>26</v>
      </c>
      <c r="AB635">
        <v>0</v>
      </c>
    </row>
    <row r="636" spans="1:28" x14ac:dyDescent="0.25">
      <c r="A636" t="s">
        <v>4194</v>
      </c>
      <c r="B636" t="s">
        <v>4195</v>
      </c>
      <c r="C636" t="s">
        <v>4100</v>
      </c>
      <c r="D636" t="s">
        <v>3579</v>
      </c>
      <c r="E636" t="s">
        <v>4196</v>
      </c>
      <c r="F636" t="s">
        <v>4197</v>
      </c>
      <c r="G636" t="s">
        <v>4198</v>
      </c>
      <c r="H636" t="s">
        <v>4191</v>
      </c>
      <c r="I636" t="s">
        <v>2072</v>
      </c>
      <c r="J636" t="s">
        <v>4199</v>
      </c>
      <c r="K636" t="s">
        <v>482</v>
      </c>
      <c r="L636" t="s">
        <v>482</v>
      </c>
      <c r="M636" t="s">
        <v>131</v>
      </c>
      <c r="N636" t="s">
        <v>4194</v>
      </c>
      <c r="O636">
        <v>1</v>
      </c>
      <c r="P636" t="s">
        <v>1707</v>
      </c>
      <c r="Q636" t="s">
        <v>131</v>
      </c>
      <c r="S636">
        <v>0.4</v>
      </c>
      <c r="T636">
        <v>6.7</v>
      </c>
      <c r="U636">
        <v>0</v>
      </c>
      <c r="V636">
        <v>0</v>
      </c>
      <c r="W636">
        <v>3.2</v>
      </c>
      <c r="X636">
        <v>0.1</v>
      </c>
      <c r="Y636">
        <v>6.5</v>
      </c>
      <c r="Z636">
        <v>35</v>
      </c>
      <c r="AB636">
        <v>0</v>
      </c>
    </row>
    <row r="637" spans="1:28" x14ac:dyDescent="0.25">
      <c r="A637" t="s">
        <v>4200</v>
      </c>
      <c r="B637" t="s">
        <v>4201</v>
      </c>
      <c r="C637" t="s">
        <v>4100</v>
      </c>
      <c r="D637" t="s">
        <v>4202</v>
      </c>
      <c r="E637" t="s">
        <v>4203</v>
      </c>
      <c r="F637" t="s">
        <v>4204</v>
      </c>
      <c r="G637" t="s">
        <v>4205</v>
      </c>
      <c r="H637" t="s">
        <v>4206</v>
      </c>
      <c r="I637" t="s">
        <v>4207</v>
      </c>
      <c r="J637" t="s">
        <v>3078</v>
      </c>
      <c r="K637" t="s">
        <v>482</v>
      </c>
      <c r="L637" t="s">
        <v>482</v>
      </c>
      <c r="M637" t="s">
        <v>131</v>
      </c>
      <c r="N637" t="s">
        <v>4200</v>
      </c>
      <c r="O637">
        <v>1</v>
      </c>
      <c r="P637" t="s">
        <v>1814</v>
      </c>
      <c r="Q637" t="s">
        <v>131</v>
      </c>
      <c r="S637">
        <v>2.8</v>
      </c>
      <c r="T637">
        <v>20.9</v>
      </c>
      <c r="U637">
        <v>7.8</v>
      </c>
      <c r="V637">
        <v>4</v>
      </c>
      <c r="W637">
        <v>0.1</v>
      </c>
      <c r="X637">
        <v>0.11</v>
      </c>
      <c r="Y637">
        <v>20.2</v>
      </c>
      <c r="Z637">
        <v>164</v>
      </c>
      <c r="AB637">
        <v>3.8</v>
      </c>
    </row>
    <row r="638" spans="1:28" x14ac:dyDescent="0.25">
      <c r="A638" t="s">
        <v>4208</v>
      </c>
      <c r="B638" t="s">
        <v>4209</v>
      </c>
      <c r="C638" t="s">
        <v>4100</v>
      </c>
      <c r="D638" t="s">
        <v>4210</v>
      </c>
      <c r="E638" t="s">
        <v>4211</v>
      </c>
      <c r="F638" t="s">
        <v>4212</v>
      </c>
      <c r="G638" t="s">
        <v>4213</v>
      </c>
      <c r="H638" t="s">
        <v>4214</v>
      </c>
      <c r="I638" t="s">
        <v>4155</v>
      </c>
      <c r="J638" t="s">
        <v>4215</v>
      </c>
      <c r="K638" t="s">
        <v>482</v>
      </c>
      <c r="L638" t="s">
        <v>482</v>
      </c>
      <c r="M638" t="s">
        <v>131</v>
      </c>
      <c r="N638" t="s">
        <v>4208</v>
      </c>
      <c r="O638">
        <v>2</v>
      </c>
      <c r="P638" t="s">
        <v>4216</v>
      </c>
      <c r="Q638" t="s">
        <v>131</v>
      </c>
      <c r="S638">
        <v>17</v>
      </c>
      <c r="T638">
        <v>0.3</v>
      </c>
      <c r="U638">
        <v>2.9</v>
      </c>
      <c r="V638">
        <v>0.7</v>
      </c>
      <c r="W638">
        <v>68.3</v>
      </c>
      <c r="X638">
        <v>0.55000000000000004</v>
      </c>
      <c r="Y638">
        <v>0.5</v>
      </c>
      <c r="Z638">
        <v>111</v>
      </c>
      <c r="AB638">
        <v>2.2000000000000002</v>
      </c>
    </row>
    <row r="639" spans="1:28" x14ac:dyDescent="0.25">
      <c r="A639" t="s">
        <v>4217</v>
      </c>
      <c r="B639" t="s">
        <v>4218</v>
      </c>
      <c r="C639" t="s">
        <v>4100</v>
      </c>
      <c r="D639" t="s">
        <v>4219</v>
      </c>
      <c r="E639" t="s">
        <v>4220</v>
      </c>
      <c r="F639" t="s">
        <v>4221</v>
      </c>
      <c r="G639" t="s">
        <v>4222</v>
      </c>
      <c r="H639" t="s">
        <v>4223</v>
      </c>
      <c r="I639" t="s">
        <v>4224</v>
      </c>
      <c r="J639" t="s">
        <v>4225</v>
      </c>
      <c r="K639" t="s">
        <v>482</v>
      </c>
      <c r="L639" t="s">
        <v>482</v>
      </c>
      <c r="M639" t="s">
        <v>131</v>
      </c>
      <c r="N639" t="s">
        <v>4217</v>
      </c>
      <c r="O639">
        <v>2.5</v>
      </c>
      <c r="P639" t="s">
        <v>4226</v>
      </c>
      <c r="Q639" t="s">
        <v>131</v>
      </c>
      <c r="S639">
        <v>2.04</v>
      </c>
      <c r="T639">
        <v>2.72</v>
      </c>
      <c r="U639">
        <v>0.03</v>
      </c>
      <c r="V639">
        <v>0.03</v>
      </c>
      <c r="W639">
        <v>0</v>
      </c>
      <c r="X639">
        <v>0.02</v>
      </c>
      <c r="Y639">
        <v>1.69</v>
      </c>
      <c r="Z639">
        <v>25.19</v>
      </c>
      <c r="AB639">
        <v>0</v>
      </c>
    </row>
    <row r="640" spans="1:28" x14ac:dyDescent="0.25">
      <c r="A640" t="s">
        <v>4227</v>
      </c>
      <c r="B640" t="s">
        <v>4228</v>
      </c>
      <c r="C640" t="s">
        <v>4100</v>
      </c>
      <c r="D640" t="s">
        <v>4229</v>
      </c>
      <c r="E640" t="s">
        <v>4230</v>
      </c>
      <c r="F640" t="s">
        <v>4231</v>
      </c>
      <c r="G640" t="s">
        <v>4232</v>
      </c>
      <c r="H640" t="s">
        <v>4233</v>
      </c>
      <c r="I640" t="s">
        <v>4234</v>
      </c>
      <c r="J640" t="s">
        <v>4235</v>
      </c>
      <c r="K640" t="s">
        <v>482</v>
      </c>
      <c r="L640" t="s">
        <v>482</v>
      </c>
      <c r="M640" t="s">
        <v>131</v>
      </c>
      <c r="N640" t="s">
        <v>4227</v>
      </c>
      <c r="O640">
        <v>2.1</v>
      </c>
      <c r="P640" t="s">
        <v>4236</v>
      </c>
      <c r="Q640" t="s">
        <v>4237</v>
      </c>
      <c r="S640">
        <v>2.6</v>
      </c>
      <c r="T640">
        <v>12.2</v>
      </c>
      <c r="U640">
        <v>1.8</v>
      </c>
      <c r="V640">
        <v>0.4</v>
      </c>
      <c r="W640">
        <v>3.9</v>
      </c>
      <c r="X640">
        <v>0.75</v>
      </c>
      <c r="Y640">
        <v>6.3</v>
      </c>
      <c r="Z640">
        <v>83.2</v>
      </c>
      <c r="AB640">
        <v>1.4</v>
      </c>
    </row>
    <row r="641" spans="1:28" x14ac:dyDescent="0.25">
      <c r="A641" t="s">
        <v>4238</v>
      </c>
      <c r="B641" t="s">
        <v>4239</v>
      </c>
      <c r="C641" t="s">
        <v>4100</v>
      </c>
      <c r="D641" t="s">
        <v>4240</v>
      </c>
      <c r="E641" t="s">
        <v>4241</v>
      </c>
      <c r="F641" t="s">
        <v>4242</v>
      </c>
      <c r="G641" t="s">
        <v>4243</v>
      </c>
      <c r="H641" t="s">
        <v>4244</v>
      </c>
      <c r="I641" t="s">
        <v>419</v>
      </c>
      <c r="J641" t="s">
        <v>2421</v>
      </c>
      <c r="K641" t="s">
        <v>482</v>
      </c>
      <c r="L641" t="s">
        <v>482</v>
      </c>
      <c r="M641" t="s">
        <v>131</v>
      </c>
      <c r="N641" t="s">
        <v>4238</v>
      </c>
      <c r="O641">
        <v>1</v>
      </c>
      <c r="P641" t="s">
        <v>2422</v>
      </c>
      <c r="Q641" t="s">
        <v>2911</v>
      </c>
      <c r="S641">
        <v>4.7</v>
      </c>
      <c r="T641">
        <v>91.8</v>
      </c>
      <c r="U641">
        <v>0.3</v>
      </c>
      <c r="V641">
        <v>0.09</v>
      </c>
      <c r="W641">
        <v>0.1</v>
      </c>
      <c r="X641">
        <v>0.5</v>
      </c>
      <c r="Y641">
        <v>91.8</v>
      </c>
      <c r="Z641">
        <v>388</v>
      </c>
      <c r="AB641">
        <v>0.21</v>
      </c>
    </row>
    <row r="642" spans="1:28" x14ac:dyDescent="0.25">
      <c r="A642" t="s">
        <v>4245</v>
      </c>
      <c r="B642" t="s">
        <v>4246</v>
      </c>
      <c r="C642" t="s">
        <v>4100</v>
      </c>
      <c r="D642" t="s">
        <v>4247</v>
      </c>
      <c r="E642" t="s">
        <v>4248</v>
      </c>
      <c r="F642" t="s">
        <v>4249</v>
      </c>
      <c r="G642" t="s">
        <v>4250</v>
      </c>
      <c r="H642" t="s">
        <v>4104</v>
      </c>
      <c r="I642" t="s">
        <v>4105</v>
      </c>
      <c r="J642" t="s">
        <v>4251</v>
      </c>
      <c r="K642" t="s">
        <v>482</v>
      </c>
      <c r="L642" t="s">
        <v>482</v>
      </c>
      <c r="M642" t="s">
        <v>131</v>
      </c>
      <c r="N642" t="s">
        <v>4245</v>
      </c>
      <c r="O642">
        <v>3</v>
      </c>
      <c r="P642" t="s">
        <v>4252</v>
      </c>
      <c r="Q642" t="s">
        <v>4253</v>
      </c>
      <c r="S642">
        <v>3.5</v>
      </c>
      <c r="T642">
        <v>81.900000000000006</v>
      </c>
      <c r="U642">
        <v>10.3</v>
      </c>
      <c r="V642">
        <v>5.8</v>
      </c>
      <c r="W642">
        <v>0.5</v>
      </c>
      <c r="X642">
        <v>0.46</v>
      </c>
      <c r="Y642">
        <v>53.5</v>
      </c>
      <c r="Z642">
        <v>434</v>
      </c>
      <c r="AB642">
        <v>4.5000000000000009</v>
      </c>
    </row>
    <row r="643" spans="1:28" x14ac:dyDescent="0.25">
      <c r="A643" t="s">
        <v>4254</v>
      </c>
      <c r="B643" t="s">
        <v>4255</v>
      </c>
      <c r="C643" t="s">
        <v>4100</v>
      </c>
      <c r="D643" t="s">
        <v>2160</v>
      </c>
      <c r="E643" t="s">
        <v>4256</v>
      </c>
      <c r="F643" t="s">
        <v>4257</v>
      </c>
      <c r="G643" t="s">
        <v>4258</v>
      </c>
      <c r="H643" t="s">
        <v>4259</v>
      </c>
      <c r="I643" t="s">
        <v>4260</v>
      </c>
      <c r="J643" t="s">
        <v>1276</v>
      </c>
      <c r="K643" t="s">
        <v>482</v>
      </c>
      <c r="L643" t="s">
        <v>482</v>
      </c>
      <c r="M643" t="s">
        <v>131</v>
      </c>
      <c r="N643" t="s">
        <v>4254</v>
      </c>
      <c r="O643">
        <v>0.4</v>
      </c>
      <c r="P643" t="s">
        <v>1278</v>
      </c>
      <c r="Q643" t="s">
        <v>3924</v>
      </c>
      <c r="S643">
        <v>7.4</v>
      </c>
      <c r="T643">
        <v>78</v>
      </c>
      <c r="U643">
        <v>1.3</v>
      </c>
      <c r="V643">
        <v>0.4</v>
      </c>
      <c r="W643">
        <v>1.4</v>
      </c>
      <c r="X643">
        <v>0.03</v>
      </c>
      <c r="Y643">
        <v>0.2</v>
      </c>
      <c r="Z643">
        <v>357</v>
      </c>
      <c r="AB643">
        <v>0.9</v>
      </c>
    </row>
    <row r="644" spans="1:28" x14ac:dyDescent="0.25">
      <c r="A644" t="s">
        <v>4261</v>
      </c>
      <c r="B644" t="s">
        <v>4262</v>
      </c>
      <c r="C644" t="s">
        <v>4100</v>
      </c>
      <c r="D644" t="s">
        <v>4263</v>
      </c>
      <c r="E644" t="s">
        <v>4264</v>
      </c>
      <c r="F644" t="s">
        <v>4265</v>
      </c>
      <c r="G644" t="s">
        <v>4266</v>
      </c>
      <c r="H644" t="s">
        <v>4267</v>
      </c>
      <c r="I644" t="s">
        <v>4224</v>
      </c>
      <c r="J644" t="s">
        <v>4268</v>
      </c>
      <c r="K644" t="s">
        <v>482</v>
      </c>
      <c r="L644" t="s">
        <v>482</v>
      </c>
      <c r="M644" t="s">
        <v>131</v>
      </c>
      <c r="N644" t="s">
        <v>4261</v>
      </c>
      <c r="O644">
        <v>2.5</v>
      </c>
      <c r="P644" t="s">
        <v>1850</v>
      </c>
      <c r="Q644" t="s">
        <v>663</v>
      </c>
      <c r="S644">
        <v>1.1000000000000001</v>
      </c>
      <c r="T644">
        <v>2.7</v>
      </c>
      <c r="U644">
        <v>0</v>
      </c>
      <c r="V644">
        <v>0</v>
      </c>
      <c r="W644">
        <v>0.8</v>
      </c>
      <c r="X644">
        <v>0.03</v>
      </c>
      <c r="Y644">
        <v>2.7</v>
      </c>
      <c r="Z644">
        <v>19</v>
      </c>
      <c r="AB644">
        <v>0</v>
      </c>
    </row>
    <row r="645" spans="1:28" x14ac:dyDescent="0.25">
      <c r="A645" t="s">
        <v>4269</v>
      </c>
      <c r="B645" t="s">
        <v>4270</v>
      </c>
      <c r="C645" t="s">
        <v>4100</v>
      </c>
      <c r="D645" t="s">
        <v>4271</v>
      </c>
      <c r="E645" t="s">
        <v>4272</v>
      </c>
      <c r="F645" t="s">
        <v>4273</v>
      </c>
      <c r="G645" t="s">
        <v>4274</v>
      </c>
      <c r="H645" t="s">
        <v>4275</v>
      </c>
      <c r="I645" t="s">
        <v>4276</v>
      </c>
      <c r="J645" t="s">
        <v>4277</v>
      </c>
      <c r="K645" t="s">
        <v>482</v>
      </c>
      <c r="L645" t="s">
        <v>482</v>
      </c>
      <c r="M645" t="s">
        <v>131</v>
      </c>
      <c r="N645" t="s">
        <v>4269</v>
      </c>
      <c r="O645">
        <v>3.5</v>
      </c>
      <c r="P645" t="s">
        <v>4278</v>
      </c>
      <c r="Q645" t="s">
        <v>2717</v>
      </c>
      <c r="S645">
        <v>0.5</v>
      </c>
      <c r="T645">
        <v>92.5</v>
      </c>
      <c r="U645">
        <v>0.5</v>
      </c>
      <c r="V645">
        <v>0.1</v>
      </c>
      <c r="W645">
        <v>1.8</v>
      </c>
      <c r="X645">
        <v>0.23</v>
      </c>
      <c r="Y645">
        <v>84.9</v>
      </c>
      <c r="Z645">
        <v>374</v>
      </c>
      <c r="AB645">
        <v>0.4</v>
      </c>
    </row>
    <row r="646" spans="1:28" x14ac:dyDescent="0.25">
      <c r="A646" t="s">
        <v>4279</v>
      </c>
      <c r="B646" t="s">
        <v>4280</v>
      </c>
      <c r="C646" t="s">
        <v>4100</v>
      </c>
      <c r="D646" t="s">
        <v>4281</v>
      </c>
      <c r="E646" t="s">
        <v>4282</v>
      </c>
      <c r="F646" t="s">
        <v>4283</v>
      </c>
      <c r="G646" t="s">
        <v>4284</v>
      </c>
      <c r="H646" t="s">
        <v>4285</v>
      </c>
      <c r="I646" t="s">
        <v>4155</v>
      </c>
      <c r="J646" t="s">
        <v>4286</v>
      </c>
      <c r="K646" t="s">
        <v>482</v>
      </c>
      <c r="L646" t="s">
        <v>482</v>
      </c>
      <c r="M646" t="s">
        <v>131</v>
      </c>
      <c r="N646" t="s">
        <v>4279</v>
      </c>
      <c r="O646">
        <v>2</v>
      </c>
      <c r="P646" t="s">
        <v>4287</v>
      </c>
      <c r="Q646" t="s">
        <v>3932</v>
      </c>
      <c r="S646">
        <v>3.7</v>
      </c>
      <c r="T646">
        <v>70.8</v>
      </c>
      <c r="U646">
        <v>1.7</v>
      </c>
      <c r="V646">
        <v>0.2</v>
      </c>
      <c r="W646">
        <v>0.7</v>
      </c>
      <c r="X646">
        <v>14.31</v>
      </c>
      <c r="Y646">
        <v>6.6</v>
      </c>
      <c r="Z646">
        <v>314</v>
      </c>
      <c r="AB646">
        <v>1.5</v>
      </c>
    </row>
    <row r="647" spans="1:28" x14ac:dyDescent="0.25">
      <c r="A647" t="s">
        <v>4288</v>
      </c>
      <c r="B647" t="s">
        <v>4289</v>
      </c>
      <c r="C647" t="s">
        <v>4100</v>
      </c>
      <c r="D647" t="s">
        <v>2116</v>
      </c>
      <c r="E647" t="s">
        <v>4290</v>
      </c>
      <c r="F647" t="s">
        <v>4291</v>
      </c>
      <c r="G647" t="s">
        <v>2993</v>
      </c>
      <c r="H647" t="s">
        <v>4131</v>
      </c>
      <c r="I647" t="s">
        <v>4292</v>
      </c>
      <c r="J647" t="s">
        <v>2993</v>
      </c>
      <c r="K647" t="s">
        <v>482</v>
      </c>
      <c r="L647" t="s">
        <v>482</v>
      </c>
      <c r="M647" t="s">
        <v>131</v>
      </c>
      <c r="N647" t="s">
        <v>4288</v>
      </c>
      <c r="O647">
        <v>5</v>
      </c>
      <c r="P647" t="s">
        <v>2994</v>
      </c>
      <c r="Q647" t="s">
        <v>3947</v>
      </c>
      <c r="S647">
        <v>1.1000000000000001</v>
      </c>
      <c r="T647">
        <v>2.2000000000000002</v>
      </c>
      <c r="U647">
        <v>62.1</v>
      </c>
      <c r="V647">
        <v>4.8</v>
      </c>
      <c r="W647">
        <v>0.2</v>
      </c>
      <c r="X647">
        <v>1.27</v>
      </c>
      <c r="Y647">
        <v>1.8</v>
      </c>
      <c r="Z647">
        <v>574</v>
      </c>
      <c r="AB647">
        <v>57.300000000000004</v>
      </c>
    </row>
    <row r="648" spans="1:28" x14ac:dyDescent="0.25">
      <c r="A648" t="s">
        <v>4293</v>
      </c>
      <c r="B648" t="s">
        <v>4294</v>
      </c>
      <c r="C648" t="s">
        <v>4100</v>
      </c>
      <c r="D648" t="s">
        <v>4295</v>
      </c>
      <c r="E648" t="s">
        <v>4296</v>
      </c>
      <c r="F648" t="s">
        <v>4297</v>
      </c>
      <c r="G648" t="s">
        <v>4298</v>
      </c>
      <c r="H648" t="s">
        <v>4299</v>
      </c>
      <c r="I648" t="s">
        <v>4300</v>
      </c>
      <c r="J648" t="s">
        <v>4301</v>
      </c>
      <c r="K648" t="s">
        <v>482</v>
      </c>
      <c r="L648" t="s">
        <v>482</v>
      </c>
      <c r="M648" t="s">
        <v>131</v>
      </c>
      <c r="N648" t="s">
        <v>4293</v>
      </c>
      <c r="O648">
        <v>2.25</v>
      </c>
      <c r="P648" t="s">
        <v>4302</v>
      </c>
      <c r="Q648" t="s">
        <v>1327</v>
      </c>
      <c r="S648">
        <v>1.1000000000000001</v>
      </c>
      <c r="T648">
        <v>6.4</v>
      </c>
      <c r="U648">
        <v>1.9</v>
      </c>
      <c r="V648">
        <v>0.1</v>
      </c>
      <c r="W648">
        <v>2</v>
      </c>
      <c r="X648">
        <v>0.65</v>
      </c>
      <c r="Y648">
        <v>4.5</v>
      </c>
      <c r="Z648">
        <v>51</v>
      </c>
      <c r="AB648">
        <v>1.7999999999999998</v>
      </c>
    </row>
    <row r="649" spans="1:28" x14ac:dyDescent="0.25">
      <c r="A649" t="s">
        <v>4303</v>
      </c>
      <c r="B649" t="s">
        <v>4304</v>
      </c>
      <c r="C649" t="s">
        <v>4100</v>
      </c>
      <c r="D649" t="s">
        <v>2786</v>
      </c>
      <c r="E649" t="s">
        <v>4305</v>
      </c>
      <c r="F649" t="s">
        <v>4306</v>
      </c>
      <c r="G649" t="s">
        <v>2311</v>
      </c>
      <c r="H649" t="s">
        <v>4307</v>
      </c>
      <c r="I649" t="s">
        <v>4308</v>
      </c>
      <c r="J649" t="s">
        <v>4309</v>
      </c>
      <c r="K649" t="s">
        <v>482</v>
      </c>
      <c r="L649" t="s">
        <v>482</v>
      </c>
      <c r="M649" t="s">
        <v>131</v>
      </c>
      <c r="N649" t="s">
        <v>4303</v>
      </c>
      <c r="O649">
        <v>2.2000000000000002</v>
      </c>
      <c r="P649" t="s">
        <v>1269</v>
      </c>
      <c r="Q649" t="s">
        <v>3941</v>
      </c>
      <c r="S649">
        <v>2</v>
      </c>
      <c r="T649">
        <v>13.7</v>
      </c>
      <c r="U649">
        <v>4.3</v>
      </c>
      <c r="V649">
        <v>3.3</v>
      </c>
      <c r="W649">
        <v>1.1000000000000001</v>
      </c>
      <c r="X649">
        <v>0.79</v>
      </c>
      <c r="Y649">
        <v>10.7</v>
      </c>
      <c r="Z649">
        <v>106</v>
      </c>
      <c r="AB649">
        <v>1</v>
      </c>
    </row>
    <row r="650" spans="1:28" x14ac:dyDescent="0.25">
      <c r="A650" t="s">
        <v>4310</v>
      </c>
      <c r="B650" t="s">
        <v>4311</v>
      </c>
      <c r="C650" t="s">
        <v>4100</v>
      </c>
      <c r="D650" t="s">
        <v>2864</v>
      </c>
      <c r="E650" t="s">
        <v>4312</v>
      </c>
      <c r="F650" t="s">
        <v>4313</v>
      </c>
      <c r="G650" t="s">
        <v>4314</v>
      </c>
      <c r="H650" t="s">
        <v>4315</v>
      </c>
      <c r="I650" t="s">
        <v>4316</v>
      </c>
      <c r="J650" t="s">
        <v>4317</v>
      </c>
      <c r="K650" t="s">
        <v>482</v>
      </c>
      <c r="L650" t="s">
        <v>482</v>
      </c>
      <c r="M650" t="s">
        <v>131</v>
      </c>
      <c r="N650" t="s">
        <v>4310</v>
      </c>
      <c r="O650">
        <v>1</v>
      </c>
      <c r="P650" t="s">
        <v>4318</v>
      </c>
      <c r="Q650" t="s">
        <v>473</v>
      </c>
    </row>
    <row r="651" spans="1:28" x14ac:dyDescent="0.25">
      <c r="A651" t="s">
        <v>4319</v>
      </c>
      <c r="B651" t="s">
        <v>4320</v>
      </c>
      <c r="C651" t="s">
        <v>4100</v>
      </c>
      <c r="D651" t="s">
        <v>4321</v>
      </c>
      <c r="E651" t="s">
        <v>4322</v>
      </c>
      <c r="F651" t="s">
        <v>4323</v>
      </c>
      <c r="G651" t="s">
        <v>692</v>
      </c>
      <c r="H651" t="s">
        <v>4324</v>
      </c>
      <c r="I651" t="s">
        <v>4325</v>
      </c>
      <c r="J651" t="s">
        <v>692</v>
      </c>
      <c r="K651" t="s">
        <v>482</v>
      </c>
      <c r="L651" t="s">
        <v>482</v>
      </c>
      <c r="M651" t="s">
        <v>131</v>
      </c>
      <c r="N651" t="s">
        <v>4319</v>
      </c>
      <c r="O651">
        <v>1.8</v>
      </c>
      <c r="P651" t="s">
        <v>4326</v>
      </c>
      <c r="Q651" t="s">
        <v>1397</v>
      </c>
      <c r="S651">
        <v>1.9</v>
      </c>
      <c r="T651">
        <v>78.2</v>
      </c>
      <c r="U651">
        <v>3.1</v>
      </c>
      <c r="V651">
        <v>0.8</v>
      </c>
      <c r="W651">
        <v>1.6</v>
      </c>
      <c r="X651">
        <v>10.14</v>
      </c>
      <c r="Y651">
        <v>4.8</v>
      </c>
      <c r="Z651">
        <v>352</v>
      </c>
      <c r="AB651">
        <v>2.2999999999999998</v>
      </c>
    </row>
    <row r="652" spans="1:28" x14ac:dyDescent="0.25">
      <c r="A652" t="s">
        <v>4327</v>
      </c>
      <c r="B652" t="s">
        <v>4328</v>
      </c>
      <c r="C652" t="s">
        <v>4100</v>
      </c>
      <c r="D652" t="s">
        <v>2242</v>
      </c>
      <c r="E652" t="s">
        <v>4329</v>
      </c>
      <c r="F652" t="s">
        <v>4330</v>
      </c>
      <c r="G652" t="s">
        <v>4331</v>
      </c>
      <c r="H652" t="s">
        <v>4332</v>
      </c>
      <c r="I652" t="s">
        <v>4316</v>
      </c>
      <c r="J652" t="s">
        <v>4333</v>
      </c>
      <c r="K652" t="s">
        <v>482</v>
      </c>
      <c r="L652" t="s">
        <v>482</v>
      </c>
      <c r="M652" t="s">
        <v>131</v>
      </c>
      <c r="N652" t="s">
        <v>4327</v>
      </c>
      <c r="O652">
        <v>1</v>
      </c>
      <c r="P652" t="s">
        <v>4334</v>
      </c>
      <c r="Q652" t="s">
        <v>4335</v>
      </c>
      <c r="S652">
        <v>3.3</v>
      </c>
      <c r="T652">
        <v>0.1</v>
      </c>
      <c r="U652">
        <v>1.9</v>
      </c>
      <c r="V652">
        <v>0.3</v>
      </c>
      <c r="W652">
        <v>0.6</v>
      </c>
      <c r="X652">
        <v>0.03</v>
      </c>
      <c r="Y652">
        <v>0.1</v>
      </c>
      <c r="Z652">
        <v>32</v>
      </c>
      <c r="AB652">
        <v>1.5999999999999999</v>
      </c>
    </row>
    <row r="653" spans="1:28" x14ac:dyDescent="0.25">
      <c r="A653" t="s">
        <v>4336</v>
      </c>
      <c r="B653" t="s">
        <v>4337</v>
      </c>
      <c r="C653" t="s">
        <v>4100</v>
      </c>
      <c r="D653" t="s">
        <v>2610</v>
      </c>
      <c r="E653" t="s">
        <v>4338</v>
      </c>
      <c r="F653" t="s">
        <v>4339</v>
      </c>
      <c r="G653" t="s">
        <v>4340</v>
      </c>
      <c r="H653" t="s">
        <v>4341</v>
      </c>
      <c r="I653" t="s">
        <v>4342</v>
      </c>
      <c r="J653" t="s">
        <v>4343</v>
      </c>
      <c r="K653" t="s">
        <v>482</v>
      </c>
      <c r="L653" t="s">
        <v>482</v>
      </c>
      <c r="M653" t="s">
        <v>131</v>
      </c>
      <c r="N653" t="s">
        <v>4336</v>
      </c>
      <c r="O653">
        <v>500</v>
      </c>
      <c r="P653" t="s">
        <v>412</v>
      </c>
      <c r="Q653" t="s">
        <v>4344</v>
      </c>
      <c r="S653">
        <v>2.2999999999999998</v>
      </c>
      <c r="T653">
        <v>8.4</v>
      </c>
      <c r="U653">
        <v>27</v>
      </c>
      <c r="V653">
        <v>18</v>
      </c>
      <c r="W653">
        <v>0.5</v>
      </c>
      <c r="X653">
        <v>0.08</v>
      </c>
      <c r="Y653">
        <v>8.4</v>
      </c>
      <c r="Z653">
        <v>286</v>
      </c>
      <c r="AB653">
        <v>9</v>
      </c>
    </row>
    <row r="654" spans="1:28" x14ac:dyDescent="0.25">
      <c r="A654" t="s">
        <v>4345</v>
      </c>
      <c r="B654" t="s">
        <v>4346</v>
      </c>
      <c r="C654" t="s">
        <v>4100</v>
      </c>
      <c r="D654" t="s">
        <v>4347</v>
      </c>
      <c r="E654" t="s">
        <v>4348</v>
      </c>
      <c r="F654" t="s">
        <v>4349</v>
      </c>
      <c r="G654" t="s">
        <v>4350</v>
      </c>
      <c r="H654" t="s">
        <v>4351</v>
      </c>
      <c r="I654" t="s">
        <v>4316</v>
      </c>
      <c r="J654" t="s">
        <v>4350</v>
      </c>
      <c r="K654" t="s">
        <v>482</v>
      </c>
      <c r="L654" t="s">
        <v>482</v>
      </c>
      <c r="M654" t="s">
        <v>131</v>
      </c>
      <c r="N654" t="s">
        <v>4345</v>
      </c>
      <c r="O654">
        <v>1</v>
      </c>
      <c r="P654" t="s">
        <v>702</v>
      </c>
      <c r="Q654" t="s">
        <v>4352</v>
      </c>
      <c r="S654">
        <v>3.5</v>
      </c>
      <c r="T654">
        <v>4.7</v>
      </c>
      <c r="U654">
        <v>1.5</v>
      </c>
      <c r="V654">
        <v>1.1000000000000001</v>
      </c>
      <c r="W654">
        <v>0</v>
      </c>
      <c r="X654">
        <v>0.09</v>
      </c>
      <c r="Y654">
        <v>4.7</v>
      </c>
      <c r="Z654">
        <v>45</v>
      </c>
      <c r="AB654">
        <v>0.39999999999999991</v>
      </c>
    </row>
    <row r="655" spans="1:28" x14ac:dyDescent="0.25">
      <c r="A655" t="s">
        <v>4353</v>
      </c>
      <c r="B655" t="s">
        <v>4354</v>
      </c>
      <c r="C655" t="s">
        <v>4100</v>
      </c>
      <c r="D655" t="s">
        <v>4355</v>
      </c>
      <c r="E655" t="s">
        <v>4356</v>
      </c>
      <c r="F655" t="s">
        <v>4357</v>
      </c>
      <c r="G655" t="s">
        <v>4358</v>
      </c>
      <c r="H655" t="s">
        <v>4359</v>
      </c>
      <c r="I655" t="s">
        <v>4342</v>
      </c>
      <c r="J655" t="s">
        <v>4360</v>
      </c>
      <c r="K655" t="s">
        <v>482</v>
      </c>
      <c r="L655" t="s">
        <v>482</v>
      </c>
      <c r="M655" t="s">
        <v>131</v>
      </c>
      <c r="N655" t="s">
        <v>4353</v>
      </c>
      <c r="O655">
        <v>0.5</v>
      </c>
      <c r="P655" t="s">
        <v>3960</v>
      </c>
      <c r="Q655" t="s">
        <v>556</v>
      </c>
      <c r="S655">
        <v>0.1</v>
      </c>
      <c r="T655">
        <v>22</v>
      </c>
      <c r="U655">
        <v>23</v>
      </c>
      <c r="V655">
        <v>21</v>
      </c>
      <c r="W655">
        <v>0.5</v>
      </c>
      <c r="X655">
        <v>2.2000000000000002</v>
      </c>
      <c r="Y655">
        <v>0</v>
      </c>
      <c r="Z655">
        <v>296</v>
      </c>
      <c r="AB655">
        <v>2</v>
      </c>
    </row>
    <row r="656" spans="1:28" x14ac:dyDescent="0.25">
      <c r="A656" t="s">
        <v>4361</v>
      </c>
      <c r="B656" t="s">
        <v>4362</v>
      </c>
      <c r="C656" t="s">
        <v>4100</v>
      </c>
      <c r="D656" t="s">
        <v>4355</v>
      </c>
      <c r="E656" t="s">
        <v>4363</v>
      </c>
      <c r="F656" t="s">
        <v>4364</v>
      </c>
      <c r="G656" t="s">
        <v>4365</v>
      </c>
      <c r="H656" t="s">
        <v>4366</v>
      </c>
      <c r="I656" t="s">
        <v>4182</v>
      </c>
      <c r="J656" t="s">
        <v>4367</v>
      </c>
      <c r="K656" t="s">
        <v>482</v>
      </c>
      <c r="L656" t="s">
        <v>482</v>
      </c>
      <c r="M656" t="s">
        <v>131</v>
      </c>
      <c r="N656" t="s">
        <v>4361</v>
      </c>
      <c r="O656">
        <v>5</v>
      </c>
      <c r="P656" t="s">
        <v>4368</v>
      </c>
      <c r="Q656" t="s">
        <v>789</v>
      </c>
      <c r="S656">
        <v>25.4</v>
      </c>
      <c r="T656">
        <v>0.1</v>
      </c>
      <c r="U656">
        <v>34.9</v>
      </c>
      <c r="V656">
        <v>21.7</v>
      </c>
      <c r="W656">
        <v>0</v>
      </c>
      <c r="X656">
        <v>1.9</v>
      </c>
      <c r="Y656">
        <v>0.1</v>
      </c>
      <c r="Z656">
        <v>416</v>
      </c>
      <c r="AB656">
        <v>13.2</v>
      </c>
    </row>
    <row r="657" spans="1:28" x14ac:dyDescent="0.25">
      <c r="A657" t="s">
        <v>4369</v>
      </c>
      <c r="B657" t="s">
        <v>4370</v>
      </c>
      <c r="C657" t="s">
        <v>4100</v>
      </c>
      <c r="D657" t="s">
        <v>4371</v>
      </c>
      <c r="E657" t="s">
        <v>4372</v>
      </c>
      <c r="F657" t="s">
        <v>4373</v>
      </c>
      <c r="G657" t="s">
        <v>4374</v>
      </c>
      <c r="H657" t="s">
        <v>4375</v>
      </c>
      <c r="I657" t="s">
        <v>2072</v>
      </c>
      <c r="J657" t="s">
        <v>2978</v>
      </c>
      <c r="K657" t="s">
        <v>482</v>
      </c>
      <c r="L657" t="s">
        <v>482</v>
      </c>
      <c r="M657" t="s">
        <v>131</v>
      </c>
      <c r="N657" t="s">
        <v>4369</v>
      </c>
      <c r="O657">
        <v>1</v>
      </c>
      <c r="P657" t="s">
        <v>2980</v>
      </c>
      <c r="Q657" t="s">
        <v>1051</v>
      </c>
      <c r="S657">
        <v>25.4</v>
      </c>
      <c r="T657">
        <v>0.1</v>
      </c>
      <c r="U657">
        <v>34.9</v>
      </c>
      <c r="V657">
        <v>21.7</v>
      </c>
      <c r="W657">
        <v>0</v>
      </c>
      <c r="X657">
        <v>1.9</v>
      </c>
      <c r="Y657">
        <v>0.1</v>
      </c>
      <c r="Z657">
        <v>416</v>
      </c>
      <c r="AB657">
        <v>13.2</v>
      </c>
    </row>
    <row r="658" spans="1:28" x14ac:dyDescent="0.25">
      <c r="A658" t="s">
        <v>4376</v>
      </c>
      <c r="B658" t="s">
        <v>4377</v>
      </c>
      <c r="C658" t="s">
        <v>4100</v>
      </c>
      <c r="D658" t="s">
        <v>4378</v>
      </c>
      <c r="E658" t="s">
        <v>4379</v>
      </c>
      <c r="F658" t="s">
        <v>4380</v>
      </c>
      <c r="G658" t="s">
        <v>4381</v>
      </c>
      <c r="H658" t="s">
        <v>4382</v>
      </c>
      <c r="I658" t="s">
        <v>4342</v>
      </c>
      <c r="J658" t="s">
        <v>4381</v>
      </c>
      <c r="K658" t="s">
        <v>482</v>
      </c>
      <c r="L658" t="s">
        <v>482</v>
      </c>
      <c r="M658" t="s">
        <v>131</v>
      </c>
      <c r="N658" t="s">
        <v>4376</v>
      </c>
      <c r="O658">
        <v>0.5</v>
      </c>
      <c r="P658" t="s">
        <v>4383</v>
      </c>
      <c r="Q658" t="s">
        <v>3569</v>
      </c>
      <c r="S658">
        <v>22.3</v>
      </c>
      <c r="T658">
        <v>1.2</v>
      </c>
      <c r="U658">
        <v>0.6</v>
      </c>
      <c r="V658">
        <v>0.2</v>
      </c>
      <c r="W658">
        <v>0.5</v>
      </c>
      <c r="X658">
        <v>1.4</v>
      </c>
      <c r="Y658">
        <v>0.2</v>
      </c>
      <c r="Z658">
        <v>100</v>
      </c>
      <c r="AB658">
        <v>0.39999999999999997</v>
      </c>
    </row>
    <row r="659" spans="1:28" x14ac:dyDescent="0.25">
      <c r="A659" t="s">
        <v>4384</v>
      </c>
      <c r="B659" t="s">
        <v>4385</v>
      </c>
      <c r="C659" t="s">
        <v>4100</v>
      </c>
      <c r="D659" t="s">
        <v>2160</v>
      </c>
      <c r="E659" t="s">
        <v>4386</v>
      </c>
      <c r="F659" t="s">
        <v>4387</v>
      </c>
      <c r="G659" t="s">
        <v>4388</v>
      </c>
      <c r="H659" t="s">
        <v>4104</v>
      </c>
      <c r="I659" t="s">
        <v>4105</v>
      </c>
      <c r="J659" t="s">
        <v>4389</v>
      </c>
      <c r="K659" t="s">
        <v>482</v>
      </c>
      <c r="L659" t="s">
        <v>482</v>
      </c>
      <c r="M659" t="s">
        <v>131</v>
      </c>
      <c r="N659" t="s">
        <v>4384</v>
      </c>
      <c r="O659">
        <v>3</v>
      </c>
      <c r="P659" t="s">
        <v>4390</v>
      </c>
      <c r="Q659" t="s">
        <v>3924</v>
      </c>
      <c r="S659">
        <v>11</v>
      </c>
      <c r="T659">
        <v>73.2</v>
      </c>
      <c r="U659">
        <v>1.3</v>
      </c>
      <c r="V659">
        <v>0.3</v>
      </c>
      <c r="W659">
        <v>3</v>
      </c>
      <c r="X659">
        <v>0</v>
      </c>
      <c r="Y659">
        <v>3.2</v>
      </c>
      <c r="Z659">
        <v>354</v>
      </c>
      <c r="AB659">
        <v>1</v>
      </c>
    </row>
    <row r="660" spans="1:28" x14ac:dyDescent="0.25">
      <c r="A660" t="s">
        <v>4391</v>
      </c>
      <c r="B660" t="s">
        <v>4392</v>
      </c>
      <c r="C660" t="s">
        <v>4100</v>
      </c>
      <c r="D660" t="s">
        <v>4393</v>
      </c>
      <c r="E660" t="s">
        <v>4394</v>
      </c>
      <c r="F660" t="s">
        <v>4395</v>
      </c>
      <c r="G660" t="s">
        <v>4396</v>
      </c>
      <c r="H660" t="s">
        <v>4397</v>
      </c>
      <c r="I660" t="s">
        <v>3911</v>
      </c>
      <c r="J660" t="s">
        <v>4398</v>
      </c>
      <c r="K660" t="s">
        <v>482</v>
      </c>
      <c r="L660" t="s">
        <v>482</v>
      </c>
      <c r="M660" t="s">
        <v>131</v>
      </c>
      <c r="N660" t="s">
        <v>4391</v>
      </c>
      <c r="O660">
        <v>1</v>
      </c>
      <c r="P660" t="s">
        <v>3343</v>
      </c>
      <c r="Q660" t="s">
        <v>4399</v>
      </c>
      <c r="S660">
        <v>3.1</v>
      </c>
      <c r="T660">
        <v>12.7</v>
      </c>
      <c r="U660">
        <v>2</v>
      </c>
      <c r="V660">
        <v>0.6</v>
      </c>
      <c r="W660">
        <v>1.2</v>
      </c>
      <c r="X660">
        <v>0.14000000000000001</v>
      </c>
      <c r="Y660">
        <v>10.1</v>
      </c>
      <c r="Z660">
        <v>83</v>
      </c>
      <c r="AB660">
        <v>1.4</v>
      </c>
    </row>
    <row r="661" spans="1:28" x14ac:dyDescent="0.25">
      <c r="A661" t="s">
        <v>4400</v>
      </c>
      <c r="B661" t="s">
        <v>4401</v>
      </c>
      <c r="C661" t="s">
        <v>4100</v>
      </c>
      <c r="D661" t="s">
        <v>4402</v>
      </c>
      <c r="E661" t="s">
        <v>4403</v>
      </c>
      <c r="F661" t="s">
        <v>4404</v>
      </c>
      <c r="G661" t="s">
        <v>4405</v>
      </c>
      <c r="H661" t="s">
        <v>4406</v>
      </c>
      <c r="I661" t="s">
        <v>4407</v>
      </c>
      <c r="J661" t="s">
        <v>2418</v>
      </c>
      <c r="K661" t="s">
        <v>482</v>
      </c>
      <c r="L661" t="s">
        <v>482</v>
      </c>
      <c r="M661" t="s">
        <v>131</v>
      </c>
      <c r="N661" t="s">
        <v>4400</v>
      </c>
      <c r="O661">
        <v>1.5</v>
      </c>
      <c r="P661" t="s">
        <v>2946</v>
      </c>
      <c r="Q661" t="s">
        <v>4408</v>
      </c>
      <c r="S661">
        <v>14</v>
      </c>
      <c r="T661">
        <v>2.7</v>
      </c>
      <c r="U661">
        <v>1.4</v>
      </c>
      <c r="V661">
        <v>0.3</v>
      </c>
      <c r="W661">
        <v>6.2</v>
      </c>
      <c r="X661">
        <v>0.11</v>
      </c>
      <c r="Y661">
        <v>0.1</v>
      </c>
      <c r="Z661">
        <v>93</v>
      </c>
      <c r="AB661">
        <v>1.0999999999999999</v>
      </c>
    </row>
    <row r="662" spans="1:28" x14ac:dyDescent="0.25">
      <c r="A662" t="s">
        <v>4409</v>
      </c>
      <c r="B662" t="s">
        <v>4410</v>
      </c>
      <c r="C662" t="s">
        <v>4100</v>
      </c>
      <c r="D662" t="s">
        <v>3242</v>
      </c>
      <c r="E662" t="s">
        <v>4411</v>
      </c>
      <c r="F662" t="s">
        <v>4412</v>
      </c>
      <c r="G662" t="s">
        <v>4413</v>
      </c>
      <c r="H662" t="s">
        <v>4414</v>
      </c>
      <c r="I662" t="s">
        <v>4415</v>
      </c>
      <c r="J662" t="s">
        <v>1144</v>
      </c>
      <c r="K662" t="s">
        <v>482</v>
      </c>
      <c r="L662" t="s">
        <v>482</v>
      </c>
      <c r="M662" t="s">
        <v>131</v>
      </c>
      <c r="N662" t="s">
        <v>4409</v>
      </c>
      <c r="O662">
        <v>0.03</v>
      </c>
      <c r="P662" t="s">
        <v>1145</v>
      </c>
      <c r="Q662" t="s">
        <v>641</v>
      </c>
      <c r="S662">
        <v>9.6999999999999993</v>
      </c>
      <c r="T662">
        <v>19.899999999999999</v>
      </c>
      <c r="U662">
        <v>12</v>
      </c>
      <c r="V662">
        <v>1.3</v>
      </c>
      <c r="W662">
        <v>3.9</v>
      </c>
      <c r="X662">
        <v>0.9</v>
      </c>
      <c r="Y662">
        <v>0.5</v>
      </c>
      <c r="Z662">
        <v>233</v>
      </c>
      <c r="AB662">
        <v>10.7</v>
      </c>
    </row>
    <row r="663" spans="1:28" x14ac:dyDescent="0.25">
      <c r="A663" t="s">
        <v>4416</v>
      </c>
      <c r="B663" t="s">
        <v>4417</v>
      </c>
      <c r="C663" t="s">
        <v>4100</v>
      </c>
      <c r="D663" t="s">
        <v>4418</v>
      </c>
      <c r="E663" t="s">
        <v>4419</v>
      </c>
      <c r="F663" t="s">
        <v>4420</v>
      </c>
      <c r="G663" t="s">
        <v>4421</v>
      </c>
      <c r="H663" t="s">
        <v>4422</v>
      </c>
      <c r="I663" t="s">
        <v>4407</v>
      </c>
      <c r="J663" t="s">
        <v>4421</v>
      </c>
      <c r="K663" t="s">
        <v>482</v>
      </c>
      <c r="L663" t="s">
        <v>482</v>
      </c>
      <c r="M663" t="s">
        <v>131</v>
      </c>
      <c r="N663" t="s">
        <v>4416</v>
      </c>
      <c r="O663">
        <v>108</v>
      </c>
      <c r="P663" t="s">
        <v>4423</v>
      </c>
      <c r="Q663" t="s">
        <v>2966</v>
      </c>
      <c r="S663">
        <v>14.9</v>
      </c>
      <c r="T663">
        <v>8.5</v>
      </c>
      <c r="U663">
        <v>6.4</v>
      </c>
      <c r="V663">
        <v>0.9</v>
      </c>
      <c r="W663">
        <v>1.8</v>
      </c>
      <c r="X663">
        <v>0.92</v>
      </c>
      <c r="Y663">
        <v>1.8</v>
      </c>
      <c r="Z663">
        <v>138</v>
      </c>
      <c r="AB663">
        <v>5.5</v>
      </c>
    </row>
    <row r="664" spans="1:28" x14ac:dyDescent="0.25">
      <c r="A664" t="s">
        <v>4424</v>
      </c>
      <c r="B664" t="s">
        <v>4425</v>
      </c>
      <c r="C664" t="s">
        <v>4100</v>
      </c>
      <c r="D664" t="s">
        <v>4426</v>
      </c>
      <c r="E664" t="s">
        <v>4427</v>
      </c>
      <c r="F664" t="s">
        <v>4428</v>
      </c>
      <c r="G664" t="s">
        <v>4429</v>
      </c>
      <c r="H664" t="s">
        <v>4191</v>
      </c>
      <c r="I664" t="s">
        <v>2072</v>
      </c>
      <c r="J664" t="s">
        <v>4430</v>
      </c>
      <c r="K664" t="s">
        <v>482</v>
      </c>
      <c r="L664" t="s">
        <v>482</v>
      </c>
      <c r="M664" t="s">
        <v>131</v>
      </c>
      <c r="N664" t="s">
        <v>4424</v>
      </c>
      <c r="O664">
        <v>1</v>
      </c>
      <c r="P664" t="s">
        <v>4431</v>
      </c>
      <c r="Q664" t="s">
        <v>2107</v>
      </c>
      <c r="S664">
        <v>17.149999999999999</v>
      </c>
      <c r="T664">
        <v>7.08</v>
      </c>
      <c r="U664">
        <v>2.83</v>
      </c>
      <c r="V664">
        <v>0.56000000000000005</v>
      </c>
      <c r="W664">
        <v>5.2</v>
      </c>
      <c r="X664">
        <v>0.61</v>
      </c>
      <c r="Y664">
        <v>2.86</v>
      </c>
      <c r="Z664">
        <v>143</v>
      </c>
      <c r="AB664">
        <v>2.27</v>
      </c>
    </row>
    <row r="665" spans="1:28" x14ac:dyDescent="0.25">
      <c r="A665" t="s">
        <v>4432</v>
      </c>
      <c r="B665" t="s">
        <v>4433</v>
      </c>
      <c r="C665" t="s">
        <v>4100</v>
      </c>
      <c r="D665" t="s">
        <v>4434</v>
      </c>
      <c r="E665" t="s">
        <v>4435</v>
      </c>
      <c r="F665" t="s">
        <v>4436</v>
      </c>
      <c r="G665" t="s">
        <v>4437</v>
      </c>
      <c r="H665" t="s">
        <v>4438</v>
      </c>
      <c r="I665" t="s">
        <v>4224</v>
      </c>
      <c r="J665" t="s">
        <v>804</v>
      </c>
      <c r="K665" t="s">
        <v>482</v>
      </c>
      <c r="L665" t="s">
        <v>482</v>
      </c>
      <c r="M665" t="s">
        <v>131</v>
      </c>
      <c r="N665" t="s">
        <v>4432</v>
      </c>
      <c r="O665">
        <v>2.5</v>
      </c>
      <c r="P665" t="s">
        <v>4439</v>
      </c>
      <c r="Q665" t="s">
        <v>3136</v>
      </c>
      <c r="S665">
        <v>1.7</v>
      </c>
      <c r="T665">
        <v>27</v>
      </c>
      <c r="U665">
        <v>0.1</v>
      </c>
      <c r="V665">
        <v>0</v>
      </c>
      <c r="W665">
        <v>0.1</v>
      </c>
      <c r="X665">
        <v>1.62</v>
      </c>
      <c r="Y665">
        <v>25</v>
      </c>
      <c r="Z665">
        <v>114</v>
      </c>
      <c r="AB665">
        <v>0.1</v>
      </c>
    </row>
    <row r="666" spans="1:28" x14ac:dyDescent="0.25">
      <c r="A666" t="s">
        <v>4440</v>
      </c>
      <c r="B666" t="s">
        <v>4441</v>
      </c>
      <c r="C666" t="s">
        <v>4100</v>
      </c>
      <c r="D666" t="s">
        <v>2811</v>
      </c>
      <c r="E666" t="s">
        <v>4442</v>
      </c>
      <c r="F666" t="s">
        <v>4443</v>
      </c>
      <c r="G666" t="s">
        <v>4444</v>
      </c>
      <c r="H666" t="s">
        <v>4315</v>
      </c>
      <c r="I666" t="s">
        <v>4316</v>
      </c>
      <c r="J666" t="s">
        <v>4445</v>
      </c>
      <c r="K666" t="s">
        <v>482</v>
      </c>
      <c r="L666" t="s">
        <v>482</v>
      </c>
      <c r="M666" t="s">
        <v>131</v>
      </c>
      <c r="N666" t="s">
        <v>4440</v>
      </c>
      <c r="O666">
        <v>1</v>
      </c>
      <c r="P666" t="s">
        <v>4446</v>
      </c>
      <c r="Q666" t="s">
        <v>3050</v>
      </c>
      <c r="S666">
        <v>4</v>
      </c>
      <c r="T666">
        <v>17.8</v>
      </c>
      <c r="U666">
        <v>0.5</v>
      </c>
      <c r="V666">
        <v>0.1</v>
      </c>
      <c r="W666">
        <v>0</v>
      </c>
      <c r="X666">
        <v>17</v>
      </c>
      <c r="Y666">
        <v>2</v>
      </c>
      <c r="Z666">
        <v>89</v>
      </c>
      <c r="AB666">
        <v>0.4</v>
      </c>
    </row>
    <row r="667" spans="1:28" x14ac:dyDescent="0.25">
      <c r="A667" t="s">
        <v>4447</v>
      </c>
      <c r="B667" t="s">
        <v>4448</v>
      </c>
      <c r="C667" t="s">
        <v>4100</v>
      </c>
      <c r="D667" t="s">
        <v>4355</v>
      </c>
      <c r="E667" t="s">
        <v>4449</v>
      </c>
      <c r="F667" t="s">
        <v>4450</v>
      </c>
      <c r="G667" t="s">
        <v>4451</v>
      </c>
      <c r="H667" t="s">
        <v>4452</v>
      </c>
      <c r="I667" t="s">
        <v>4155</v>
      </c>
      <c r="J667" t="s">
        <v>4453</v>
      </c>
      <c r="K667" t="s">
        <v>482</v>
      </c>
      <c r="L667" t="s">
        <v>482</v>
      </c>
      <c r="M667" t="s">
        <v>131</v>
      </c>
      <c r="N667" t="s">
        <v>4447</v>
      </c>
      <c r="O667">
        <v>2</v>
      </c>
      <c r="P667" t="s">
        <v>4454</v>
      </c>
      <c r="Q667" t="s">
        <v>789</v>
      </c>
      <c r="S667">
        <v>25.1</v>
      </c>
      <c r="T667">
        <v>1</v>
      </c>
      <c r="U667">
        <v>34.6</v>
      </c>
      <c r="V667">
        <v>21.5</v>
      </c>
      <c r="W667">
        <v>0.5</v>
      </c>
      <c r="X667">
        <v>1.8</v>
      </c>
      <c r="Y667">
        <v>0.5</v>
      </c>
      <c r="Z667">
        <v>416</v>
      </c>
      <c r="AB667">
        <v>13.100000000000001</v>
      </c>
    </row>
    <row r="668" spans="1:28" x14ac:dyDescent="0.25">
      <c r="A668" t="s">
        <v>4455</v>
      </c>
      <c r="B668" t="s">
        <v>4456</v>
      </c>
      <c r="C668" t="s">
        <v>4100</v>
      </c>
      <c r="D668" t="s">
        <v>3242</v>
      </c>
      <c r="E668" t="s">
        <v>4457</v>
      </c>
      <c r="F668" t="s">
        <v>4458</v>
      </c>
      <c r="G668" t="s">
        <v>4459</v>
      </c>
      <c r="H668" t="s">
        <v>4460</v>
      </c>
      <c r="I668" t="s">
        <v>4415</v>
      </c>
      <c r="J668" t="s">
        <v>1991</v>
      </c>
      <c r="K668" t="s">
        <v>482</v>
      </c>
      <c r="L668" t="s">
        <v>482</v>
      </c>
      <c r="M668" t="s">
        <v>131</v>
      </c>
      <c r="N668" t="s">
        <v>4455</v>
      </c>
      <c r="O668">
        <v>1</v>
      </c>
      <c r="P668" t="s">
        <v>548</v>
      </c>
      <c r="Q668" t="s">
        <v>486</v>
      </c>
      <c r="S668">
        <v>13</v>
      </c>
      <c r="T668">
        <v>16</v>
      </c>
      <c r="U668">
        <v>9</v>
      </c>
      <c r="V668">
        <v>0.8</v>
      </c>
      <c r="W668">
        <v>0.6</v>
      </c>
      <c r="X668">
        <v>0.86</v>
      </c>
      <c r="Y668">
        <v>0.5</v>
      </c>
      <c r="Z668">
        <v>198</v>
      </c>
      <c r="AA668">
        <v>30</v>
      </c>
      <c r="AB668">
        <v>8.1999999999999993</v>
      </c>
    </row>
    <row r="669" spans="1:28" x14ac:dyDescent="0.25">
      <c r="A669" t="s">
        <v>4461</v>
      </c>
      <c r="B669" t="s">
        <v>4462</v>
      </c>
      <c r="C669" t="s">
        <v>4100</v>
      </c>
      <c r="D669" t="s">
        <v>3237</v>
      </c>
      <c r="E669" t="s">
        <v>4463</v>
      </c>
      <c r="F669" t="s">
        <v>4464</v>
      </c>
      <c r="G669" t="s">
        <v>4465</v>
      </c>
      <c r="H669" t="s">
        <v>4466</v>
      </c>
      <c r="I669" t="s">
        <v>4467</v>
      </c>
      <c r="J669" t="s">
        <v>4468</v>
      </c>
      <c r="K669" t="s">
        <v>482</v>
      </c>
      <c r="L669" t="s">
        <v>482</v>
      </c>
      <c r="M669" t="s">
        <v>131</v>
      </c>
      <c r="N669" t="s">
        <v>4461</v>
      </c>
      <c r="O669">
        <v>1</v>
      </c>
      <c r="P669" t="s">
        <v>4469</v>
      </c>
      <c r="Q669" t="s">
        <v>671</v>
      </c>
      <c r="S669">
        <v>8.4</v>
      </c>
      <c r="T669">
        <v>37</v>
      </c>
      <c r="U669">
        <v>7.2</v>
      </c>
      <c r="V669">
        <v>0.7</v>
      </c>
      <c r="W669">
        <v>2.4</v>
      </c>
      <c r="X669">
        <v>0.68</v>
      </c>
      <c r="Y669">
        <v>2</v>
      </c>
      <c r="Z669">
        <v>252</v>
      </c>
      <c r="AB669">
        <v>6.5</v>
      </c>
    </row>
    <row r="670" spans="1:28" x14ac:dyDescent="0.25">
      <c r="A670" t="s">
        <v>4470</v>
      </c>
      <c r="B670" t="s">
        <v>4471</v>
      </c>
      <c r="C670" t="s">
        <v>4100</v>
      </c>
      <c r="D670" t="s">
        <v>2510</v>
      </c>
      <c r="E670" t="s">
        <v>4472</v>
      </c>
      <c r="F670" t="s">
        <v>4473</v>
      </c>
      <c r="G670" t="s">
        <v>4474</v>
      </c>
      <c r="H670" t="s">
        <v>4214</v>
      </c>
      <c r="I670" t="s">
        <v>4155</v>
      </c>
      <c r="J670" t="s">
        <v>638</v>
      </c>
      <c r="K670" t="s">
        <v>482</v>
      </c>
      <c r="L670" t="s">
        <v>482</v>
      </c>
      <c r="M670" t="s">
        <v>131</v>
      </c>
      <c r="N670" t="s">
        <v>4470</v>
      </c>
      <c r="O670">
        <v>2</v>
      </c>
      <c r="P670" t="s">
        <v>4475</v>
      </c>
      <c r="Q670" t="s">
        <v>4010</v>
      </c>
      <c r="S670">
        <v>17</v>
      </c>
      <c r="T670">
        <v>5.7</v>
      </c>
      <c r="U670">
        <v>5.0999999999999996</v>
      </c>
      <c r="V670">
        <v>1.7</v>
      </c>
      <c r="W670">
        <v>4.0999999999999996</v>
      </c>
      <c r="X670">
        <v>0.82</v>
      </c>
      <c r="Y670">
        <v>0.1</v>
      </c>
      <c r="Z670">
        <v>146</v>
      </c>
      <c r="AB670">
        <v>3.3999999999999995</v>
      </c>
    </row>
    <row r="671" spans="1:28" x14ac:dyDescent="0.25">
      <c r="A671" t="s">
        <v>4476</v>
      </c>
      <c r="B671" t="s">
        <v>4477</v>
      </c>
      <c r="C671" t="s">
        <v>4100</v>
      </c>
      <c r="D671" t="s">
        <v>4478</v>
      </c>
      <c r="E671" t="s">
        <v>4479</v>
      </c>
      <c r="F671" t="s">
        <v>4480</v>
      </c>
      <c r="G671" t="s">
        <v>4481</v>
      </c>
      <c r="H671" t="s">
        <v>4191</v>
      </c>
      <c r="I671" t="s">
        <v>2072</v>
      </c>
      <c r="J671" t="s">
        <v>4453</v>
      </c>
      <c r="K671" t="s">
        <v>482</v>
      </c>
      <c r="L671" t="s">
        <v>482</v>
      </c>
      <c r="M671" t="s">
        <v>131</v>
      </c>
      <c r="N671" t="s">
        <v>4476</v>
      </c>
      <c r="O671">
        <v>1</v>
      </c>
      <c r="P671" t="s">
        <v>4454</v>
      </c>
      <c r="Q671" t="s">
        <v>2465</v>
      </c>
      <c r="S671">
        <v>17</v>
      </c>
      <c r="T671">
        <v>6.5</v>
      </c>
      <c r="U671">
        <v>5</v>
      </c>
      <c r="V671">
        <v>1.3</v>
      </c>
      <c r="W671">
        <v>0</v>
      </c>
      <c r="X671">
        <v>3.6</v>
      </c>
      <c r="Y671">
        <v>2.5</v>
      </c>
      <c r="Z671">
        <v>130</v>
      </c>
      <c r="AB671">
        <v>3.7</v>
      </c>
    </row>
    <row r="672" spans="1:28" x14ac:dyDescent="0.25">
      <c r="A672" t="s">
        <v>4482</v>
      </c>
      <c r="B672" t="s">
        <v>4483</v>
      </c>
      <c r="C672" t="s">
        <v>4100</v>
      </c>
      <c r="D672" t="s">
        <v>4484</v>
      </c>
      <c r="E672" t="s">
        <v>4485</v>
      </c>
      <c r="F672" t="s">
        <v>4486</v>
      </c>
      <c r="G672" t="s">
        <v>4487</v>
      </c>
      <c r="H672" t="s">
        <v>4488</v>
      </c>
      <c r="I672" t="s">
        <v>4467</v>
      </c>
      <c r="J672" t="s">
        <v>1991</v>
      </c>
      <c r="K672" t="s">
        <v>482</v>
      </c>
      <c r="L672" t="s">
        <v>482</v>
      </c>
      <c r="M672" t="s">
        <v>131</v>
      </c>
      <c r="N672" t="s">
        <v>4482</v>
      </c>
      <c r="O672">
        <v>1</v>
      </c>
      <c r="P672" t="s">
        <v>548</v>
      </c>
      <c r="Q672" t="s">
        <v>2545</v>
      </c>
      <c r="S672">
        <v>4.0999999999999996</v>
      </c>
      <c r="T672">
        <v>23.3</v>
      </c>
      <c r="U672">
        <v>7</v>
      </c>
      <c r="V672">
        <v>0.99</v>
      </c>
      <c r="W672">
        <v>2.4</v>
      </c>
      <c r="X672">
        <v>0.33</v>
      </c>
      <c r="Y672">
        <v>4.5</v>
      </c>
      <c r="Z672">
        <v>178</v>
      </c>
      <c r="AB672">
        <v>6.01</v>
      </c>
    </row>
    <row r="673" spans="1:28" x14ac:dyDescent="0.25">
      <c r="A673" t="s">
        <v>4489</v>
      </c>
      <c r="B673" t="s">
        <v>4490</v>
      </c>
      <c r="C673" t="s">
        <v>4100</v>
      </c>
      <c r="D673" t="s">
        <v>4491</v>
      </c>
      <c r="E673" t="s">
        <v>4492</v>
      </c>
      <c r="F673" t="s">
        <v>4493</v>
      </c>
      <c r="G673" t="s">
        <v>4494</v>
      </c>
      <c r="H673" t="s">
        <v>4495</v>
      </c>
      <c r="I673" t="s">
        <v>1999</v>
      </c>
      <c r="J673" t="s">
        <v>1380</v>
      </c>
      <c r="K673" t="s">
        <v>482</v>
      </c>
      <c r="L673" t="s">
        <v>482</v>
      </c>
      <c r="M673" t="s">
        <v>131</v>
      </c>
      <c r="N673" t="s">
        <v>4489</v>
      </c>
      <c r="O673">
        <v>1</v>
      </c>
      <c r="P673" t="s">
        <v>1381</v>
      </c>
      <c r="Q673" t="s">
        <v>4496</v>
      </c>
      <c r="S673">
        <v>6.42</v>
      </c>
      <c r="T673">
        <v>41.7</v>
      </c>
      <c r="U673">
        <v>17.8</v>
      </c>
      <c r="V673">
        <v>5.0999999999999996</v>
      </c>
      <c r="W673">
        <v>0.04</v>
      </c>
      <c r="X673">
        <v>1.03</v>
      </c>
      <c r="Y673">
        <v>2.4</v>
      </c>
      <c r="Z673">
        <v>318</v>
      </c>
      <c r="AB673">
        <v>12.700000000000001</v>
      </c>
    </row>
    <row r="674" spans="1:28" x14ac:dyDescent="0.25">
      <c r="A674" t="s">
        <v>4497</v>
      </c>
      <c r="B674" t="s">
        <v>4498</v>
      </c>
      <c r="C674" t="s">
        <v>4100</v>
      </c>
      <c r="D674" t="s">
        <v>4499</v>
      </c>
      <c r="E674" t="s">
        <v>4500</v>
      </c>
      <c r="F674" t="s">
        <v>4501</v>
      </c>
      <c r="G674" t="s">
        <v>4502</v>
      </c>
      <c r="H674" t="s">
        <v>4503</v>
      </c>
      <c r="I674" t="s">
        <v>269</v>
      </c>
      <c r="J674" t="s">
        <v>4504</v>
      </c>
      <c r="K674" t="s">
        <v>482</v>
      </c>
      <c r="L674" t="s">
        <v>482</v>
      </c>
      <c r="M674" t="s">
        <v>131</v>
      </c>
      <c r="N674" t="s">
        <v>4497</v>
      </c>
      <c r="O674">
        <v>1</v>
      </c>
      <c r="P674" t="s">
        <v>1684</v>
      </c>
      <c r="Q674" t="s">
        <v>4505</v>
      </c>
      <c r="S674">
        <v>1.9</v>
      </c>
      <c r="T674">
        <v>50</v>
      </c>
      <c r="U674">
        <v>7.1</v>
      </c>
      <c r="V674">
        <v>0.6</v>
      </c>
      <c r="W674">
        <v>4.0999999999999996</v>
      </c>
      <c r="X674">
        <v>0.9</v>
      </c>
      <c r="Y674">
        <v>1.3</v>
      </c>
      <c r="Z674">
        <v>279</v>
      </c>
      <c r="AB674">
        <v>6.5</v>
      </c>
    </row>
    <row r="675" spans="1:28" x14ac:dyDescent="0.25">
      <c r="A675" t="s">
        <v>4506</v>
      </c>
      <c r="B675" t="s">
        <v>4507</v>
      </c>
      <c r="C675" t="s">
        <v>4100</v>
      </c>
      <c r="D675" t="s">
        <v>4508</v>
      </c>
      <c r="E675" t="s">
        <v>4509</v>
      </c>
      <c r="F675" t="s">
        <v>4510</v>
      </c>
      <c r="G675" t="s">
        <v>4511</v>
      </c>
      <c r="H675" t="s">
        <v>4406</v>
      </c>
      <c r="I675" t="s">
        <v>4407</v>
      </c>
      <c r="J675" t="s">
        <v>4512</v>
      </c>
      <c r="K675" t="s">
        <v>482</v>
      </c>
      <c r="L675" t="s">
        <v>482</v>
      </c>
      <c r="M675" t="s">
        <v>131</v>
      </c>
      <c r="N675" t="s">
        <v>4506</v>
      </c>
      <c r="O675">
        <v>1.5</v>
      </c>
      <c r="P675" t="s">
        <v>1201</v>
      </c>
      <c r="Q675" t="s">
        <v>1073</v>
      </c>
      <c r="S675">
        <v>16</v>
      </c>
      <c r="T675">
        <v>2.2999999999999998</v>
      </c>
      <c r="U675">
        <v>1.6</v>
      </c>
      <c r="V675">
        <v>0.3</v>
      </c>
      <c r="W675">
        <v>5.0999999999999996</v>
      </c>
      <c r="X675">
        <v>0.71</v>
      </c>
      <c r="Y675">
        <v>0.3</v>
      </c>
      <c r="Z675">
        <v>97</v>
      </c>
      <c r="AB675">
        <v>1.3</v>
      </c>
    </row>
    <row r="676" spans="1:28" x14ac:dyDescent="0.25">
      <c r="A676" t="s">
        <v>4513</v>
      </c>
      <c r="B676" t="s">
        <v>4514</v>
      </c>
      <c r="C676" t="s">
        <v>4100</v>
      </c>
      <c r="D676" t="s">
        <v>4515</v>
      </c>
      <c r="E676" t="s">
        <v>4516</v>
      </c>
      <c r="F676" t="s">
        <v>4517</v>
      </c>
      <c r="G676" t="s">
        <v>4518</v>
      </c>
      <c r="H676" t="s">
        <v>4519</v>
      </c>
      <c r="I676" t="s">
        <v>4520</v>
      </c>
      <c r="J676" t="s">
        <v>2632</v>
      </c>
      <c r="K676" t="s">
        <v>482</v>
      </c>
      <c r="L676" t="s">
        <v>482</v>
      </c>
      <c r="M676" t="s">
        <v>131</v>
      </c>
      <c r="N676" t="s">
        <v>4513</v>
      </c>
      <c r="O676">
        <v>1</v>
      </c>
      <c r="P676" t="s">
        <v>1773</v>
      </c>
      <c r="Q676" t="s">
        <v>694</v>
      </c>
      <c r="S676">
        <v>2</v>
      </c>
      <c r="T676">
        <v>47</v>
      </c>
      <c r="U676">
        <v>7.5</v>
      </c>
      <c r="V676">
        <v>0.6</v>
      </c>
      <c r="W676">
        <v>5.3</v>
      </c>
      <c r="X676">
        <v>0.66</v>
      </c>
      <c r="Y676">
        <v>7.6</v>
      </c>
      <c r="Z676">
        <v>272</v>
      </c>
      <c r="AB676">
        <v>6.9</v>
      </c>
    </row>
    <row r="677" spans="1:28" x14ac:dyDescent="0.25">
      <c r="A677" t="s">
        <v>4521</v>
      </c>
      <c r="B677" t="s">
        <v>4522</v>
      </c>
      <c r="C677" t="s">
        <v>4100</v>
      </c>
      <c r="D677" t="s">
        <v>4523</v>
      </c>
      <c r="E677" t="s">
        <v>4524</v>
      </c>
      <c r="F677" t="s">
        <v>4525</v>
      </c>
      <c r="G677" t="s">
        <v>4526</v>
      </c>
      <c r="H677" t="s">
        <v>4527</v>
      </c>
      <c r="I677" t="s">
        <v>4528</v>
      </c>
      <c r="J677" t="s">
        <v>4529</v>
      </c>
      <c r="K677" t="s">
        <v>482</v>
      </c>
      <c r="L677" t="s">
        <v>482</v>
      </c>
      <c r="M677" t="s">
        <v>131</v>
      </c>
      <c r="N677" t="s">
        <v>4521</v>
      </c>
      <c r="O677">
        <v>5</v>
      </c>
      <c r="P677" t="s">
        <v>1832</v>
      </c>
      <c r="Q677" t="s">
        <v>2189</v>
      </c>
      <c r="S677">
        <v>8.1</v>
      </c>
      <c r="T677">
        <v>51.3</v>
      </c>
      <c r="U677">
        <v>6.5</v>
      </c>
      <c r="V677">
        <v>2.5099999999999998</v>
      </c>
      <c r="W677">
        <v>2.4</v>
      </c>
      <c r="X677">
        <v>0.42</v>
      </c>
      <c r="Y677">
        <v>2.7</v>
      </c>
      <c r="Z677">
        <v>301</v>
      </c>
      <c r="AB677">
        <v>3.99</v>
      </c>
    </row>
    <row r="678" spans="1:28" x14ac:dyDescent="0.25">
      <c r="A678" t="s">
        <v>4530</v>
      </c>
      <c r="B678" t="s">
        <v>4531</v>
      </c>
      <c r="C678" t="s">
        <v>4100</v>
      </c>
      <c r="D678" t="s">
        <v>4532</v>
      </c>
      <c r="E678" t="s">
        <v>4533</v>
      </c>
      <c r="F678" t="s">
        <v>4534</v>
      </c>
      <c r="G678" t="s">
        <v>840</v>
      </c>
      <c r="H678" t="s">
        <v>4191</v>
      </c>
      <c r="I678" t="s">
        <v>2072</v>
      </c>
      <c r="J678" t="s">
        <v>4535</v>
      </c>
      <c r="K678" t="s">
        <v>482</v>
      </c>
      <c r="L678" t="s">
        <v>482</v>
      </c>
      <c r="M678" t="s">
        <v>131</v>
      </c>
      <c r="N678" t="s">
        <v>4530</v>
      </c>
      <c r="O678">
        <v>1</v>
      </c>
      <c r="P678" t="s">
        <v>3717</v>
      </c>
      <c r="Q678" t="s">
        <v>4536</v>
      </c>
      <c r="S678">
        <v>1.8</v>
      </c>
      <c r="T678">
        <v>1.7</v>
      </c>
      <c r="U678">
        <v>0.3</v>
      </c>
      <c r="V678">
        <v>0</v>
      </c>
      <c r="W678">
        <v>2.1</v>
      </c>
      <c r="X678">
        <v>0.05</v>
      </c>
      <c r="Y678">
        <v>1.6</v>
      </c>
      <c r="Z678">
        <v>20.9</v>
      </c>
      <c r="AB678">
        <v>0.3</v>
      </c>
    </row>
    <row r="679" spans="1:28" x14ac:dyDescent="0.25">
      <c r="A679" t="s">
        <v>4537</v>
      </c>
      <c r="B679" t="s">
        <v>4538</v>
      </c>
      <c r="C679" t="s">
        <v>4100</v>
      </c>
      <c r="D679" t="s">
        <v>2745</v>
      </c>
      <c r="E679" t="s">
        <v>4539</v>
      </c>
      <c r="F679" t="s">
        <v>4540</v>
      </c>
      <c r="G679" t="s">
        <v>4541</v>
      </c>
      <c r="H679" t="s">
        <v>4191</v>
      </c>
      <c r="I679" t="s">
        <v>2072</v>
      </c>
      <c r="J679" t="s">
        <v>4542</v>
      </c>
      <c r="K679" t="s">
        <v>482</v>
      </c>
      <c r="L679" t="s">
        <v>482</v>
      </c>
      <c r="M679" t="s">
        <v>131</v>
      </c>
      <c r="N679" t="s">
        <v>4537</v>
      </c>
      <c r="O679">
        <v>1</v>
      </c>
      <c r="P679" t="s">
        <v>4543</v>
      </c>
      <c r="Q679" t="s">
        <v>4544</v>
      </c>
      <c r="S679">
        <v>5.4</v>
      </c>
      <c r="T679">
        <v>8.5</v>
      </c>
      <c r="U679">
        <v>0</v>
      </c>
      <c r="V679">
        <v>0</v>
      </c>
      <c r="W679">
        <v>5</v>
      </c>
      <c r="X679">
        <v>0.04</v>
      </c>
      <c r="Y679">
        <v>1.7</v>
      </c>
      <c r="Z679">
        <v>66</v>
      </c>
      <c r="AB679">
        <v>0</v>
      </c>
    </row>
    <row r="680" spans="1:28" x14ac:dyDescent="0.25">
      <c r="A680" t="s">
        <v>4545</v>
      </c>
      <c r="B680" t="s">
        <v>4546</v>
      </c>
      <c r="C680" t="s">
        <v>4100</v>
      </c>
      <c r="D680" t="s">
        <v>3585</v>
      </c>
      <c r="E680" t="s">
        <v>4547</v>
      </c>
      <c r="F680" t="s">
        <v>4548</v>
      </c>
      <c r="G680" t="s">
        <v>2521</v>
      </c>
      <c r="H680" t="s">
        <v>4223</v>
      </c>
      <c r="I680" t="s">
        <v>4224</v>
      </c>
      <c r="J680" t="s">
        <v>4549</v>
      </c>
      <c r="K680" t="s">
        <v>482</v>
      </c>
      <c r="L680" t="s">
        <v>482</v>
      </c>
      <c r="M680" t="s">
        <v>131</v>
      </c>
      <c r="N680" t="s">
        <v>4545</v>
      </c>
      <c r="O680">
        <v>2.5</v>
      </c>
      <c r="P680" t="s">
        <v>4550</v>
      </c>
      <c r="Q680" t="s">
        <v>4551</v>
      </c>
      <c r="S680">
        <v>3.2</v>
      </c>
      <c r="T680">
        <v>4.5</v>
      </c>
      <c r="U680">
        <v>0.3</v>
      </c>
      <c r="V680">
        <v>0.1</v>
      </c>
      <c r="W680">
        <v>4.4000000000000004</v>
      </c>
      <c r="X680">
        <v>0.03</v>
      </c>
      <c r="Y680">
        <v>2.7</v>
      </c>
      <c r="Z680">
        <v>42</v>
      </c>
      <c r="AB680">
        <v>0.19999999999999998</v>
      </c>
    </row>
    <row r="681" spans="1:28" x14ac:dyDescent="0.25">
      <c r="A681" t="s">
        <v>4552</v>
      </c>
      <c r="B681" t="s">
        <v>4553</v>
      </c>
      <c r="C681" t="s">
        <v>4100</v>
      </c>
      <c r="D681" t="s">
        <v>3175</v>
      </c>
      <c r="E681" t="s">
        <v>4554</v>
      </c>
      <c r="F681" t="s">
        <v>4555</v>
      </c>
      <c r="G681" t="s">
        <v>4556</v>
      </c>
      <c r="H681" t="s">
        <v>4503</v>
      </c>
      <c r="I681" t="s">
        <v>4557</v>
      </c>
      <c r="J681" t="s">
        <v>4558</v>
      </c>
      <c r="K681" t="s">
        <v>482</v>
      </c>
      <c r="L681" t="s">
        <v>482</v>
      </c>
      <c r="M681" t="s">
        <v>131</v>
      </c>
      <c r="N681" t="s">
        <v>4552</v>
      </c>
      <c r="O681">
        <v>1</v>
      </c>
      <c r="P681" t="s">
        <v>1882</v>
      </c>
      <c r="Q681" t="s">
        <v>4062</v>
      </c>
      <c r="S681">
        <v>2.1</v>
      </c>
      <c r="T681">
        <v>19.5</v>
      </c>
      <c r="U681">
        <v>0.5</v>
      </c>
      <c r="V681">
        <v>0.1</v>
      </c>
      <c r="W681">
        <v>3.4</v>
      </c>
      <c r="X681">
        <v>0.14000000000000001</v>
      </c>
      <c r="Y681">
        <v>2</v>
      </c>
      <c r="Z681">
        <v>98</v>
      </c>
      <c r="AB681">
        <v>0.4</v>
      </c>
    </row>
    <row r="682" spans="1:28" x14ac:dyDescent="0.25">
      <c r="A682" t="s">
        <v>4559</v>
      </c>
      <c r="B682" t="s">
        <v>4560</v>
      </c>
      <c r="C682" t="s">
        <v>4100</v>
      </c>
      <c r="D682" t="s">
        <v>4499</v>
      </c>
      <c r="E682" t="s">
        <v>4561</v>
      </c>
      <c r="F682" t="s">
        <v>4562</v>
      </c>
      <c r="G682" t="s">
        <v>4563</v>
      </c>
      <c r="H682" t="s">
        <v>4519</v>
      </c>
      <c r="I682" t="s">
        <v>4564</v>
      </c>
      <c r="J682" t="s">
        <v>4398</v>
      </c>
      <c r="K682" t="s">
        <v>482</v>
      </c>
      <c r="L682" t="s">
        <v>482</v>
      </c>
      <c r="M682" t="s">
        <v>131</v>
      </c>
      <c r="N682" t="s">
        <v>4559</v>
      </c>
      <c r="O682">
        <v>1</v>
      </c>
      <c r="P682" t="s">
        <v>3343</v>
      </c>
      <c r="Q682" t="s">
        <v>3961</v>
      </c>
      <c r="S682">
        <v>8.9</v>
      </c>
      <c r="T682">
        <v>46.6</v>
      </c>
      <c r="U682">
        <v>1.6</v>
      </c>
      <c r="V682">
        <v>0.2</v>
      </c>
      <c r="W682">
        <v>3.2</v>
      </c>
      <c r="X682">
        <v>0.9</v>
      </c>
      <c r="Y682">
        <v>3.4</v>
      </c>
      <c r="Z682">
        <v>242</v>
      </c>
      <c r="AB682">
        <v>1.4000000000000001</v>
      </c>
    </row>
    <row r="683" spans="1:28" x14ac:dyDescent="0.25">
      <c r="A683" t="s">
        <v>4565</v>
      </c>
      <c r="B683" t="s">
        <v>4566</v>
      </c>
      <c r="C683" t="s">
        <v>4100</v>
      </c>
      <c r="D683" t="s">
        <v>4567</v>
      </c>
      <c r="E683" t="s">
        <v>4568</v>
      </c>
      <c r="F683" t="s">
        <v>4569</v>
      </c>
      <c r="G683" t="s">
        <v>4570</v>
      </c>
      <c r="H683" t="s">
        <v>4571</v>
      </c>
      <c r="I683" t="s">
        <v>4572</v>
      </c>
      <c r="J683" t="s">
        <v>4570</v>
      </c>
      <c r="K683" t="s">
        <v>482</v>
      </c>
      <c r="L683" t="s">
        <v>482</v>
      </c>
      <c r="M683" t="s">
        <v>131</v>
      </c>
      <c r="N683" t="s">
        <v>4565</v>
      </c>
      <c r="O683">
        <v>0.115</v>
      </c>
      <c r="P683" t="s">
        <v>4573</v>
      </c>
      <c r="Q683" t="s">
        <v>4574</v>
      </c>
    </row>
    <row r="684" spans="1:28" x14ac:dyDescent="0.25">
      <c r="A684" t="s">
        <v>4575</v>
      </c>
      <c r="B684" t="s">
        <v>4576</v>
      </c>
      <c r="C684" t="s">
        <v>4100</v>
      </c>
      <c r="D684" t="s">
        <v>4499</v>
      </c>
      <c r="E684" t="s">
        <v>4577</v>
      </c>
      <c r="F684" t="s">
        <v>4578</v>
      </c>
      <c r="G684" t="s">
        <v>4579</v>
      </c>
      <c r="H684" t="s">
        <v>4580</v>
      </c>
      <c r="I684" t="s">
        <v>269</v>
      </c>
      <c r="J684" t="s">
        <v>2972</v>
      </c>
      <c r="K684" t="s">
        <v>482</v>
      </c>
      <c r="L684" t="s">
        <v>482</v>
      </c>
      <c r="M684" t="s">
        <v>131</v>
      </c>
      <c r="N684" t="s">
        <v>4575</v>
      </c>
      <c r="O684">
        <v>1</v>
      </c>
      <c r="P684" t="s">
        <v>2973</v>
      </c>
      <c r="Q684" t="s">
        <v>2956</v>
      </c>
      <c r="S684">
        <v>8</v>
      </c>
      <c r="T684">
        <v>50.9</v>
      </c>
      <c r="U684">
        <v>1.1000000000000001</v>
      </c>
      <c r="V684">
        <v>0.1</v>
      </c>
      <c r="W684">
        <v>2.2000000000000002</v>
      </c>
      <c r="X684">
        <v>1.36</v>
      </c>
      <c r="Y684">
        <v>1</v>
      </c>
      <c r="Z684">
        <v>245</v>
      </c>
      <c r="AB684">
        <v>1</v>
      </c>
    </row>
    <row r="685" spans="1:28" x14ac:dyDescent="0.25">
      <c r="A685" t="s">
        <v>4581</v>
      </c>
      <c r="B685" t="s">
        <v>4582</v>
      </c>
      <c r="C685" t="s">
        <v>4100</v>
      </c>
      <c r="D685" t="s">
        <v>4583</v>
      </c>
      <c r="E685" t="s">
        <v>4584</v>
      </c>
      <c r="F685" t="s">
        <v>4585</v>
      </c>
      <c r="G685" t="s">
        <v>4586</v>
      </c>
      <c r="H685" t="s">
        <v>4587</v>
      </c>
      <c r="I685" t="s">
        <v>4588</v>
      </c>
      <c r="J685" t="s">
        <v>995</v>
      </c>
      <c r="K685" t="s">
        <v>482</v>
      </c>
      <c r="L685" t="s">
        <v>482</v>
      </c>
      <c r="M685" t="s">
        <v>131</v>
      </c>
      <c r="N685" t="s">
        <v>4581</v>
      </c>
      <c r="O685">
        <v>1</v>
      </c>
      <c r="P685" t="s">
        <v>996</v>
      </c>
      <c r="Q685" t="s">
        <v>4589</v>
      </c>
      <c r="S685">
        <v>2.7</v>
      </c>
      <c r="T685">
        <v>19.100000000000001</v>
      </c>
      <c r="U685">
        <v>8.1999999999999993</v>
      </c>
      <c r="V685">
        <v>4.0999999999999996</v>
      </c>
      <c r="W685">
        <v>0</v>
      </c>
      <c r="X685">
        <v>0.17</v>
      </c>
      <c r="Y685">
        <v>12.7</v>
      </c>
      <c r="Z685">
        <v>161</v>
      </c>
      <c r="AB685">
        <v>4.0999999999999996</v>
      </c>
    </row>
    <row r="686" spans="1:28" x14ac:dyDescent="0.25">
      <c r="A686" t="s">
        <v>4590</v>
      </c>
      <c r="B686" t="s">
        <v>4591</v>
      </c>
      <c r="C686" t="s">
        <v>4100</v>
      </c>
      <c r="D686" t="s">
        <v>4592</v>
      </c>
      <c r="E686" t="s">
        <v>4593</v>
      </c>
      <c r="F686" t="s">
        <v>4594</v>
      </c>
      <c r="G686" t="s">
        <v>4595</v>
      </c>
      <c r="H686" t="s">
        <v>4596</v>
      </c>
      <c r="I686" t="s">
        <v>4597</v>
      </c>
      <c r="J686" t="s">
        <v>4598</v>
      </c>
      <c r="K686" t="s">
        <v>482</v>
      </c>
      <c r="L686" t="s">
        <v>482</v>
      </c>
      <c r="M686" t="s">
        <v>131</v>
      </c>
      <c r="N686" t="s">
        <v>4590</v>
      </c>
      <c r="O686">
        <v>2</v>
      </c>
      <c r="P686" t="s">
        <v>4599</v>
      </c>
      <c r="Q686" t="s">
        <v>594</v>
      </c>
      <c r="S686">
        <v>0.7</v>
      </c>
      <c r="T686">
        <v>26.5</v>
      </c>
      <c r="U686">
        <v>0</v>
      </c>
      <c r="V686">
        <v>0</v>
      </c>
      <c r="W686">
        <v>1</v>
      </c>
      <c r="X686">
        <v>0.06</v>
      </c>
      <c r="Y686">
        <v>26.5</v>
      </c>
      <c r="Z686">
        <v>115</v>
      </c>
      <c r="AB686">
        <v>0</v>
      </c>
    </row>
    <row r="687" spans="1:28" x14ac:dyDescent="0.25">
      <c r="A687" t="s">
        <v>4600</v>
      </c>
      <c r="B687" t="s">
        <v>4601</v>
      </c>
      <c r="C687" t="s">
        <v>4100</v>
      </c>
      <c r="D687" t="s">
        <v>1812</v>
      </c>
      <c r="E687" t="s">
        <v>4602</v>
      </c>
      <c r="F687" t="s">
        <v>4603</v>
      </c>
      <c r="G687" t="s">
        <v>4604</v>
      </c>
      <c r="H687" t="s">
        <v>4605</v>
      </c>
      <c r="I687" t="s">
        <v>4606</v>
      </c>
      <c r="J687" t="s">
        <v>4607</v>
      </c>
      <c r="K687" t="s">
        <v>482</v>
      </c>
      <c r="L687" t="s">
        <v>482</v>
      </c>
      <c r="M687" t="s">
        <v>131</v>
      </c>
      <c r="N687" t="s">
        <v>4600</v>
      </c>
      <c r="O687">
        <v>2.27</v>
      </c>
      <c r="P687" t="s">
        <v>4608</v>
      </c>
      <c r="Q687" t="s">
        <v>2517</v>
      </c>
      <c r="S687">
        <v>2.2999999999999998</v>
      </c>
      <c r="T687">
        <v>23</v>
      </c>
      <c r="U687">
        <v>5.5</v>
      </c>
      <c r="V687">
        <v>0.6</v>
      </c>
      <c r="W687">
        <v>2.4</v>
      </c>
      <c r="X687">
        <v>0.65</v>
      </c>
      <c r="Y687">
        <v>0.5</v>
      </c>
      <c r="Z687">
        <v>156</v>
      </c>
      <c r="AB687">
        <v>4.9000000000000004</v>
      </c>
    </row>
    <row r="688" spans="1:28" x14ac:dyDescent="0.25">
      <c r="A688" t="s">
        <v>4609</v>
      </c>
      <c r="B688" t="s">
        <v>4610</v>
      </c>
      <c r="C688" t="s">
        <v>4100</v>
      </c>
      <c r="D688" t="s">
        <v>2510</v>
      </c>
      <c r="E688" t="s">
        <v>4611</v>
      </c>
      <c r="F688" t="s">
        <v>4612</v>
      </c>
      <c r="G688" t="s">
        <v>2125</v>
      </c>
      <c r="H688" t="s">
        <v>4613</v>
      </c>
      <c r="I688" t="s">
        <v>2072</v>
      </c>
      <c r="J688" t="s">
        <v>2125</v>
      </c>
      <c r="K688" t="s">
        <v>482</v>
      </c>
      <c r="L688" t="s">
        <v>482</v>
      </c>
      <c r="M688" t="s">
        <v>131</v>
      </c>
      <c r="N688" t="s">
        <v>4609</v>
      </c>
      <c r="O688">
        <v>1</v>
      </c>
      <c r="P688" t="s">
        <v>4614</v>
      </c>
      <c r="Q688" t="s">
        <v>2777</v>
      </c>
    </row>
    <row r="689" spans="1:28" x14ac:dyDescent="0.25">
      <c r="A689" t="s">
        <v>4615</v>
      </c>
      <c r="B689" t="s">
        <v>4616</v>
      </c>
      <c r="C689" t="s">
        <v>4100</v>
      </c>
      <c r="D689" t="s">
        <v>4177</v>
      </c>
      <c r="E689" t="s">
        <v>4617</v>
      </c>
      <c r="F689" t="s">
        <v>4618</v>
      </c>
      <c r="G689" t="s">
        <v>4619</v>
      </c>
      <c r="H689" t="s">
        <v>4613</v>
      </c>
      <c r="I689" t="s">
        <v>2072</v>
      </c>
      <c r="J689" t="s">
        <v>4619</v>
      </c>
      <c r="K689" t="s">
        <v>482</v>
      </c>
      <c r="L689" t="s">
        <v>482</v>
      </c>
      <c r="M689" t="s">
        <v>131</v>
      </c>
      <c r="N689" t="s">
        <v>4615</v>
      </c>
      <c r="O689">
        <v>1</v>
      </c>
      <c r="P689" t="s">
        <v>4620</v>
      </c>
      <c r="Q689" t="s">
        <v>3841</v>
      </c>
    </row>
    <row r="690" spans="1:28" x14ac:dyDescent="0.25">
      <c r="A690" t="s">
        <v>4621</v>
      </c>
      <c r="B690" t="s">
        <v>4622</v>
      </c>
      <c r="C690" t="s">
        <v>475</v>
      </c>
      <c r="D690" t="s">
        <v>4623</v>
      </c>
      <c r="E690" t="s">
        <v>4624</v>
      </c>
      <c r="F690" t="s">
        <v>4625</v>
      </c>
      <c r="G690" t="s">
        <v>4626</v>
      </c>
      <c r="H690" t="s">
        <v>967</v>
      </c>
      <c r="I690" t="s">
        <v>420</v>
      </c>
      <c r="J690" t="s">
        <v>3895</v>
      </c>
      <c r="K690" t="s">
        <v>495</v>
      </c>
      <c r="L690" t="s">
        <v>495</v>
      </c>
      <c r="M690" t="s">
        <v>131</v>
      </c>
      <c r="N690" t="s">
        <v>4621</v>
      </c>
      <c r="P690" t="s">
        <v>3896</v>
      </c>
      <c r="Q690" t="s">
        <v>131</v>
      </c>
      <c r="S690">
        <v>8.5</v>
      </c>
      <c r="T690">
        <v>49.8</v>
      </c>
      <c r="U690">
        <v>1.7</v>
      </c>
      <c r="V690">
        <v>0.2</v>
      </c>
      <c r="W690">
        <v>3.1</v>
      </c>
      <c r="X690">
        <v>0.7</v>
      </c>
      <c r="Y690">
        <v>11.8</v>
      </c>
      <c r="Z690">
        <v>255</v>
      </c>
      <c r="AA690">
        <v>93</v>
      </c>
      <c r="AB690">
        <v>1.5</v>
      </c>
    </row>
    <row r="691" spans="1:28" x14ac:dyDescent="0.25">
      <c r="A691" t="s">
        <v>4627</v>
      </c>
      <c r="B691" t="s">
        <v>4628</v>
      </c>
      <c r="C691" t="s">
        <v>1988</v>
      </c>
      <c r="D691" t="s">
        <v>4629</v>
      </c>
      <c r="E691" t="s">
        <v>4630</v>
      </c>
      <c r="F691" t="s">
        <v>4631</v>
      </c>
      <c r="G691" t="s">
        <v>4632</v>
      </c>
      <c r="H691" t="s">
        <v>4633</v>
      </c>
      <c r="I691" t="s">
        <v>420</v>
      </c>
      <c r="J691" t="s">
        <v>4634</v>
      </c>
      <c r="K691" t="s">
        <v>495</v>
      </c>
      <c r="L691" t="s">
        <v>495</v>
      </c>
      <c r="M691" t="s">
        <v>131</v>
      </c>
      <c r="N691" t="s">
        <v>4627</v>
      </c>
      <c r="P691" t="s">
        <v>1882</v>
      </c>
      <c r="Q691" t="s">
        <v>131</v>
      </c>
      <c r="S691">
        <v>8.1999999999999993</v>
      </c>
      <c r="T691">
        <v>53</v>
      </c>
      <c r="U691">
        <v>5.6</v>
      </c>
      <c r="V691">
        <v>0.9</v>
      </c>
      <c r="W691">
        <v>3.1</v>
      </c>
      <c r="X691">
        <v>2.14</v>
      </c>
      <c r="Y691">
        <v>4</v>
      </c>
      <c r="Z691">
        <v>304.02</v>
      </c>
      <c r="AB691">
        <v>4.6999999999999993</v>
      </c>
    </row>
    <row r="692" spans="1:28" x14ac:dyDescent="0.25">
      <c r="A692" t="s">
        <v>4635</v>
      </c>
      <c r="B692" t="s">
        <v>4636</v>
      </c>
      <c r="C692" t="s">
        <v>475</v>
      </c>
      <c r="D692" t="s">
        <v>4637</v>
      </c>
      <c r="E692" t="s">
        <v>4638</v>
      </c>
      <c r="F692" t="s">
        <v>4637</v>
      </c>
      <c r="G692" t="s">
        <v>4639</v>
      </c>
      <c r="H692" t="s">
        <v>4640</v>
      </c>
      <c r="I692" t="s">
        <v>420</v>
      </c>
      <c r="J692" t="s">
        <v>4641</v>
      </c>
      <c r="K692" t="s">
        <v>495</v>
      </c>
      <c r="L692" t="s">
        <v>495</v>
      </c>
      <c r="M692" t="s">
        <v>131</v>
      </c>
      <c r="N692" t="s">
        <v>4635</v>
      </c>
      <c r="P692" t="s">
        <v>2127</v>
      </c>
      <c r="Q692" t="s">
        <v>131</v>
      </c>
      <c r="S692">
        <v>9.3000000000000007</v>
      </c>
      <c r="T692">
        <v>40.200000000000003</v>
      </c>
      <c r="U692">
        <v>3.3</v>
      </c>
      <c r="V692">
        <v>1.4</v>
      </c>
      <c r="W692">
        <v>7.2</v>
      </c>
      <c r="X692">
        <v>0.83</v>
      </c>
      <c r="Y692">
        <v>3.7</v>
      </c>
      <c r="Z692">
        <v>240</v>
      </c>
      <c r="AA692">
        <v>100</v>
      </c>
      <c r="AB692">
        <v>1.9</v>
      </c>
    </row>
    <row r="693" spans="1:28" x14ac:dyDescent="0.25">
      <c r="A693" t="s">
        <v>4642</v>
      </c>
      <c r="B693" t="s">
        <v>4643</v>
      </c>
      <c r="C693" t="s">
        <v>4100</v>
      </c>
      <c r="D693" t="s">
        <v>4644</v>
      </c>
      <c r="E693" t="s">
        <v>4645</v>
      </c>
      <c r="F693" t="s">
        <v>4646</v>
      </c>
      <c r="G693" t="s">
        <v>4647</v>
      </c>
      <c r="H693" t="s">
        <v>4648</v>
      </c>
      <c r="I693" t="s">
        <v>420</v>
      </c>
      <c r="J693" t="s">
        <v>4649</v>
      </c>
      <c r="K693" t="s">
        <v>482</v>
      </c>
      <c r="L693" t="s">
        <v>482</v>
      </c>
      <c r="M693" t="s">
        <v>131</v>
      </c>
      <c r="N693" t="s">
        <v>4642</v>
      </c>
      <c r="P693" t="s">
        <v>2772</v>
      </c>
      <c r="Q693" t="s">
        <v>4650</v>
      </c>
      <c r="S693">
        <v>0</v>
      </c>
      <c r="T693">
        <v>11.3</v>
      </c>
      <c r="U693">
        <v>0</v>
      </c>
      <c r="V693">
        <v>0</v>
      </c>
      <c r="W693">
        <v>0</v>
      </c>
      <c r="X693">
        <v>0</v>
      </c>
      <c r="Y693">
        <v>11.3</v>
      </c>
      <c r="Z693">
        <v>45</v>
      </c>
      <c r="AB693">
        <v>0</v>
      </c>
    </row>
    <row r="694" spans="1:28" x14ac:dyDescent="0.25">
      <c r="A694" t="s">
        <v>4651</v>
      </c>
      <c r="B694" t="s">
        <v>4652</v>
      </c>
      <c r="C694" t="s">
        <v>4100</v>
      </c>
      <c r="D694" t="s">
        <v>1384</v>
      </c>
      <c r="E694" t="s">
        <v>4653</v>
      </c>
      <c r="F694" t="s">
        <v>4654</v>
      </c>
      <c r="G694" t="s">
        <v>4655</v>
      </c>
      <c r="H694" t="s">
        <v>4656</v>
      </c>
      <c r="I694" t="s">
        <v>4657</v>
      </c>
      <c r="J694" t="s">
        <v>4658</v>
      </c>
      <c r="K694" t="s">
        <v>482</v>
      </c>
      <c r="L694" t="s">
        <v>482</v>
      </c>
      <c r="M694" t="s">
        <v>131</v>
      </c>
      <c r="N694" t="s">
        <v>4651</v>
      </c>
      <c r="P694" t="s">
        <v>4659</v>
      </c>
      <c r="Q694" t="s">
        <v>1382</v>
      </c>
      <c r="S694">
        <v>1.3</v>
      </c>
      <c r="T694">
        <v>34</v>
      </c>
      <c r="U694">
        <v>0.1</v>
      </c>
      <c r="V694">
        <v>0</v>
      </c>
      <c r="W694">
        <v>0</v>
      </c>
      <c r="X694">
        <v>1.8</v>
      </c>
      <c r="Y694">
        <v>29</v>
      </c>
      <c r="Z694">
        <v>144</v>
      </c>
      <c r="AB694">
        <v>0.1</v>
      </c>
    </row>
    <row r="695" spans="1:28" x14ac:dyDescent="0.25">
      <c r="A695" t="s">
        <v>4660</v>
      </c>
      <c r="B695" t="s">
        <v>4661</v>
      </c>
      <c r="C695" t="s">
        <v>4100</v>
      </c>
      <c r="D695" t="s">
        <v>4662</v>
      </c>
      <c r="E695" t="s">
        <v>4663</v>
      </c>
      <c r="F695" t="s">
        <v>4664</v>
      </c>
      <c r="G695" t="s">
        <v>4665</v>
      </c>
      <c r="H695" t="s">
        <v>4648</v>
      </c>
      <c r="I695" t="s">
        <v>420</v>
      </c>
      <c r="J695" t="s">
        <v>4666</v>
      </c>
      <c r="K695" t="s">
        <v>482</v>
      </c>
      <c r="L695" t="s">
        <v>482</v>
      </c>
      <c r="M695" t="s">
        <v>131</v>
      </c>
      <c r="N695" t="s">
        <v>4660</v>
      </c>
      <c r="P695" t="s">
        <v>2280</v>
      </c>
      <c r="Q695" t="s">
        <v>525</v>
      </c>
      <c r="S695">
        <v>0</v>
      </c>
      <c r="T695">
        <v>11.3</v>
      </c>
      <c r="U695">
        <v>0</v>
      </c>
      <c r="V695">
        <v>0</v>
      </c>
      <c r="W695">
        <v>0</v>
      </c>
      <c r="X695">
        <v>0</v>
      </c>
      <c r="Y695">
        <v>11.3</v>
      </c>
      <c r="Z695">
        <v>45</v>
      </c>
      <c r="AB695">
        <v>0</v>
      </c>
    </row>
    <row r="696" spans="1:28" x14ac:dyDescent="0.25">
      <c r="A696" t="s">
        <v>4667</v>
      </c>
      <c r="B696" t="s">
        <v>4668</v>
      </c>
      <c r="C696" t="s">
        <v>4100</v>
      </c>
      <c r="D696" t="s">
        <v>4669</v>
      </c>
      <c r="E696" t="s">
        <v>4670</v>
      </c>
      <c r="F696" t="s">
        <v>4671</v>
      </c>
      <c r="G696" t="s">
        <v>4672</v>
      </c>
      <c r="H696" t="s">
        <v>4673</v>
      </c>
      <c r="I696" t="s">
        <v>4674</v>
      </c>
      <c r="J696" t="s">
        <v>4675</v>
      </c>
      <c r="K696" t="s">
        <v>482</v>
      </c>
      <c r="L696" t="s">
        <v>482</v>
      </c>
      <c r="M696" t="s">
        <v>131</v>
      </c>
      <c r="N696" t="s">
        <v>4667</v>
      </c>
      <c r="P696" t="s">
        <v>3917</v>
      </c>
      <c r="Q696" t="s">
        <v>779</v>
      </c>
      <c r="S696">
        <v>27</v>
      </c>
      <c r="T696">
        <v>0</v>
      </c>
      <c r="U696">
        <v>0.5</v>
      </c>
      <c r="V696">
        <v>0.1</v>
      </c>
      <c r="W696">
        <v>0</v>
      </c>
      <c r="X696">
        <v>1</v>
      </c>
      <c r="Y696">
        <v>0</v>
      </c>
      <c r="Z696">
        <v>110</v>
      </c>
      <c r="AB696">
        <v>0.4</v>
      </c>
    </row>
    <row r="697" spans="1:28" x14ac:dyDescent="0.25">
      <c r="A697" t="s">
        <v>4676</v>
      </c>
      <c r="B697" t="s">
        <v>4677</v>
      </c>
      <c r="C697" t="s">
        <v>4100</v>
      </c>
      <c r="D697" t="s">
        <v>4678</v>
      </c>
      <c r="E697" t="s">
        <v>4679</v>
      </c>
      <c r="F697" t="s">
        <v>4680</v>
      </c>
      <c r="G697" t="s">
        <v>4681</v>
      </c>
      <c r="H697" t="s">
        <v>4673</v>
      </c>
      <c r="I697" t="s">
        <v>4674</v>
      </c>
      <c r="J697" t="s">
        <v>4682</v>
      </c>
      <c r="K697" t="s">
        <v>482</v>
      </c>
      <c r="L697" t="s">
        <v>482</v>
      </c>
      <c r="M697" t="s">
        <v>131</v>
      </c>
      <c r="N697" t="s">
        <v>4676</v>
      </c>
      <c r="P697" t="s">
        <v>1528</v>
      </c>
      <c r="Q697" t="s">
        <v>2046</v>
      </c>
      <c r="S697">
        <v>6.8</v>
      </c>
      <c r="T697">
        <v>14.9</v>
      </c>
      <c r="U697">
        <v>0.8</v>
      </c>
      <c r="V697">
        <v>0</v>
      </c>
      <c r="W697">
        <v>7.9</v>
      </c>
      <c r="X697">
        <v>0.01</v>
      </c>
      <c r="Y697">
        <v>0</v>
      </c>
      <c r="Z697">
        <v>119</v>
      </c>
      <c r="AB697">
        <v>0.8</v>
      </c>
    </row>
    <row r="698" spans="1:28" x14ac:dyDescent="0.25">
      <c r="A698" t="s">
        <v>4683</v>
      </c>
      <c r="B698" t="s">
        <v>4684</v>
      </c>
      <c r="C698" t="s">
        <v>4100</v>
      </c>
      <c r="D698" t="s">
        <v>4685</v>
      </c>
      <c r="E698" t="s">
        <v>4686</v>
      </c>
      <c r="F698" t="s">
        <v>4687</v>
      </c>
      <c r="G698" t="s">
        <v>4688</v>
      </c>
      <c r="H698" t="s">
        <v>4648</v>
      </c>
      <c r="I698" t="s">
        <v>420</v>
      </c>
      <c r="J698" t="s">
        <v>4689</v>
      </c>
      <c r="K698" t="s">
        <v>482</v>
      </c>
      <c r="L698" t="s">
        <v>482</v>
      </c>
      <c r="M698" t="s">
        <v>131</v>
      </c>
      <c r="N698" t="s">
        <v>4683</v>
      </c>
      <c r="P698" t="s">
        <v>969</v>
      </c>
      <c r="Q698" t="s">
        <v>1452</v>
      </c>
      <c r="S698">
        <v>3.4</v>
      </c>
      <c r="T698">
        <v>4.8</v>
      </c>
      <c r="U698">
        <v>1.4</v>
      </c>
      <c r="V698">
        <v>1</v>
      </c>
      <c r="W698">
        <v>0</v>
      </c>
      <c r="X698">
        <v>0.13</v>
      </c>
      <c r="Y698">
        <v>4.8</v>
      </c>
      <c r="Z698">
        <v>46</v>
      </c>
      <c r="AB698">
        <v>0.39999999999999991</v>
      </c>
    </row>
    <row r="699" spans="1:28" x14ac:dyDescent="0.25">
      <c r="A699" t="s">
        <v>4690</v>
      </c>
      <c r="B699" t="s">
        <v>4691</v>
      </c>
      <c r="C699" t="s">
        <v>4100</v>
      </c>
      <c r="D699" t="s">
        <v>4692</v>
      </c>
      <c r="E699" t="s">
        <v>4693</v>
      </c>
      <c r="F699" t="s">
        <v>4694</v>
      </c>
      <c r="G699" t="s">
        <v>4695</v>
      </c>
      <c r="H699" t="s">
        <v>4648</v>
      </c>
      <c r="I699" t="s">
        <v>420</v>
      </c>
      <c r="J699" t="s">
        <v>2099</v>
      </c>
      <c r="K699" t="s">
        <v>482</v>
      </c>
      <c r="L699" t="s">
        <v>482</v>
      </c>
      <c r="M699" t="s">
        <v>131</v>
      </c>
      <c r="N699" t="s">
        <v>4690</v>
      </c>
      <c r="P699" t="s">
        <v>969</v>
      </c>
      <c r="Q699" t="s">
        <v>4696</v>
      </c>
      <c r="S699">
        <v>3.6</v>
      </c>
      <c r="T699">
        <v>4.8</v>
      </c>
      <c r="U699">
        <v>1.5</v>
      </c>
      <c r="V699">
        <v>1.1000000000000001</v>
      </c>
      <c r="W699">
        <v>0</v>
      </c>
      <c r="X699">
        <v>0.13</v>
      </c>
      <c r="Y699">
        <v>4.7</v>
      </c>
      <c r="Z699">
        <v>47</v>
      </c>
      <c r="AB699">
        <v>0.39999999999999991</v>
      </c>
    </row>
    <row r="700" spans="1:28" x14ac:dyDescent="0.25">
      <c r="A700" t="s">
        <v>4697</v>
      </c>
      <c r="B700" t="s">
        <v>4698</v>
      </c>
      <c r="C700" t="s">
        <v>4100</v>
      </c>
      <c r="D700" t="s">
        <v>4699</v>
      </c>
      <c r="E700" t="s">
        <v>4700</v>
      </c>
      <c r="F700" t="s">
        <v>4701</v>
      </c>
      <c r="G700" t="s">
        <v>4695</v>
      </c>
      <c r="H700" t="s">
        <v>4648</v>
      </c>
      <c r="I700" t="s">
        <v>420</v>
      </c>
      <c r="J700" t="s">
        <v>2099</v>
      </c>
      <c r="K700" t="s">
        <v>482</v>
      </c>
      <c r="L700" t="s">
        <v>482</v>
      </c>
      <c r="M700" t="s">
        <v>131</v>
      </c>
      <c r="N700" t="s">
        <v>4697</v>
      </c>
      <c r="P700" t="s">
        <v>969</v>
      </c>
      <c r="Q700" t="s">
        <v>1502</v>
      </c>
      <c r="S700">
        <v>3.4</v>
      </c>
      <c r="T700">
        <v>4.8</v>
      </c>
      <c r="U700">
        <v>1.4</v>
      </c>
      <c r="V700">
        <v>1</v>
      </c>
      <c r="W700">
        <v>0</v>
      </c>
      <c r="X700">
        <v>0.13</v>
      </c>
      <c r="Y700">
        <v>4.8</v>
      </c>
      <c r="Z700">
        <v>46</v>
      </c>
      <c r="AB700">
        <v>0.39999999999999991</v>
      </c>
    </row>
    <row r="701" spans="1:28" x14ac:dyDescent="0.25">
      <c r="A701" t="s">
        <v>4702</v>
      </c>
      <c r="B701" t="s">
        <v>4703</v>
      </c>
      <c r="C701" t="s">
        <v>4100</v>
      </c>
      <c r="D701" t="s">
        <v>3083</v>
      </c>
      <c r="E701" t="s">
        <v>4704</v>
      </c>
      <c r="F701" t="s">
        <v>4705</v>
      </c>
      <c r="G701" t="s">
        <v>4706</v>
      </c>
      <c r="H701" t="s">
        <v>4375</v>
      </c>
      <c r="I701" t="s">
        <v>4707</v>
      </c>
      <c r="J701" t="s">
        <v>4708</v>
      </c>
      <c r="K701" t="s">
        <v>482</v>
      </c>
      <c r="L701" t="s">
        <v>482</v>
      </c>
      <c r="M701" t="s">
        <v>131</v>
      </c>
      <c r="N701" t="s">
        <v>4702</v>
      </c>
      <c r="P701" t="s">
        <v>4709</v>
      </c>
      <c r="Q701" t="s">
        <v>3079</v>
      </c>
      <c r="S701">
        <v>1.78</v>
      </c>
      <c r="T701">
        <v>3.67</v>
      </c>
      <c r="U701">
        <v>0</v>
      </c>
      <c r="V701">
        <v>0</v>
      </c>
      <c r="W701">
        <v>1.21</v>
      </c>
      <c r="X701">
        <v>3.76</v>
      </c>
      <c r="Y701">
        <v>2.5299999999999998</v>
      </c>
      <c r="Z701">
        <v>24</v>
      </c>
      <c r="AB701">
        <v>0</v>
      </c>
    </row>
    <row r="702" spans="1:28" x14ac:dyDescent="0.25">
      <c r="A702" t="s">
        <v>4710</v>
      </c>
      <c r="B702" t="s">
        <v>4711</v>
      </c>
      <c r="C702" t="s">
        <v>4100</v>
      </c>
      <c r="D702" t="s">
        <v>4712</v>
      </c>
      <c r="E702" t="s">
        <v>4713</v>
      </c>
      <c r="F702" t="s">
        <v>4714</v>
      </c>
      <c r="G702" t="s">
        <v>4715</v>
      </c>
      <c r="H702" t="s">
        <v>4716</v>
      </c>
      <c r="I702" t="s">
        <v>420</v>
      </c>
      <c r="J702" t="s">
        <v>2972</v>
      </c>
      <c r="K702" t="s">
        <v>482</v>
      </c>
      <c r="L702" t="s">
        <v>482</v>
      </c>
      <c r="M702" t="s">
        <v>131</v>
      </c>
      <c r="N702" t="s">
        <v>4710</v>
      </c>
      <c r="P702" t="s">
        <v>2973</v>
      </c>
      <c r="Q702" t="s">
        <v>3072</v>
      </c>
      <c r="S702">
        <v>0</v>
      </c>
      <c r="T702">
        <v>0.5</v>
      </c>
      <c r="U702">
        <v>0.5</v>
      </c>
      <c r="V702">
        <v>0.1</v>
      </c>
      <c r="W702">
        <v>0</v>
      </c>
      <c r="X702">
        <v>0.01</v>
      </c>
      <c r="Y702">
        <v>0</v>
      </c>
      <c r="Z702">
        <v>0</v>
      </c>
      <c r="AA702">
        <v>500</v>
      </c>
      <c r="AB702">
        <v>0.4</v>
      </c>
    </row>
    <row r="703" spans="1:28" x14ac:dyDescent="0.25">
      <c r="A703" t="s">
        <v>4717</v>
      </c>
      <c r="B703" t="s">
        <v>4718</v>
      </c>
      <c r="C703" t="s">
        <v>4100</v>
      </c>
      <c r="D703" t="s">
        <v>2400</v>
      </c>
      <c r="E703" t="s">
        <v>4719</v>
      </c>
      <c r="F703" t="s">
        <v>4349</v>
      </c>
      <c r="G703" t="s">
        <v>4720</v>
      </c>
      <c r="H703" t="s">
        <v>4721</v>
      </c>
      <c r="I703" t="s">
        <v>4722</v>
      </c>
      <c r="J703" t="s">
        <v>4723</v>
      </c>
      <c r="K703" t="s">
        <v>482</v>
      </c>
      <c r="L703" t="s">
        <v>482</v>
      </c>
      <c r="M703" t="s">
        <v>131</v>
      </c>
      <c r="N703" t="s">
        <v>4717</v>
      </c>
      <c r="P703" t="s">
        <v>884</v>
      </c>
      <c r="Q703" t="s">
        <v>2398</v>
      </c>
      <c r="S703">
        <v>3.5</v>
      </c>
      <c r="T703">
        <v>4.7</v>
      </c>
      <c r="U703">
        <v>1.5</v>
      </c>
      <c r="V703">
        <v>1.1000000000000001</v>
      </c>
      <c r="W703">
        <v>0</v>
      </c>
      <c r="X703">
        <v>0.09</v>
      </c>
      <c r="Y703">
        <v>4.7</v>
      </c>
      <c r="Z703">
        <v>45</v>
      </c>
      <c r="AB703">
        <v>0.39999999999999991</v>
      </c>
    </row>
    <row r="704" spans="1:28" x14ac:dyDescent="0.25">
      <c r="A704" t="s">
        <v>4724</v>
      </c>
      <c r="B704" t="s">
        <v>4725</v>
      </c>
      <c r="C704" t="s">
        <v>4100</v>
      </c>
      <c r="D704" t="s">
        <v>4726</v>
      </c>
      <c r="E704" t="s">
        <v>4727</v>
      </c>
      <c r="F704" t="s">
        <v>4728</v>
      </c>
      <c r="G704" t="s">
        <v>4729</v>
      </c>
      <c r="H704" t="s">
        <v>4382</v>
      </c>
      <c r="I704" t="s">
        <v>4730</v>
      </c>
      <c r="J704" t="s">
        <v>4729</v>
      </c>
      <c r="K704" t="s">
        <v>482</v>
      </c>
      <c r="L704" t="s">
        <v>482</v>
      </c>
      <c r="M704" t="s">
        <v>131</v>
      </c>
      <c r="N704" t="s">
        <v>4724</v>
      </c>
      <c r="P704" t="s">
        <v>3518</v>
      </c>
      <c r="Q704" t="s">
        <v>3065</v>
      </c>
      <c r="S704">
        <v>17.7</v>
      </c>
      <c r="T704">
        <v>0.5</v>
      </c>
      <c r="U704">
        <v>4.0999999999999996</v>
      </c>
      <c r="V704">
        <v>1.4</v>
      </c>
      <c r="W704">
        <v>0</v>
      </c>
      <c r="X704">
        <v>2.6</v>
      </c>
      <c r="Y704">
        <v>0.1</v>
      </c>
      <c r="Z704">
        <v>118</v>
      </c>
      <c r="AB704">
        <v>2.6999999999999997</v>
      </c>
    </row>
    <row r="705" spans="1:28" x14ac:dyDescent="0.25">
      <c r="A705" t="s">
        <v>4731</v>
      </c>
      <c r="B705" t="s">
        <v>4732</v>
      </c>
      <c r="C705" t="s">
        <v>4100</v>
      </c>
      <c r="D705" t="s">
        <v>2938</v>
      </c>
      <c r="E705" t="s">
        <v>4733</v>
      </c>
      <c r="F705" t="s">
        <v>4734</v>
      </c>
      <c r="G705" t="s">
        <v>4735</v>
      </c>
      <c r="H705" t="s">
        <v>4307</v>
      </c>
      <c r="I705" t="s">
        <v>4736</v>
      </c>
      <c r="J705" t="s">
        <v>4737</v>
      </c>
      <c r="K705" t="s">
        <v>482</v>
      </c>
      <c r="L705" t="s">
        <v>482</v>
      </c>
      <c r="M705" t="s">
        <v>131</v>
      </c>
      <c r="N705" t="s">
        <v>4731</v>
      </c>
      <c r="P705" t="s">
        <v>4738</v>
      </c>
      <c r="Q705" t="s">
        <v>1327</v>
      </c>
      <c r="S705">
        <v>1.3</v>
      </c>
      <c r="T705">
        <v>8.6</v>
      </c>
      <c r="U705">
        <v>0.1</v>
      </c>
      <c r="V705">
        <v>0</v>
      </c>
      <c r="W705">
        <v>1.4</v>
      </c>
      <c r="X705">
        <v>0.6</v>
      </c>
      <c r="Y705">
        <v>6.8</v>
      </c>
      <c r="Z705">
        <v>45</v>
      </c>
      <c r="AB705">
        <v>0.1</v>
      </c>
    </row>
    <row r="706" spans="1:28" x14ac:dyDescent="0.25">
      <c r="A706" t="s">
        <v>4739</v>
      </c>
      <c r="B706" t="s">
        <v>4740</v>
      </c>
      <c r="C706" t="s">
        <v>4100</v>
      </c>
      <c r="D706" t="s">
        <v>4741</v>
      </c>
      <c r="E706" t="s">
        <v>4742</v>
      </c>
      <c r="F706" t="s">
        <v>4743</v>
      </c>
      <c r="G706" t="s">
        <v>4688</v>
      </c>
      <c r="H706" t="s">
        <v>4648</v>
      </c>
      <c r="I706" t="s">
        <v>420</v>
      </c>
      <c r="J706" t="s">
        <v>4689</v>
      </c>
      <c r="K706" t="s">
        <v>482</v>
      </c>
      <c r="L706" t="s">
        <v>482</v>
      </c>
      <c r="M706" t="s">
        <v>131</v>
      </c>
      <c r="N706" t="s">
        <v>4739</v>
      </c>
      <c r="P706" t="s">
        <v>969</v>
      </c>
      <c r="Q706" t="s">
        <v>505</v>
      </c>
      <c r="S706">
        <v>3.4</v>
      </c>
      <c r="T706">
        <v>4.8</v>
      </c>
      <c r="U706">
        <v>1.4</v>
      </c>
      <c r="V706">
        <v>1</v>
      </c>
      <c r="W706">
        <v>0.5</v>
      </c>
      <c r="X706">
        <v>0.13</v>
      </c>
      <c r="Y706">
        <v>4.8</v>
      </c>
      <c r="Z706">
        <v>46</v>
      </c>
      <c r="AB706">
        <v>0.39999999999999991</v>
      </c>
    </row>
    <row r="707" spans="1:28" x14ac:dyDescent="0.25">
      <c r="A707" t="s">
        <v>4744</v>
      </c>
      <c r="B707" t="s">
        <v>4745</v>
      </c>
      <c r="C707" t="s">
        <v>4100</v>
      </c>
      <c r="D707" t="s">
        <v>4746</v>
      </c>
      <c r="E707" t="s">
        <v>4747</v>
      </c>
      <c r="F707" t="s">
        <v>4748</v>
      </c>
      <c r="G707" t="s">
        <v>4749</v>
      </c>
      <c r="H707" t="s">
        <v>4750</v>
      </c>
      <c r="I707" t="s">
        <v>4751</v>
      </c>
      <c r="J707" t="s">
        <v>4752</v>
      </c>
      <c r="K707" t="s">
        <v>482</v>
      </c>
      <c r="L707" t="s">
        <v>482</v>
      </c>
      <c r="M707" t="s">
        <v>131</v>
      </c>
      <c r="N707" t="s">
        <v>4744</v>
      </c>
      <c r="P707" t="s">
        <v>4753</v>
      </c>
      <c r="Q707" t="s">
        <v>2698</v>
      </c>
      <c r="S707">
        <v>1.2</v>
      </c>
      <c r="T707">
        <v>5</v>
      </c>
      <c r="U707">
        <v>41.2</v>
      </c>
      <c r="V707">
        <v>3</v>
      </c>
      <c r="W707">
        <v>0.2</v>
      </c>
      <c r="X707">
        <v>1.82</v>
      </c>
      <c r="Y707">
        <v>3.6</v>
      </c>
      <c r="Z707">
        <v>395</v>
      </c>
      <c r="AB707">
        <v>38.200000000000003</v>
      </c>
    </row>
    <row r="708" spans="1:28" x14ac:dyDescent="0.25">
      <c r="A708" t="s">
        <v>4754</v>
      </c>
      <c r="B708" t="s">
        <v>4755</v>
      </c>
      <c r="C708" t="s">
        <v>4100</v>
      </c>
      <c r="D708" t="s">
        <v>4756</v>
      </c>
      <c r="E708" t="s">
        <v>4757</v>
      </c>
      <c r="F708" t="s">
        <v>4758</v>
      </c>
      <c r="G708" t="s">
        <v>4759</v>
      </c>
      <c r="H708" t="s">
        <v>4760</v>
      </c>
      <c r="I708" t="s">
        <v>4761</v>
      </c>
      <c r="J708" t="s">
        <v>4762</v>
      </c>
      <c r="K708" t="s">
        <v>482</v>
      </c>
      <c r="L708" t="s">
        <v>482</v>
      </c>
      <c r="M708" t="s">
        <v>131</v>
      </c>
      <c r="N708" t="s">
        <v>4754</v>
      </c>
      <c r="P708" t="s">
        <v>4763</v>
      </c>
      <c r="Q708" t="s">
        <v>2251</v>
      </c>
      <c r="S708">
        <v>9.8000000000000007</v>
      </c>
      <c r="T708">
        <v>13.4</v>
      </c>
      <c r="U708">
        <v>14</v>
      </c>
      <c r="V708">
        <v>5.0999999999999996</v>
      </c>
      <c r="W708">
        <v>0.6</v>
      </c>
      <c r="X708">
        <v>1.25</v>
      </c>
      <c r="Y708">
        <v>0.6</v>
      </c>
      <c r="Z708">
        <v>220</v>
      </c>
      <c r="AB708">
        <v>8.9</v>
      </c>
    </row>
    <row r="709" spans="1:28" x14ac:dyDescent="0.25">
      <c r="A709" t="s">
        <v>4764</v>
      </c>
      <c r="B709" t="s">
        <v>4765</v>
      </c>
      <c r="C709" t="s">
        <v>4100</v>
      </c>
      <c r="D709" t="s">
        <v>4766</v>
      </c>
      <c r="E709" t="s">
        <v>4767</v>
      </c>
      <c r="F709" t="s">
        <v>4768</v>
      </c>
      <c r="G709" t="s">
        <v>4769</v>
      </c>
      <c r="H709" t="s">
        <v>4770</v>
      </c>
      <c r="I709" t="s">
        <v>420</v>
      </c>
      <c r="J709" t="s">
        <v>4723</v>
      </c>
      <c r="K709" t="s">
        <v>482</v>
      </c>
      <c r="L709" t="s">
        <v>482</v>
      </c>
      <c r="M709" t="s">
        <v>131</v>
      </c>
      <c r="N709" t="s">
        <v>4764</v>
      </c>
      <c r="P709" t="s">
        <v>884</v>
      </c>
      <c r="Q709" t="s">
        <v>2406</v>
      </c>
      <c r="S709">
        <v>16.399999999999999</v>
      </c>
      <c r="T709">
        <v>0</v>
      </c>
      <c r="U709">
        <v>0.7</v>
      </c>
      <c r="V709">
        <v>0.1</v>
      </c>
      <c r="W709">
        <v>0</v>
      </c>
      <c r="X709">
        <v>0.17</v>
      </c>
      <c r="Y709">
        <v>0</v>
      </c>
      <c r="Z709">
        <v>72</v>
      </c>
      <c r="AB709">
        <v>0.6</v>
      </c>
    </row>
    <row r="710" spans="1:28" x14ac:dyDescent="0.25">
      <c r="A710" t="s">
        <v>4771</v>
      </c>
      <c r="B710" t="s">
        <v>4772</v>
      </c>
      <c r="C710" t="s">
        <v>4100</v>
      </c>
      <c r="D710" t="s">
        <v>2389</v>
      </c>
      <c r="E710" t="s">
        <v>4773</v>
      </c>
      <c r="F710" t="s">
        <v>4774</v>
      </c>
      <c r="G710" t="s">
        <v>4775</v>
      </c>
      <c r="H710" t="s">
        <v>4191</v>
      </c>
      <c r="I710" t="s">
        <v>4776</v>
      </c>
      <c r="J710" t="s">
        <v>4777</v>
      </c>
      <c r="K710" t="s">
        <v>482</v>
      </c>
      <c r="L710" t="s">
        <v>482</v>
      </c>
      <c r="M710" t="s">
        <v>131</v>
      </c>
      <c r="N710" t="s">
        <v>4771</v>
      </c>
      <c r="P710" t="s">
        <v>2051</v>
      </c>
      <c r="Q710" t="s">
        <v>2387</v>
      </c>
      <c r="S710">
        <v>1.1000000000000001</v>
      </c>
      <c r="T710">
        <v>2.5</v>
      </c>
      <c r="U710">
        <v>0</v>
      </c>
      <c r="V710">
        <v>0</v>
      </c>
      <c r="W710">
        <v>0</v>
      </c>
      <c r="X710">
        <v>0.02</v>
      </c>
      <c r="Y710">
        <v>2.2999999999999998</v>
      </c>
      <c r="Z710">
        <v>17.8</v>
      </c>
      <c r="AB710">
        <v>0</v>
      </c>
    </row>
    <row r="711" spans="1:28" x14ac:dyDescent="0.25">
      <c r="A711" t="s">
        <v>4778</v>
      </c>
      <c r="B711" t="s">
        <v>4779</v>
      </c>
      <c r="C711" t="s">
        <v>4100</v>
      </c>
      <c r="D711" t="s">
        <v>2033</v>
      </c>
      <c r="E711" t="s">
        <v>4780</v>
      </c>
      <c r="F711" t="s">
        <v>4781</v>
      </c>
      <c r="G711" t="s">
        <v>4782</v>
      </c>
      <c r="H711" t="s">
        <v>4673</v>
      </c>
      <c r="I711" t="s">
        <v>785</v>
      </c>
      <c r="J711" t="s">
        <v>4783</v>
      </c>
      <c r="K711" t="s">
        <v>482</v>
      </c>
      <c r="L711" t="s">
        <v>482</v>
      </c>
      <c r="M711" t="s">
        <v>131</v>
      </c>
      <c r="N711" t="s">
        <v>4778</v>
      </c>
      <c r="O711">
        <v>0.8</v>
      </c>
      <c r="P711" t="s">
        <v>1712</v>
      </c>
      <c r="Q711" t="s">
        <v>2031</v>
      </c>
      <c r="S711">
        <v>6.9</v>
      </c>
      <c r="T711">
        <v>14</v>
      </c>
      <c r="U711">
        <v>2.4</v>
      </c>
      <c r="V711">
        <v>0.3</v>
      </c>
      <c r="W711">
        <v>6.9</v>
      </c>
      <c r="X711">
        <v>0.05</v>
      </c>
      <c r="Y711">
        <v>0</v>
      </c>
      <c r="Z711">
        <v>118</v>
      </c>
      <c r="AB711">
        <v>2.1</v>
      </c>
    </row>
    <row r="712" spans="1:28" x14ac:dyDescent="0.25">
      <c r="A712" t="s">
        <v>4784</v>
      </c>
      <c r="B712" t="s">
        <v>4785</v>
      </c>
      <c r="C712" t="s">
        <v>4100</v>
      </c>
      <c r="D712" t="s">
        <v>4434</v>
      </c>
      <c r="E712" t="s">
        <v>4786</v>
      </c>
      <c r="F712" t="s">
        <v>4787</v>
      </c>
      <c r="G712" t="s">
        <v>4788</v>
      </c>
      <c r="H712" t="s">
        <v>4656</v>
      </c>
      <c r="I712" t="s">
        <v>4316</v>
      </c>
      <c r="J712" t="s">
        <v>4789</v>
      </c>
      <c r="K712" t="s">
        <v>733</v>
      </c>
      <c r="L712" t="s">
        <v>733</v>
      </c>
      <c r="M712" t="s">
        <v>131</v>
      </c>
      <c r="N712" t="s">
        <v>4784</v>
      </c>
      <c r="O712">
        <v>1</v>
      </c>
      <c r="P712" t="s">
        <v>3659</v>
      </c>
      <c r="Q712" t="s">
        <v>131</v>
      </c>
    </row>
    <row r="713" spans="1:28" x14ac:dyDescent="0.25">
      <c r="A713" t="s">
        <v>4790</v>
      </c>
      <c r="B713" t="s">
        <v>4791</v>
      </c>
      <c r="C713" t="s">
        <v>4100</v>
      </c>
      <c r="D713" t="s">
        <v>4792</v>
      </c>
      <c r="E713" t="s">
        <v>4793</v>
      </c>
      <c r="F713" t="s">
        <v>4794</v>
      </c>
      <c r="G713" t="s">
        <v>4795</v>
      </c>
      <c r="H713" t="s">
        <v>4796</v>
      </c>
      <c r="I713" t="s">
        <v>4797</v>
      </c>
      <c r="J713" t="s">
        <v>2288</v>
      </c>
      <c r="K713" t="s">
        <v>482</v>
      </c>
      <c r="L713" t="s">
        <v>482</v>
      </c>
      <c r="M713" t="s">
        <v>131</v>
      </c>
      <c r="N713" t="s">
        <v>4790</v>
      </c>
      <c r="O713">
        <v>1</v>
      </c>
      <c r="P713" t="s">
        <v>2001</v>
      </c>
      <c r="Q713" t="s">
        <v>2281</v>
      </c>
      <c r="S713">
        <v>5.8</v>
      </c>
      <c r="T713">
        <v>65.400000000000006</v>
      </c>
      <c r="U713">
        <v>19.7</v>
      </c>
      <c r="V713">
        <v>8.1</v>
      </c>
      <c r="W713">
        <v>3.2</v>
      </c>
      <c r="X713">
        <v>0.88</v>
      </c>
      <c r="Y713">
        <v>24.5</v>
      </c>
      <c r="Z713">
        <v>465</v>
      </c>
      <c r="AB713">
        <v>11.6</v>
      </c>
    </row>
    <row r="714" spans="1:28" x14ac:dyDescent="0.25">
      <c r="A714" t="s">
        <v>4798</v>
      </c>
      <c r="B714" t="s">
        <v>4799</v>
      </c>
      <c r="C714" t="s">
        <v>4100</v>
      </c>
      <c r="D714" t="s">
        <v>728</v>
      </c>
      <c r="E714" t="s">
        <v>4800</v>
      </c>
      <c r="F714" t="s">
        <v>4801</v>
      </c>
      <c r="G714" t="s">
        <v>2891</v>
      </c>
      <c r="H714" t="s">
        <v>4802</v>
      </c>
      <c r="I714" t="s">
        <v>4182</v>
      </c>
      <c r="J714" t="s">
        <v>2891</v>
      </c>
      <c r="K714" t="s">
        <v>482</v>
      </c>
      <c r="L714" t="s">
        <v>482</v>
      </c>
      <c r="M714" t="s">
        <v>131</v>
      </c>
      <c r="N714" t="s">
        <v>4798</v>
      </c>
      <c r="O714">
        <v>5</v>
      </c>
      <c r="P714" t="s">
        <v>2894</v>
      </c>
      <c r="Q714" t="s">
        <v>2887</v>
      </c>
      <c r="S714">
        <v>7.4</v>
      </c>
      <c r="T714">
        <v>76.900000000000006</v>
      </c>
      <c r="U714">
        <v>1.8</v>
      </c>
      <c r="V714">
        <v>0.4</v>
      </c>
      <c r="W714">
        <v>1.7</v>
      </c>
      <c r="X714">
        <v>0.01</v>
      </c>
      <c r="Y714">
        <v>0.8</v>
      </c>
      <c r="Z714">
        <v>354</v>
      </c>
      <c r="AB714">
        <v>1.4</v>
      </c>
    </row>
    <row r="715" spans="1:28" x14ac:dyDescent="0.25">
      <c r="A715" t="s">
        <v>4803</v>
      </c>
      <c r="B715" t="s">
        <v>4804</v>
      </c>
      <c r="C715" t="s">
        <v>4100</v>
      </c>
      <c r="D715" t="s">
        <v>4805</v>
      </c>
      <c r="E715" t="s">
        <v>4806</v>
      </c>
      <c r="F715" t="s">
        <v>4807</v>
      </c>
      <c r="G715" t="s">
        <v>4808</v>
      </c>
      <c r="H715" t="s">
        <v>4809</v>
      </c>
      <c r="I715" t="s">
        <v>4810</v>
      </c>
      <c r="J715" t="s">
        <v>4811</v>
      </c>
      <c r="K715" t="s">
        <v>733</v>
      </c>
      <c r="L715" t="s">
        <v>733</v>
      </c>
      <c r="M715" t="s">
        <v>131</v>
      </c>
      <c r="N715" t="s">
        <v>4803</v>
      </c>
      <c r="O715">
        <v>0.6</v>
      </c>
      <c r="P715" t="s">
        <v>4812</v>
      </c>
      <c r="Q715" t="s">
        <v>131</v>
      </c>
    </row>
    <row r="716" spans="1:28" x14ac:dyDescent="0.25">
      <c r="A716" t="s">
        <v>4813</v>
      </c>
      <c r="B716" t="s">
        <v>4814</v>
      </c>
      <c r="C716" t="s">
        <v>4100</v>
      </c>
      <c r="D716" t="s">
        <v>4815</v>
      </c>
      <c r="E716" t="s">
        <v>4816</v>
      </c>
      <c r="F716" t="s">
        <v>4817</v>
      </c>
      <c r="G716" t="s">
        <v>4818</v>
      </c>
      <c r="H716" t="s">
        <v>4819</v>
      </c>
      <c r="I716" t="s">
        <v>822</v>
      </c>
      <c r="J716" t="s">
        <v>901</v>
      </c>
      <c r="K716" t="s">
        <v>482</v>
      </c>
      <c r="L716" t="s">
        <v>482</v>
      </c>
      <c r="M716" t="s">
        <v>131</v>
      </c>
      <c r="N716" t="s">
        <v>4813</v>
      </c>
      <c r="O716">
        <v>1</v>
      </c>
      <c r="P716" t="s">
        <v>902</v>
      </c>
      <c r="Q716" t="s">
        <v>816</v>
      </c>
      <c r="S716">
        <v>3.7</v>
      </c>
      <c r="T716">
        <v>61</v>
      </c>
      <c r="U716">
        <v>26</v>
      </c>
      <c r="V716">
        <v>2.6</v>
      </c>
      <c r="W716">
        <v>5.6</v>
      </c>
      <c r="X716">
        <v>1.3</v>
      </c>
      <c r="Y716">
        <v>2</v>
      </c>
      <c r="Z716">
        <v>505</v>
      </c>
      <c r="AB716">
        <v>23.4</v>
      </c>
    </row>
    <row r="717" spans="1:28" x14ac:dyDescent="0.25">
      <c r="A717" t="s">
        <v>4820</v>
      </c>
      <c r="B717" t="s">
        <v>4821</v>
      </c>
      <c r="C717" t="s">
        <v>4100</v>
      </c>
      <c r="D717" t="s">
        <v>4822</v>
      </c>
      <c r="E717" t="s">
        <v>4823</v>
      </c>
      <c r="F717" t="s">
        <v>4824</v>
      </c>
      <c r="G717" t="s">
        <v>4825</v>
      </c>
      <c r="H717" t="s">
        <v>4826</v>
      </c>
      <c r="I717" t="s">
        <v>4797</v>
      </c>
      <c r="J717" t="s">
        <v>4827</v>
      </c>
      <c r="K717" t="s">
        <v>733</v>
      </c>
      <c r="L717" t="s">
        <v>733</v>
      </c>
      <c r="M717" t="s">
        <v>131</v>
      </c>
      <c r="N717" t="s">
        <v>4820</v>
      </c>
      <c r="O717">
        <v>1</v>
      </c>
      <c r="P717" t="s">
        <v>3896</v>
      </c>
      <c r="Q717" t="s">
        <v>131</v>
      </c>
    </row>
    <row r="718" spans="1:28" x14ac:dyDescent="0.25">
      <c r="A718" t="s">
        <v>4828</v>
      </c>
      <c r="B718" t="s">
        <v>4829</v>
      </c>
      <c r="C718" t="s">
        <v>4100</v>
      </c>
      <c r="D718" t="s">
        <v>2682</v>
      </c>
      <c r="E718" t="s">
        <v>4830</v>
      </c>
      <c r="F718" t="s">
        <v>4831</v>
      </c>
      <c r="G718" t="s">
        <v>4832</v>
      </c>
      <c r="H718" t="s">
        <v>4833</v>
      </c>
      <c r="I718" t="s">
        <v>4105</v>
      </c>
      <c r="J718" t="s">
        <v>4832</v>
      </c>
      <c r="K718" t="s">
        <v>482</v>
      </c>
      <c r="L718" t="s">
        <v>482</v>
      </c>
      <c r="M718" t="s">
        <v>131</v>
      </c>
      <c r="N718" t="s">
        <v>4828</v>
      </c>
      <c r="O718">
        <v>3</v>
      </c>
      <c r="P718" t="s">
        <v>4834</v>
      </c>
      <c r="Q718" t="s">
        <v>1346</v>
      </c>
      <c r="S718">
        <v>13</v>
      </c>
      <c r="T718">
        <v>70</v>
      </c>
      <c r="U718">
        <v>1.6</v>
      </c>
      <c r="V718">
        <v>0.4</v>
      </c>
      <c r="W718">
        <v>5.2</v>
      </c>
      <c r="X718">
        <v>1.6</v>
      </c>
      <c r="Y718">
        <v>1.4</v>
      </c>
      <c r="Z718">
        <v>358</v>
      </c>
      <c r="AB718">
        <v>1.2000000000000002</v>
      </c>
    </row>
    <row r="719" spans="1:28" x14ac:dyDescent="0.25">
      <c r="A719" t="s">
        <v>4835</v>
      </c>
      <c r="B719" t="s">
        <v>4836</v>
      </c>
      <c r="C719" t="s">
        <v>4100</v>
      </c>
      <c r="D719" t="s">
        <v>2160</v>
      </c>
      <c r="E719" t="s">
        <v>4837</v>
      </c>
      <c r="F719" t="s">
        <v>4838</v>
      </c>
      <c r="G719" t="s">
        <v>4388</v>
      </c>
      <c r="H719" t="s">
        <v>4104</v>
      </c>
      <c r="I719" t="s">
        <v>4105</v>
      </c>
      <c r="J719" t="s">
        <v>4389</v>
      </c>
      <c r="K719" t="s">
        <v>482</v>
      </c>
      <c r="L719" t="s">
        <v>482</v>
      </c>
      <c r="M719" t="s">
        <v>131</v>
      </c>
      <c r="N719" t="s">
        <v>4835</v>
      </c>
      <c r="O719">
        <v>3</v>
      </c>
      <c r="P719" t="s">
        <v>4390</v>
      </c>
      <c r="Q719" t="s">
        <v>1157</v>
      </c>
      <c r="S719">
        <v>11</v>
      </c>
      <c r="T719">
        <v>73.2</v>
      </c>
      <c r="U719">
        <v>1.3</v>
      </c>
      <c r="V719">
        <v>0.3</v>
      </c>
      <c r="W719">
        <v>3</v>
      </c>
      <c r="X719">
        <v>0</v>
      </c>
      <c r="Y719">
        <v>3.2</v>
      </c>
      <c r="Z719">
        <v>354</v>
      </c>
      <c r="AB719">
        <v>1</v>
      </c>
    </row>
    <row r="720" spans="1:28" x14ac:dyDescent="0.25">
      <c r="A720" t="s">
        <v>4839</v>
      </c>
      <c r="B720" t="s">
        <v>4840</v>
      </c>
      <c r="C720" t="s">
        <v>4100</v>
      </c>
      <c r="D720" t="s">
        <v>4371</v>
      </c>
      <c r="E720" t="s">
        <v>4841</v>
      </c>
      <c r="F720" t="s">
        <v>4842</v>
      </c>
      <c r="G720" t="s">
        <v>4843</v>
      </c>
      <c r="H720" t="s">
        <v>4375</v>
      </c>
      <c r="I720" t="s">
        <v>2072</v>
      </c>
      <c r="J720" t="s">
        <v>4844</v>
      </c>
      <c r="K720" t="s">
        <v>564</v>
      </c>
      <c r="L720" t="s">
        <v>483</v>
      </c>
      <c r="M720" t="s">
        <v>131</v>
      </c>
      <c r="N720" t="s">
        <v>4839</v>
      </c>
      <c r="O720">
        <v>1</v>
      </c>
      <c r="P720" t="s">
        <v>4845</v>
      </c>
      <c r="Q720" t="s">
        <v>131</v>
      </c>
    </row>
    <row r="721" spans="1:28" x14ac:dyDescent="0.25">
      <c r="A721" t="s">
        <v>4846</v>
      </c>
      <c r="B721" t="s">
        <v>4847</v>
      </c>
      <c r="C721" t="s">
        <v>4100</v>
      </c>
      <c r="D721" t="s">
        <v>4355</v>
      </c>
      <c r="E721" t="s">
        <v>4848</v>
      </c>
      <c r="F721" t="s">
        <v>4849</v>
      </c>
      <c r="G721" t="s">
        <v>4850</v>
      </c>
      <c r="H721" t="s">
        <v>4191</v>
      </c>
      <c r="I721" t="s">
        <v>2072</v>
      </c>
      <c r="J721" t="s">
        <v>4851</v>
      </c>
      <c r="K721" t="s">
        <v>482</v>
      </c>
      <c r="L721" t="s">
        <v>482</v>
      </c>
      <c r="M721" t="s">
        <v>131</v>
      </c>
      <c r="N721" t="s">
        <v>4846</v>
      </c>
      <c r="O721">
        <v>1</v>
      </c>
      <c r="P721" t="s">
        <v>4852</v>
      </c>
      <c r="Q721" t="s">
        <v>789</v>
      </c>
      <c r="S721">
        <v>24.9</v>
      </c>
      <c r="T721">
        <v>1.8</v>
      </c>
      <c r="U721">
        <v>34.200000000000003</v>
      </c>
      <c r="V721">
        <v>21.3</v>
      </c>
      <c r="W721">
        <v>0</v>
      </c>
      <c r="X721">
        <v>1.9</v>
      </c>
      <c r="Y721">
        <v>0.1</v>
      </c>
      <c r="Z721">
        <v>415</v>
      </c>
      <c r="AB721">
        <v>12.900000000000002</v>
      </c>
    </row>
    <row r="722" spans="1:28" x14ac:dyDescent="0.25">
      <c r="A722" t="s">
        <v>4853</v>
      </c>
      <c r="B722" t="s">
        <v>4854</v>
      </c>
      <c r="C722" t="s">
        <v>4100</v>
      </c>
      <c r="D722" t="s">
        <v>4855</v>
      </c>
      <c r="E722" t="s">
        <v>4856</v>
      </c>
      <c r="F722" t="s">
        <v>4857</v>
      </c>
      <c r="G722" t="s">
        <v>4858</v>
      </c>
      <c r="H722" t="s">
        <v>4859</v>
      </c>
      <c r="I722" t="s">
        <v>4155</v>
      </c>
      <c r="J722" t="s">
        <v>4860</v>
      </c>
      <c r="K722" t="s">
        <v>482</v>
      </c>
      <c r="L722" t="s">
        <v>482</v>
      </c>
      <c r="M722" t="s">
        <v>131</v>
      </c>
      <c r="N722" t="s">
        <v>4853</v>
      </c>
      <c r="O722">
        <v>2</v>
      </c>
      <c r="P722" t="s">
        <v>4861</v>
      </c>
      <c r="Q722" t="s">
        <v>3874</v>
      </c>
      <c r="S722">
        <v>0</v>
      </c>
      <c r="T722">
        <v>0</v>
      </c>
      <c r="U722">
        <v>52</v>
      </c>
      <c r="V722">
        <v>11</v>
      </c>
      <c r="W722">
        <v>0.5</v>
      </c>
      <c r="X722">
        <v>1.4</v>
      </c>
      <c r="Y722">
        <v>0</v>
      </c>
      <c r="Z722">
        <v>468</v>
      </c>
      <c r="AB722">
        <v>41</v>
      </c>
    </row>
    <row r="723" spans="1:28" x14ac:dyDescent="0.25">
      <c r="A723" t="s">
        <v>4862</v>
      </c>
      <c r="B723" t="s">
        <v>4863</v>
      </c>
      <c r="C723" t="s">
        <v>4100</v>
      </c>
      <c r="D723" t="s">
        <v>2309</v>
      </c>
      <c r="E723" t="s">
        <v>4864</v>
      </c>
      <c r="F723" t="s">
        <v>4865</v>
      </c>
      <c r="G723" t="s">
        <v>1410</v>
      </c>
      <c r="H723" t="s">
        <v>4605</v>
      </c>
      <c r="I723" t="s">
        <v>4866</v>
      </c>
      <c r="J723" t="s">
        <v>4867</v>
      </c>
      <c r="K723" t="s">
        <v>482</v>
      </c>
      <c r="L723" t="s">
        <v>482</v>
      </c>
      <c r="M723" t="s">
        <v>131</v>
      </c>
      <c r="N723" t="s">
        <v>4862</v>
      </c>
      <c r="O723">
        <v>2.27</v>
      </c>
      <c r="P723" t="s">
        <v>4868</v>
      </c>
      <c r="Q723" t="s">
        <v>3373</v>
      </c>
      <c r="S723">
        <v>17.2</v>
      </c>
      <c r="T723">
        <v>0.5</v>
      </c>
      <c r="U723">
        <v>12.12</v>
      </c>
      <c r="V723">
        <v>4.6100000000000003</v>
      </c>
      <c r="W723">
        <v>0.5</v>
      </c>
      <c r="X723">
        <v>3</v>
      </c>
      <c r="Y723">
        <v>0.5</v>
      </c>
      <c r="Z723">
        <v>178</v>
      </c>
      <c r="AB723">
        <v>7.5099999999999989</v>
      </c>
    </row>
    <row r="724" spans="1:28" x14ac:dyDescent="0.25">
      <c r="A724" t="s">
        <v>4869</v>
      </c>
      <c r="B724" t="s">
        <v>4870</v>
      </c>
      <c r="C724" t="s">
        <v>4100</v>
      </c>
      <c r="D724" t="s">
        <v>4871</v>
      </c>
      <c r="E724" t="s">
        <v>4872</v>
      </c>
      <c r="F724" t="s">
        <v>4873</v>
      </c>
      <c r="G724" t="s">
        <v>2522</v>
      </c>
      <c r="H724" t="s">
        <v>4382</v>
      </c>
      <c r="I724" t="s">
        <v>4342</v>
      </c>
      <c r="J724" t="s">
        <v>2550</v>
      </c>
      <c r="K724" t="s">
        <v>733</v>
      </c>
      <c r="L724" t="s">
        <v>733</v>
      </c>
      <c r="M724" t="s">
        <v>131</v>
      </c>
      <c r="N724" t="s">
        <v>4869</v>
      </c>
      <c r="O724">
        <v>0.4</v>
      </c>
      <c r="P724" t="s">
        <v>2552</v>
      </c>
      <c r="Q724" t="s">
        <v>131</v>
      </c>
      <c r="S724">
        <v>16.5</v>
      </c>
      <c r="T724">
        <v>3.7</v>
      </c>
      <c r="U724">
        <v>1.9</v>
      </c>
      <c r="V724">
        <v>0.6</v>
      </c>
      <c r="W724">
        <v>0</v>
      </c>
      <c r="X724">
        <v>3</v>
      </c>
      <c r="Y724">
        <v>1.1000000000000001</v>
      </c>
      <c r="Z724">
        <v>97</v>
      </c>
      <c r="AB724">
        <v>1.2999999999999998</v>
      </c>
    </row>
    <row r="725" spans="1:28" x14ac:dyDescent="0.25">
      <c r="A725" t="s">
        <v>4874</v>
      </c>
      <c r="B725" t="s">
        <v>4875</v>
      </c>
      <c r="C725" t="s">
        <v>4100</v>
      </c>
      <c r="D725" t="s">
        <v>4876</v>
      </c>
      <c r="E725" t="s">
        <v>4877</v>
      </c>
      <c r="F725" t="s">
        <v>4878</v>
      </c>
      <c r="G725" t="s">
        <v>4879</v>
      </c>
      <c r="H725" t="s">
        <v>4154</v>
      </c>
      <c r="I725" t="s">
        <v>4155</v>
      </c>
      <c r="J725" t="s">
        <v>4880</v>
      </c>
      <c r="K725" t="s">
        <v>495</v>
      </c>
      <c r="L725" t="s">
        <v>495</v>
      </c>
      <c r="M725" t="s">
        <v>131</v>
      </c>
      <c r="N725" t="s">
        <v>4874</v>
      </c>
      <c r="O725">
        <v>2</v>
      </c>
      <c r="P725" t="s">
        <v>4881</v>
      </c>
      <c r="Q725" t="s">
        <v>131</v>
      </c>
    </row>
    <row r="726" spans="1:28" x14ac:dyDescent="0.25">
      <c r="A726" t="s">
        <v>4882</v>
      </c>
      <c r="B726" t="s">
        <v>4883</v>
      </c>
      <c r="C726" t="s">
        <v>4100</v>
      </c>
      <c r="D726" t="s">
        <v>4884</v>
      </c>
      <c r="E726" t="s">
        <v>4885</v>
      </c>
      <c r="F726" t="s">
        <v>4886</v>
      </c>
      <c r="G726" t="s">
        <v>4887</v>
      </c>
      <c r="H726" t="s">
        <v>4519</v>
      </c>
      <c r="I726" t="s">
        <v>4888</v>
      </c>
      <c r="J726" t="s">
        <v>2625</v>
      </c>
      <c r="K726" t="s">
        <v>733</v>
      </c>
      <c r="L726" t="s">
        <v>733</v>
      </c>
      <c r="M726" t="s">
        <v>131</v>
      </c>
      <c r="N726" t="s">
        <v>4882</v>
      </c>
      <c r="O726">
        <v>1</v>
      </c>
      <c r="P726" t="s">
        <v>1750</v>
      </c>
      <c r="Q726" t="s">
        <v>131</v>
      </c>
      <c r="S726">
        <v>7.8</v>
      </c>
      <c r="T726">
        <v>49.1</v>
      </c>
      <c r="U726">
        <v>6.3</v>
      </c>
      <c r="V726">
        <v>0.5</v>
      </c>
      <c r="W726">
        <v>3.9</v>
      </c>
      <c r="X726">
        <v>0.8</v>
      </c>
      <c r="Y726">
        <v>2.5</v>
      </c>
      <c r="Z726">
        <v>293</v>
      </c>
      <c r="AB726">
        <v>5.8</v>
      </c>
    </row>
    <row r="727" spans="1:28" x14ac:dyDescent="0.25">
      <c r="A727" t="s">
        <v>4889</v>
      </c>
      <c r="B727" t="s">
        <v>4890</v>
      </c>
      <c r="C727" t="s">
        <v>4100</v>
      </c>
      <c r="D727" t="s">
        <v>3175</v>
      </c>
      <c r="E727" t="s">
        <v>4891</v>
      </c>
      <c r="F727" t="s">
        <v>4892</v>
      </c>
      <c r="G727" t="s">
        <v>4893</v>
      </c>
      <c r="H727" t="s">
        <v>4223</v>
      </c>
      <c r="I727" t="s">
        <v>4224</v>
      </c>
      <c r="J727" t="s">
        <v>4894</v>
      </c>
      <c r="K727" t="s">
        <v>482</v>
      </c>
      <c r="L727" t="s">
        <v>482</v>
      </c>
      <c r="M727" t="s">
        <v>131</v>
      </c>
      <c r="N727" t="s">
        <v>4889</v>
      </c>
      <c r="O727">
        <v>2.5</v>
      </c>
      <c r="P727" t="s">
        <v>4895</v>
      </c>
      <c r="Q727" t="s">
        <v>1313</v>
      </c>
      <c r="S727">
        <v>2.1</v>
      </c>
      <c r="T727">
        <v>19</v>
      </c>
      <c r="U727">
        <v>3.7</v>
      </c>
      <c r="V727">
        <v>1.1000000000000001</v>
      </c>
      <c r="W727">
        <v>2.2000000000000002</v>
      </c>
      <c r="X727">
        <v>0.17</v>
      </c>
      <c r="Y727">
        <v>0.5</v>
      </c>
      <c r="Z727">
        <v>122</v>
      </c>
      <c r="AB727">
        <v>2.6</v>
      </c>
    </row>
    <row r="728" spans="1:28" x14ac:dyDescent="0.25">
      <c r="A728" t="s">
        <v>4896</v>
      </c>
      <c r="B728" t="s">
        <v>4897</v>
      </c>
      <c r="C728" t="s">
        <v>4100</v>
      </c>
      <c r="D728" t="s">
        <v>4898</v>
      </c>
      <c r="E728" t="s">
        <v>4899</v>
      </c>
      <c r="F728" t="s">
        <v>4900</v>
      </c>
      <c r="G728" t="s">
        <v>4901</v>
      </c>
      <c r="H728" t="s">
        <v>4181</v>
      </c>
      <c r="I728" t="s">
        <v>4182</v>
      </c>
      <c r="J728" t="s">
        <v>4902</v>
      </c>
      <c r="K728" t="s">
        <v>564</v>
      </c>
      <c r="L728" t="s">
        <v>483</v>
      </c>
      <c r="M728" t="s">
        <v>131</v>
      </c>
      <c r="N728" t="s">
        <v>4896</v>
      </c>
      <c r="O728">
        <v>5</v>
      </c>
      <c r="P728" t="s">
        <v>4903</v>
      </c>
      <c r="Q728" t="s">
        <v>131</v>
      </c>
    </row>
    <row r="729" spans="1:28" x14ac:dyDescent="0.25">
      <c r="A729" t="s">
        <v>4904</v>
      </c>
      <c r="B729" t="s">
        <v>4905</v>
      </c>
      <c r="C729" t="s">
        <v>4100</v>
      </c>
      <c r="D729" t="s">
        <v>3242</v>
      </c>
      <c r="E729" t="s">
        <v>4906</v>
      </c>
      <c r="F729" t="s">
        <v>4907</v>
      </c>
      <c r="G729" t="s">
        <v>4908</v>
      </c>
      <c r="H729" t="s">
        <v>4909</v>
      </c>
      <c r="I729" t="s">
        <v>4415</v>
      </c>
      <c r="J729" t="s">
        <v>1991</v>
      </c>
      <c r="K729" t="s">
        <v>495</v>
      </c>
      <c r="L729" t="s">
        <v>495</v>
      </c>
      <c r="M729" t="s">
        <v>131</v>
      </c>
      <c r="N729" t="s">
        <v>4904</v>
      </c>
      <c r="O729">
        <v>1</v>
      </c>
      <c r="P729" t="s">
        <v>548</v>
      </c>
      <c r="Q729" t="s">
        <v>131</v>
      </c>
    </row>
    <row r="730" spans="1:28" x14ac:dyDescent="0.25">
      <c r="A730" t="s">
        <v>4910</v>
      </c>
      <c r="B730" t="s">
        <v>4911</v>
      </c>
      <c r="C730" t="s">
        <v>4100</v>
      </c>
      <c r="D730" t="s">
        <v>4912</v>
      </c>
      <c r="E730" t="s">
        <v>4913</v>
      </c>
      <c r="F730" t="s">
        <v>4914</v>
      </c>
      <c r="G730" t="s">
        <v>4915</v>
      </c>
      <c r="H730" t="s">
        <v>4916</v>
      </c>
      <c r="I730" t="s">
        <v>4917</v>
      </c>
      <c r="J730" t="s">
        <v>4915</v>
      </c>
      <c r="K730" t="s">
        <v>482</v>
      </c>
      <c r="L730" t="s">
        <v>482</v>
      </c>
      <c r="M730" t="s">
        <v>131</v>
      </c>
      <c r="N730" t="s">
        <v>4910</v>
      </c>
      <c r="O730">
        <v>100</v>
      </c>
      <c r="P730" t="s">
        <v>4918</v>
      </c>
      <c r="Q730" t="s">
        <v>4919</v>
      </c>
      <c r="S730">
        <v>14</v>
      </c>
      <c r="T730">
        <v>19</v>
      </c>
      <c r="U730">
        <v>12</v>
      </c>
      <c r="V730">
        <v>1.4</v>
      </c>
      <c r="W730">
        <v>4</v>
      </c>
      <c r="X730">
        <v>0.9</v>
      </c>
      <c r="Y730">
        <v>0.4</v>
      </c>
      <c r="Z730">
        <v>245</v>
      </c>
      <c r="AB730">
        <v>10.6</v>
      </c>
    </row>
    <row r="731" spans="1:28" x14ac:dyDescent="0.25">
      <c r="A731" t="s">
        <v>4920</v>
      </c>
      <c r="B731" t="s">
        <v>4921</v>
      </c>
      <c r="C731" t="s">
        <v>4100</v>
      </c>
      <c r="D731" t="s">
        <v>4922</v>
      </c>
      <c r="E731" t="s">
        <v>4923</v>
      </c>
      <c r="F731" t="s">
        <v>4924</v>
      </c>
      <c r="G731" t="s">
        <v>4925</v>
      </c>
      <c r="H731" t="s">
        <v>4223</v>
      </c>
      <c r="I731" t="s">
        <v>4224</v>
      </c>
      <c r="J731" t="s">
        <v>4926</v>
      </c>
      <c r="K731" t="s">
        <v>564</v>
      </c>
      <c r="L731" t="s">
        <v>483</v>
      </c>
      <c r="M731" t="s">
        <v>131</v>
      </c>
      <c r="N731" t="s">
        <v>4920</v>
      </c>
      <c r="O731">
        <v>2.5</v>
      </c>
      <c r="P731" t="s">
        <v>4927</v>
      </c>
      <c r="Q731" t="s">
        <v>131</v>
      </c>
    </row>
    <row r="732" spans="1:28" x14ac:dyDescent="0.25">
      <c r="A732" t="s">
        <v>4928</v>
      </c>
      <c r="B732" t="s">
        <v>4929</v>
      </c>
      <c r="C732" t="s">
        <v>4100</v>
      </c>
      <c r="D732" t="s">
        <v>4202</v>
      </c>
      <c r="E732" t="s">
        <v>4930</v>
      </c>
      <c r="F732" t="s">
        <v>4931</v>
      </c>
      <c r="G732" t="s">
        <v>4205</v>
      </c>
      <c r="H732" t="s">
        <v>4206</v>
      </c>
      <c r="I732" t="s">
        <v>4932</v>
      </c>
      <c r="J732" t="s">
        <v>3078</v>
      </c>
      <c r="K732" t="s">
        <v>482</v>
      </c>
      <c r="L732" t="s">
        <v>482</v>
      </c>
      <c r="M732" t="s">
        <v>131</v>
      </c>
      <c r="N732" t="s">
        <v>4928</v>
      </c>
      <c r="O732">
        <v>1</v>
      </c>
      <c r="P732" t="s">
        <v>1814</v>
      </c>
      <c r="Q732" t="s">
        <v>1322</v>
      </c>
      <c r="S732">
        <v>3.9</v>
      </c>
      <c r="T732">
        <v>20.8</v>
      </c>
      <c r="U732">
        <v>7.2</v>
      </c>
      <c r="V732">
        <v>3.9</v>
      </c>
      <c r="W732">
        <v>0.6</v>
      </c>
      <c r="X732">
        <v>0.2</v>
      </c>
      <c r="Y732">
        <v>20.2</v>
      </c>
      <c r="Z732">
        <v>163</v>
      </c>
      <c r="AB732">
        <v>3.3000000000000003</v>
      </c>
    </row>
    <row r="733" spans="1:28" x14ac:dyDescent="0.25">
      <c r="A733" t="s">
        <v>4933</v>
      </c>
      <c r="B733" t="s">
        <v>4934</v>
      </c>
      <c r="C733" t="s">
        <v>4100</v>
      </c>
      <c r="D733" t="s">
        <v>4202</v>
      </c>
      <c r="E733" t="s">
        <v>4935</v>
      </c>
      <c r="F733" t="s">
        <v>4936</v>
      </c>
      <c r="G733" t="s">
        <v>4205</v>
      </c>
      <c r="H733" t="s">
        <v>4206</v>
      </c>
      <c r="I733" t="s">
        <v>4937</v>
      </c>
      <c r="J733" t="s">
        <v>3078</v>
      </c>
      <c r="K733" t="s">
        <v>482</v>
      </c>
      <c r="L733" t="s">
        <v>482</v>
      </c>
      <c r="M733" t="s">
        <v>131</v>
      </c>
      <c r="N733" t="s">
        <v>4933</v>
      </c>
      <c r="O733">
        <v>1</v>
      </c>
      <c r="P733" t="s">
        <v>1814</v>
      </c>
      <c r="Q733" t="s">
        <v>609</v>
      </c>
      <c r="S733">
        <v>2.8</v>
      </c>
      <c r="T733">
        <v>20.9</v>
      </c>
      <c r="U733">
        <v>7.5</v>
      </c>
      <c r="V733">
        <v>3.9</v>
      </c>
      <c r="W733">
        <v>0.1</v>
      </c>
      <c r="X733">
        <v>0.11</v>
      </c>
      <c r="Y733">
        <v>20.2</v>
      </c>
      <c r="Z733">
        <v>162</v>
      </c>
      <c r="AA733">
        <v>60</v>
      </c>
      <c r="AB733">
        <v>3.6</v>
      </c>
    </row>
    <row r="734" spans="1:28" x14ac:dyDescent="0.25">
      <c r="A734" t="s">
        <v>4938</v>
      </c>
      <c r="B734" t="s">
        <v>4939</v>
      </c>
      <c r="C734" t="s">
        <v>4100</v>
      </c>
      <c r="D734" t="s">
        <v>4136</v>
      </c>
      <c r="E734" t="s">
        <v>4940</v>
      </c>
      <c r="F734" t="s">
        <v>4941</v>
      </c>
      <c r="G734" t="s">
        <v>4942</v>
      </c>
      <c r="H734" t="s">
        <v>4943</v>
      </c>
      <c r="I734" t="s">
        <v>3894</v>
      </c>
      <c r="J734" t="s">
        <v>1087</v>
      </c>
      <c r="K734" t="s">
        <v>495</v>
      </c>
      <c r="L734" t="s">
        <v>495</v>
      </c>
      <c r="M734" t="s">
        <v>131</v>
      </c>
      <c r="N734" t="s">
        <v>4938</v>
      </c>
      <c r="O734">
        <v>1</v>
      </c>
      <c r="P734" t="s">
        <v>1088</v>
      </c>
      <c r="Q734" t="s">
        <v>131</v>
      </c>
    </row>
    <row r="735" spans="1:28" x14ac:dyDescent="0.25">
      <c r="A735" t="s">
        <v>4944</v>
      </c>
      <c r="B735" t="s">
        <v>4945</v>
      </c>
      <c r="C735" t="s">
        <v>4100</v>
      </c>
      <c r="D735" t="s">
        <v>3237</v>
      </c>
      <c r="E735" t="s">
        <v>4946</v>
      </c>
      <c r="F735" t="s">
        <v>4947</v>
      </c>
      <c r="G735" t="s">
        <v>4948</v>
      </c>
      <c r="H735" t="s">
        <v>4949</v>
      </c>
      <c r="I735" t="s">
        <v>4950</v>
      </c>
      <c r="J735" t="s">
        <v>312</v>
      </c>
      <c r="K735" t="s">
        <v>495</v>
      </c>
      <c r="L735" t="s">
        <v>495</v>
      </c>
      <c r="M735" t="s">
        <v>131</v>
      </c>
      <c r="N735" t="s">
        <v>4944</v>
      </c>
      <c r="O735">
        <v>1</v>
      </c>
      <c r="P735" t="s">
        <v>313</v>
      </c>
      <c r="Q735" t="s">
        <v>131</v>
      </c>
      <c r="S735">
        <v>8.8000000000000007</v>
      </c>
      <c r="T735">
        <v>33.299999999999997</v>
      </c>
      <c r="U735">
        <v>7.8</v>
      </c>
      <c r="V735">
        <v>0.7</v>
      </c>
      <c r="W735">
        <v>0</v>
      </c>
      <c r="X735">
        <v>0.6</v>
      </c>
      <c r="Y735">
        <v>2.2000000000000002</v>
      </c>
      <c r="Z735">
        <v>243</v>
      </c>
      <c r="AB735">
        <v>7.1</v>
      </c>
    </row>
    <row r="736" spans="1:28" x14ac:dyDescent="0.25">
      <c r="A736" t="s">
        <v>4951</v>
      </c>
      <c r="B736" t="s">
        <v>4952</v>
      </c>
      <c r="C736" t="s">
        <v>4100</v>
      </c>
      <c r="D736" t="s">
        <v>4953</v>
      </c>
      <c r="E736" t="s">
        <v>4954</v>
      </c>
      <c r="F736" t="s">
        <v>4955</v>
      </c>
      <c r="G736" t="s">
        <v>4956</v>
      </c>
      <c r="H736" t="s">
        <v>4605</v>
      </c>
      <c r="I736" t="s">
        <v>4606</v>
      </c>
      <c r="J736" t="s">
        <v>4957</v>
      </c>
      <c r="K736" t="s">
        <v>482</v>
      </c>
      <c r="L736" t="s">
        <v>482</v>
      </c>
      <c r="M736" t="s">
        <v>131</v>
      </c>
      <c r="N736" t="s">
        <v>4951</v>
      </c>
      <c r="O736">
        <v>2.27</v>
      </c>
      <c r="P736" t="s">
        <v>4958</v>
      </c>
      <c r="Q736" t="s">
        <v>4959</v>
      </c>
      <c r="S736">
        <v>1.9</v>
      </c>
      <c r="T736">
        <v>17</v>
      </c>
      <c r="U736">
        <v>6.8</v>
      </c>
      <c r="V736">
        <v>4.4000000000000004</v>
      </c>
      <c r="W736">
        <v>1.4</v>
      </c>
      <c r="X736">
        <v>0.53</v>
      </c>
      <c r="Y736">
        <v>0.5</v>
      </c>
      <c r="Z736">
        <v>138</v>
      </c>
      <c r="AB736">
        <v>2.3999999999999995</v>
      </c>
    </row>
    <row r="737" spans="1:28" x14ac:dyDescent="0.25">
      <c r="A737" t="s">
        <v>4960</v>
      </c>
      <c r="B737" t="s">
        <v>4961</v>
      </c>
      <c r="C737" t="s">
        <v>4100</v>
      </c>
      <c r="D737" t="s">
        <v>4177</v>
      </c>
      <c r="E737" t="s">
        <v>4962</v>
      </c>
      <c r="F737" t="s">
        <v>4963</v>
      </c>
      <c r="G737" t="s">
        <v>4964</v>
      </c>
      <c r="H737" t="s">
        <v>4223</v>
      </c>
      <c r="I737" t="s">
        <v>4224</v>
      </c>
      <c r="J737" t="s">
        <v>4965</v>
      </c>
      <c r="K737" t="s">
        <v>564</v>
      </c>
      <c r="L737" t="s">
        <v>483</v>
      </c>
      <c r="M737" t="s">
        <v>131</v>
      </c>
      <c r="N737" t="s">
        <v>4960</v>
      </c>
      <c r="O737">
        <v>2.5</v>
      </c>
      <c r="P737" t="s">
        <v>4966</v>
      </c>
      <c r="Q737" t="s">
        <v>131</v>
      </c>
      <c r="S737">
        <v>25</v>
      </c>
      <c r="T737">
        <v>0.5</v>
      </c>
      <c r="U737">
        <v>1.4</v>
      </c>
      <c r="V737">
        <v>0.4</v>
      </c>
      <c r="W737">
        <v>0.1</v>
      </c>
      <c r="X737">
        <v>0.94</v>
      </c>
      <c r="Y737">
        <v>0.5</v>
      </c>
      <c r="Z737">
        <v>115</v>
      </c>
      <c r="AB737">
        <v>0.99999999999999989</v>
      </c>
    </row>
    <row r="738" spans="1:28" x14ac:dyDescent="0.25">
      <c r="A738" t="s">
        <v>4967</v>
      </c>
      <c r="B738" t="s">
        <v>4968</v>
      </c>
      <c r="C738" t="s">
        <v>4100</v>
      </c>
      <c r="D738" t="s">
        <v>2745</v>
      </c>
      <c r="E738" t="s">
        <v>4969</v>
      </c>
      <c r="F738" t="s">
        <v>4970</v>
      </c>
      <c r="G738" t="s">
        <v>4971</v>
      </c>
      <c r="H738" t="s">
        <v>4223</v>
      </c>
      <c r="I738" t="s">
        <v>4224</v>
      </c>
      <c r="J738" t="s">
        <v>4972</v>
      </c>
      <c r="K738" t="s">
        <v>482</v>
      </c>
      <c r="L738" t="s">
        <v>482</v>
      </c>
      <c r="M738" t="s">
        <v>131</v>
      </c>
      <c r="N738" t="s">
        <v>4967</v>
      </c>
      <c r="O738">
        <v>2.5</v>
      </c>
      <c r="P738" t="s">
        <v>4973</v>
      </c>
      <c r="Q738" t="s">
        <v>1354</v>
      </c>
      <c r="S738">
        <v>5.4</v>
      </c>
      <c r="T738">
        <v>8.5</v>
      </c>
      <c r="U738">
        <v>0</v>
      </c>
      <c r="V738">
        <v>0</v>
      </c>
      <c r="W738">
        <v>5</v>
      </c>
      <c r="X738">
        <v>0.04</v>
      </c>
      <c r="Y738">
        <v>1.7</v>
      </c>
      <c r="Z738">
        <v>66</v>
      </c>
      <c r="AB738">
        <v>0</v>
      </c>
    </row>
    <row r="739" spans="1:28" x14ac:dyDescent="0.25">
      <c r="A739" t="s">
        <v>4974</v>
      </c>
      <c r="B739" t="s">
        <v>4975</v>
      </c>
      <c r="C739" t="s">
        <v>4100</v>
      </c>
      <c r="D739" t="s">
        <v>1812</v>
      </c>
      <c r="E739" t="s">
        <v>4976</v>
      </c>
      <c r="F739" t="s">
        <v>4977</v>
      </c>
      <c r="G739" t="s">
        <v>1064</v>
      </c>
      <c r="H739" t="s">
        <v>4223</v>
      </c>
      <c r="I739" t="s">
        <v>4224</v>
      </c>
      <c r="J739" t="s">
        <v>2867</v>
      </c>
      <c r="K739" t="s">
        <v>495</v>
      </c>
      <c r="L739" t="s">
        <v>495</v>
      </c>
      <c r="M739" t="s">
        <v>131</v>
      </c>
      <c r="N739" t="s">
        <v>4974</v>
      </c>
      <c r="O739">
        <v>2.5</v>
      </c>
      <c r="P739" t="s">
        <v>875</v>
      </c>
      <c r="Q739" t="s">
        <v>131</v>
      </c>
    </row>
    <row r="740" spans="1:28" x14ac:dyDescent="0.25">
      <c r="A740" t="s">
        <v>4978</v>
      </c>
      <c r="B740" t="s">
        <v>4979</v>
      </c>
      <c r="C740" t="s">
        <v>4100</v>
      </c>
      <c r="D740" t="s">
        <v>4980</v>
      </c>
      <c r="E740" t="s">
        <v>4981</v>
      </c>
      <c r="F740" t="s">
        <v>4982</v>
      </c>
      <c r="G740" t="s">
        <v>4983</v>
      </c>
      <c r="H740" t="s">
        <v>4984</v>
      </c>
      <c r="I740" t="s">
        <v>4564</v>
      </c>
      <c r="J740" t="s">
        <v>1225</v>
      </c>
      <c r="K740" t="s">
        <v>733</v>
      </c>
      <c r="L740" t="s">
        <v>733</v>
      </c>
      <c r="M740" t="s">
        <v>131</v>
      </c>
      <c r="N740" t="s">
        <v>4978</v>
      </c>
      <c r="O740">
        <v>1</v>
      </c>
      <c r="P740" t="s">
        <v>532</v>
      </c>
      <c r="Q740" t="s">
        <v>131</v>
      </c>
    </row>
    <row r="741" spans="1:28" x14ac:dyDescent="0.25">
      <c r="A741" t="s">
        <v>4985</v>
      </c>
      <c r="B741" t="s">
        <v>4986</v>
      </c>
      <c r="C741" t="s">
        <v>4100</v>
      </c>
      <c r="D741" t="s">
        <v>4515</v>
      </c>
      <c r="E741" t="s">
        <v>4987</v>
      </c>
      <c r="F741" t="s">
        <v>4988</v>
      </c>
      <c r="G741" t="s">
        <v>4526</v>
      </c>
      <c r="H741" t="s">
        <v>4984</v>
      </c>
      <c r="I741" t="s">
        <v>4564</v>
      </c>
      <c r="J741" t="s">
        <v>750</v>
      </c>
      <c r="K741" t="s">
        <v>482</v>
      </c>
      <c r="L741" t="s">
        <v>482</v>
      </c>
      <c r="M741" t="s">
        <v>131</v>
      </c>
      <c r="N741" t="s">
        <v>4985</v>
      </c>
      <c r="O741">
        <v>1</v>
      </c>
      <c r="P741" t="s">
        <v>751</v>
      </c>
      <c r="Q741" t="s">
        <v>744</v>
      </c>
      <c r="S741">
        <v>8.6</v>
      </c>
      <c r="T741">
        <v>46.6</v>
      </c>
      <c r="U741">
        <v>1.4</v>
      </c>
      <c r="V741">
        <v>0.2</v>
      </c>
      <c r="W741">
        <v>2.8</v>
      </c>
      <c r="X741">
        <v>0.87</v>
      </c>
      <c r="Y741">
        <v>3.8</v>
      </c>
      <c r="Z741">
        <v>238</v>
      </c>
      <c r="AB741">
        <v>1.2</v>
      </c>
    </row>
    <row r="742" spans="1:28" x14ac:dyDescent="0.25">
      <c r="A742" t="s">
        <v>4989</v>
      </c>
      <c r="B742" t="s">
        <v>4990</v>
      </c>
      <c r="C742" t="s">
        <v>4100</v>
      </c>
      <c r="D742" t="s">
        <v>4515</v>
      </c>
      <c r="E742" t="s">
        <v>4991</v>
      </c>
      <c r="F742" t="s">
        <v>4992</v>
      </c>
      <c r="G742" t="s">
        <v>4993</v>
      </c>
      <c r="H742" t="s">
        <v>4984</v>
      </c>
      <c r="I742" t="s">
        <v>4520</v>
      </c>
      <c r="J742" t="s">
        <v>2972</v>
      </c>
      <c r="K742" t="s">
        <v>482</v>
      </c>
      <c r="L742" t="s">
        <v>482</v>
      </c>
      <c r="M742" t="s">
        <v>131</v>
      </c>
      <c r="N742" t="s">
        <v>4989</v>
      </c>
      <c r="O742">
        <v>1</v>
      </c>
      <c r="P742" t="s">
        <v>2973</v>
      </c>
      <c r="Q742" t="s">
        <v>744</v>
      </c>
      <c r="S742">
        <v>8.6999999999999993</v>
      </c>
      <c r="T742">
        <v>50.4</v>
      </c>
      <c r="U742">
        <v>2.1</v>
      </c>
      <c r="V742">
        <v>0.3</v>
      </c>
      <c r="W742">
        <v>3</v>
      </c>
      <c r="X742">
        <v>0.9</v>
      </c>
      <c r="Y742">
        <v>3.6</v>
      </c>
      <c r="Z742">
        <v>260</v>
      </c>
      <c r="AB742">
        <v>1.8</v>
      </c>
    </row>
    <row r="743" spans="1:28" x14ac:dyDescent="0.25">
      <c r="A743" t="s">
        <v>4994</v>
      </c>
      <c r="B743" t="s">
        <v>4995</v>
      </c>
      <c r="C743" t="s">
        <v>4100</v>
      </c>
      <c r="D743" t="s">
        <v>4996</v>
      </c>
      <c r="E743" t="s">
        <v>4997</v>
      </c>
      <c r="F743" t="s">
        <v>4998</v>
      </c>
      <c r="G743" t="s">
        <v>4999</v>
      </c>
      <c r="H743" t="s">
        <v>5000</v>
      </c>
      <c r="I743" t="s">
        <v>269</v>
      </c>
      <c r="J743" t="s">
        <v>5001</v>
      </c>
      <c r="K743" t="s">
        <v>482</v>
      </c>
      <c r="L743" t="s">
        <v>482</v>
      </c>
      <c r="M743" t="s">
        <v>131</v>
      </c>
      <c r="N743" t="s">
        <v>4994</v>
      </c>
      <c r="O743">
        <v>1</v>
      </c>
      <c r="P743" t="s">
        <v>5002</v>
      </c>
      <c r="Q743" t="s">
        <v>5003</v>
      </c>
      <c r="S743">
        <v>3.8</v>
      </c>
      <c r="T743">
        <v>30.6</v>
      </c>
      <c r="U743">
        <v>7.4</v>
      </c>
      <c r="V743">
        <v>3.6</v>
      </c>
      <c r="W743">
        <v>0.3</v>
      </c>
      <c r="X743">
        <v>0.3</v>
      </c>
      <c r="Y743">
        <v>16.2</v>
      </c>
      <c r="Z743">
        <v>205</v>
      </c>
      <c r="AB743">
        <v>3.8000000000000003</v>
      </c>
    </row>
    <row r="744" spans="1:28" x14ac:dyDescent="0.25">
      <c r="A744" t="s">
        <v>5004</v>
      </c>
      <c r="B744" t="s">
        <v>5005</v>
      </c>
      <c r="C744" t="s">
        <v>4100</v>
      </c>
      <c r="D744" t="s">
        <v>3277</v>
      </c>
      <c r="E744" t="s">
        <v>5006</v>
      </c>
      <c r="F744" t="s">
        <v>5007</v>
      </c>
      <c r="G744" t="s">
        <v>5008</v>
      </c>
      <c r="H744" t="s">
        <v>5009</v>
      </c>
      <c r="I744" t="s">
        <v>5010</v>
      </c>
      <c r="J744" t="s">
        <v>5008</v>
      </c>
      <c r="K744" t="s">
        <v>733</v>
      </c>
      <c r="L744" t="s">
        <v>733</v>
      </c>
      <c r="M744" t="s">
        <v>131</v>
      </c>
      <c r="N744" t="s">
        <v>5004</v>
      </c>
      <c r="O744">
        <v>250</v>
      </c>
      <c r="P744" t="s">
        <v>5011</v>
      </c>
      <c r="Q744" t="s">
        <v>131</v>
      </c>
    </row>
    <row r="745" spans="1:28" x14ac:dyDescent="0.25">
      <c r="A745" t="s">
        <v>5012</v>
      </c>
      <c r="B745" t="s">
        <v>5013</v>
      </c>
      <c r="C745" t="s">
        <v>4100</v>
      </c>
      <c r="D745" t="s">
        <v>2668</v>
      </c>
      <c r="E745" t="s">
        <v>5014</v>
      </c>
      <c r="F745" t="s">
        <v>5015</v>
      </c>
      <c r="G745" t="s">
        <v>5016</v>
      </c>
      <c r="H745" t="s">
        <v>4382</v>
      </c>
      <c r="I745" t="s">
        <v>4342</v>
      </c>
      <c r="J745" t="s">
        <v>5016</v>
      </c>
      <c r="K745" t="s">
        <v>733</v>
      </c>
      <c r="L745" t="s">
        <v>733</v>
      </c>
      <c r="M745" t="s">
        <v>131</v>
      </c>
      <c r="N745" t="s">
        <v>5012</v>
      </c>
      <c r="O745">
        <v>500</v>
      </c>
      <c r="P745" t="s">
        <v>2073</v>
      </c>
      <c r="Q745" t="s">
        <v>131</v>
      </c>
    </row>
    <row r="746" spans="1:28" x14ac:dyDescent="0.25">
      <c r="A746" t="s">
        <v>5017</v>
      </c>
      <c r="B746" t="s">
        <v>5018</v>
      </c>
      <c r="C746" t="s">
        <v>4100</v>
      </c>
      <c r="D746" t="s">
        <v>1220</v>
      </c>
      <c r="E746" t="s">
        <v>5019</v>
      </c>
      <c r="F746" t="s">
        <v>5020</v>
      </c>
      <c r="G746" t="s">
        <v>5021</v>
      </c>
      <c r="H746" t="s">
        <v>4571</v>
      </c>
      <c r="I746" t="s">
        <v>4467</v>
      </c>
      <c r="J746" t="s">
        <v>5021</v>
      </c>
      <c r="K746" t="s">
        <v>733</v>
      </c>
      <c r="L746" t="s">
        <v>733</v>
      </c>
      <c r="M746" t="s">
        <v>131</v>
      </c>
      <c r="N746" t="s">
        <v>5017</v>
      </c>
      <c r="O746">
        <v>1</v>
      </c>
      <c r="P746" t="s">
        <v>3252</v>
      </c>
      <c r="Q746" t="s">
        <v>131</v>
      </c>
    </row>
    <row r="747" spans="1:28" x14ac:dyDescent="0.25">
      <c r="A747" t="s">
        <v>5022</v>
      </c>
      <c r="B747" t="s">
        <v>5023</v>
      </c>
      <c r="C747" t="s">
        <v>4100</v>
      </c>
      <c r="D747" t="s">
        <v>5024</v>
      </c>
      <c r="E747" t="s">
        <v>5025</v>
      </c>
      <c r="F747" t="s">
        <v>5026</v>
      </c>
      <c r="G747" t="s">
        <v>2126</v>
      </c>
      <c r="H747" t="s">
        <v>4571</v>
      </c>
      <c r="I747" t="s">
        <v>4467</v>
      </c>
      <c r="J747" t="s">
        <v>2126</v>
      </c>
      <c r="K747" t="s">
        <v>733</v>
      </c>
      <c r="L747" t="s">
        <v>733</v>
      </c>
      <c r="M747" t="s">
        <v>131</v>
      </c>
      <c r="N747" t="s">
        <v>5022</v>
      </c>
      <c r="O747">
        <v>1</v>
      </c>
      <c r="P747" t="s">
        <v>2127</v>
      </c>
      <c r="Q747" t="s">
        <v>131</v>
      </c>
    </row>
    <row r="748" spans="1:28" x14ac:dyDescent="0.25">
      <c r="A748" t="s">
        <v>5027</v>
      </c>
      <c r="B748" t="s">
        <v>5028</v>
      </c>
      <c r="C748" t="s">
        <v>4100</v>
      </c>
      <c r="D748" t="s">
        <v>1288</v>
      </c>
      <c r="E748" t="s">
        <v>5029</v>
      </c>
      <c r="F748" t="s">
        <v>5030</v>
      </c>
      <c r="G748" t="s">
        <v>5031</v>
      </c>
      <c r="H748" t="s">
        <v>4571</v>
      </c>
      <c r="I748" t="s">
        <v>4467</v>
      </c>
      <c r="J748" t="s">
        <v>5031</v>
      </c>
      <c r="K748" t="s">
        <v>733</v>
      </c>
      <c r="L748" t="s">
        <v>733</v>
      </c>
      <c r="M748" t="s">
        <v>131</v>
      </c>
      <c r="N748" t="s">
        <v>5027</v>
      </c>
      <c r="O748">
        <v>1</v>
      </c>
      <c r="P748" t="s">
        <v>211</v>
      </c>
      <c r="Q748" t="s">
        <v>131</v>
      </c>
    </row>
    <row r="749" spans="1:28" x14ac:dyDescent="0.25">
      <c r="A749" t="s">
        <v>5032</v>
      </c>
      <c r="B749" t="s">
        <v>5033</v>
      </c>
      <c r="C749" t="s">
        <v>4100</v>
      </c>
      <c r="D749" t="s">
        <v>5034</v>
      </c>
      <c r="E749" t="s">
        <v>5035</v>
      </c>
      <c r="F749" t="s">
        <v>5036</v>
      </c>
      <c r="G749" t="s">
        <v>601</v>
      </c>
      <c r="H749" t="s">
        <v>4571</v>
      </c>
      <c r="I749" t="s">
        <v>4467</v>
      </c>
      <c r="J749" t="s">
        <v>601</v>
      </c>
      <c r="K749" t="s">
        <v>733</v>
      </c>
      <c r="L749" t="s">
        <v>733</v>
      </c>
      <c r="M749" t="s">
        <v>131</v>
      </c>
      <c r="N749" t="s">
        <v>5032</v>
      </c>
      <c r="O749">
        <v>1</v>
      </c>
      <c r="P749" t="s">
        <v>602</v>
      </c>
      <c r="Q749" t="s">
        <v>131</v>
      </c>
    </row>
    <row r="750" spans="1:28" x14ac:dyDescent="0.25">
      <c r="A750" t="s">
        <v>5037</v>
      </c>
      <c r="B750" t="s">
        <v>5038</v>
      </c>
      <c r="C750" t="s">
        <v>4100</v>
      </c>
      <c r="D750" t="s">
        <v>5039</v>
      </c>
      <c r="E750" t="s">
        <v>5040</v>
      </c>
      <c r="F750" t="s">
        <v>5041</v>
      </c>
      <c r="G750" t="s">
        <v>5042</v>
      </c>
      <c r="H750" t="s">
        <v>4571</v>
      </c>
      <c r="I750" t="s">
        <v>4467</v>
      </c>
      <c r="J750" t="s">
        <v>5042</v>
      </c>
      <c r="K750" t="s">
        <v>733</v>
      </c>
      <c r="L750" t="s">
        <v>733</v>
      </c>
      <c r="M750" t="s">
        <v>131</v>
      </c>
      <c r="N750" t="s">
        <v>5037</v>
      </c>
      <c r="O750">
        <v>1</v>
      </c>
      <c r="P750" t="s">
        <v>5043</v>
      </c>
      <c r="Q750" t="s">
        <v>131</v>
      </c>
    </row>
    <row r="751" spans="1:28" x14ac:dyDescent="0.25">
      <c r="A751" t="s">
        <v>5044</v>
      </c>
      <c r="B751" t="s">
        <v>5045</v>
      </c>
      <c r="C751" t="s">
        <v>4100</v>
      </c>
      <c r="D751" t="s">
        <v>1293</v>
      </c>
      <c r="E751" t="s">
        <v>5046</v>
      </c>
      <c r="F751" t="s">
        <v>5047</v>
      </c>
      <c r="G751" t="s">
        <v>601</v>
      </c>
      <c r="H751" t="s">
        <v>4571</v>
      </c>
      <c r="I751" t="s">
        <v>4467</v>
      </c>
      <c r="J751" t="s">
        <v>601</v>
      </c>
      <c r="K751" t="s">
        <v>733</v>
      </c>
      <c r="L751" t="s">
        <v>733</v>
      </c>
      <c r="M751" t="s">
        <v>131</v>
      </c>
      <c r="N751" t="s">
        <v>5044</v>
      </c>
      <c r="O751">
        <v>1</v>
      </c>
      <c r="P751" t="s">
        <v>602</v>
      </c>
      <c r="Q751" t="s">
        <v>131</v>
      </c>
    </row>
    <row r="752" spans="1:28" x14ac:dyDescent="0.25">
      <c r="A752" t="s">
        <v>5048</v>
      </c>
      <c r="B752" t="s">
        <v>5049</v>
      </c>
      <c r="C752" t="s">
        <v>4100</v>
      </c>
      <c r="D752" t="s">
        <v>3175</v>
      </c>
      <c r="E752" t="s">
        <v>5050</v>
      </c>
      <c r="F752" t="s">
        <v>5051</v>
      </c>
      <c r="G752" t="s">
        <v>5052</v>
      </c>
      <c r="H752" t="s">
        <v>5053</v>
      </c>
      <c r="I752" t="s">
        <v>4557</v>
      </c>
      <c r="J752" t="s">
        <v>1225</v>
      </c>
      <c r="K752" t="s">
        <v>733</v>
      </c>
      <c r="L752" t="s">
        <v>733</v>
      </c>
      <c r="M752" t="s">
        <v>131</v>
      </c>
      <c r="N752" t="s">
        <v>5048</v>
      </c>
      <c r="O752">
        <v>1</v>
      </c>
      <c r="P752" t="s">
        <v>532</v>
      </c>
      <c r="Q752" t="s">
        <v>131</v>
      </c>
    </row>
    <row r="753" spans="1:28" x14ac:dyDescent="0.25">
      <c r="A753" t="s">
        <v>5054</v>
      </c>
      <c r="B753" t="s">
        <v>5055</v>
      </c>
      <c r="C753" t="s">
        <v>4100</v>
      </c>
      <c r="D753" t="s">
        <v>5056</v>
      </c>
      <c r="E753" t="s">
        <v>5057</v>
      </c>
      <c r="F753" t="s">
        <v>5058</v>
      </c>
      <c r="G753" t="s">
        <v>5059</v>
      </c>
      <c r="H753" t="s">
        <v>4571</v>
      </c>
      <c r="I753" t="s">
        <v>4467</v>
      </c>
      <c r="J753" t="s">
        <v>5059</v>
      </c>
      <c r="K753" t="s">
        <v>733</v>
      </c>
      <c r="L753" t="s">
        <v>733</v>
      </c>
      <c r="M753" t="s">
        <v>131</v>
      </c>
      <c r="N753" t="s">
        <v>5054</v>
      </c>
      <c r="O753">
        <v>1</v>
      </c>
      <c r="P753" t="s">
        <v>5060</v>
      </c>
      <c r="Q753" t="s">
        <v>131</v>
      </c>
    </row>
    <row r="754" spans="1:28" x14ac:dyDescent="0.25">
      <c r="A754" t="s">
        <v>5061</v>
      </c>
      <c r="B754" t="s">
        <v>5062</v>
      </c>
      <c r="C754" t="s">
        <v>4100</v>
      </c>
      <c r="D754" t="s">
        <v>5056</v>
      </c>
      <c r="E754" t="s">
        <v>5063</v>
      </c>
      <c r="F754" t="s">
        <v>5064</v>
      </c>
      <c r="G754" t="s">
        <v>5065</v>
      </c>
      <c r="H754" t="s">
        <v>4571</v>
      </c>
      <c r="I754" t="s">
        <v>5066</v>
      </c>
      <c r="J754" t="s">
        <v>5065</v>
      </c>
      <c r="K754" t="s">
        <v>733</v>
      </c>
      <c r="L754" t="s">
        <v>733</v>
      </c>
      <c r="M754" t="s">
        <v>131</v>
      </c>
      <c r="N754" t="s">
        <v>5061</v>
      </c>
      <c r="O754">
        <v>1</v>
      </c>
      <c r="P754" t="s">
        <v>5067</v>
      </c>
      <c r="Q754" t="s">
        <v>131</v>
      </c>
    </row>
    <row r="755" spans="1:28" x14ac:dyDescent="0.25">
      <c r="A755" t="s">
        <v>5068</v>
      </c>
      <c r="B755" t="s">
        <v>5069</v>
      </c>
      <c r="C755" t="s">
        <v>4100</v>
      </c>
      <c r="D755" t="s">
        <v>3277</v>
      </c>
      <c r="E755" t="s">
        <v>5070</v>
      </c>
      <c r="F755" t="s">
        <v>5071</v>
      </c>
      <c r="G755" t="s">
        <v>522</v>
      </c>
      <c r="H755" t="s">
        <v>4571</v>
      </c>
      <c r="I755" t="s">
        <v>4467</v>
      </c>
      <c r="J755" t="s">
        <v>522</v>
      </c>
      <c r="K755" t="s">
        <v>733</v>
      </c>
      <c r="L755" t="s">
        <v>733</v>
      </c>
      <c r="M755" t="s">
        <v>131</v>
      </c>
      <c r="N755" t="s">
        <v>5068</v>
      </c>
      <c r="O755">
        <v>1</v>
      </c>
      <c r="P755" t="s">
        <v>524</v>
      </c>
      <c r="Q755" t="s">
        <v>131</v>
      </c>
    </row>
    <row r="756" spans="1:28" x14ac:dyDescent="0.25">
      <c r="A756" t="s">
        <v>5072</v>
      </c>
      <c r="B756" t="s">
        <v>5073</v>
      </c>
      <c r="C756" t="s">
        <v>4100</v>
      </c>
      <c r="D756" t="s">
        <v>2668</v>
      </c>
      <c r="E756" t="s">
        <v>5074</v>
      </c>
      <c r="F756" t="s">
        <v>5075</v>
      </c>
      <c r="G756" t="s">
        <v>1450</v>
      </c>
      <c r="H756" t="s">
        <v>4382</v>
      </c>
      <c r="I756" t="s">
        <v>4342</v>
      </c>
      <c r="J756" t="s">
        <v>1450</v>
      </c>
      <c r="K756" t="s">
        <v>733</v>
      </c>
      <c r="L756" t="s">
        <v>733</v>
      </c>
      <c r="M756" t="s">
        <v>131</v>
      </c>
      <c r="N756" t="s">
        <v>5072</v>
      </c>
      <c r="O756">
        <v>500</v>
      </c>
      <c r="P756" t="s">
        <v>1451</v>
      </c>
      <c r="Q756" t="s">
        <v>131</v>
      </c>
    </row>
    <row r="757" spans="1:28" x14ac:dyDescent="0.25">
      <c r="A757" t="s">
        <v>5076</v>
      </c>
      <c r="B757" t="s">
        <v>5077</v>
      </c>
      <c r="C757" t="s">
        <v>4100</v>
      </c>
      <c r="D757" t="s">
        <v>5078</v>
      </c>
      <c r="E757" t="s">
        <v>5079</v>
      </c>
      <c r="F757" t="s">
        <v>5080</v>
      </c>
      <c r="G757" t="s">
        <v>1191</v>
      </c>
      <c r="H757" t="s">
        <v>4571</v>
      </c>
      <c r="I757" t="s">
        <v>4467</v>
      </c>
      <c r="J757" t="s">
        <v>1191</v>
      </c>
      <c r="K757" t="s">
        <v>733</v>
      </c>
      <c r="L757" t="s">
        <v>733</v>
      </c>
      <c r="M757" t="s">
        <v>131</v>
      </c>
      <c r="N757" t="s">
        <v>5076</v>
      </c>
      <c r="O757">
        <v>1</v>
      </c>
      <c r="P757" t="s">
        <v>1192</v>
      </c>
      <c r="Q757" t="s">
        <v>131</v>
      </c>
    </row>
    <row r="758" spans="1:28" x14ac:dyDescent="0.25">
      <c r="A758" t="s">
        <v>5081</v>
      </c>
      <c r="B758" t="s">
        <v>5082</v>
      </c>
      <c r="C758" t="s">
        <v>4100</v>
      </c>
      <c r="D758" t="s">
        <v>5083</v>
      </c>
      <c r="E758" t="s">
        <v>5084</v>
      </c>
      <c r="F758" t="s">
        <v>5085</v>
      </c>
      <c r="G758" t="s">
        <v>5086</v>
      </c>
      <c r="H758" t="s">
        <v>5087</v>
      </c>
      <c r="I758" t="s">
        <v>4467</v>
      </c>
      <c r="J758" t="s">
        <v>5086</v>
      </c>
      <c r="K758" t="s">
        <v>733</v>
      </c>
      <c r="L758" t="s">
        <v>733</v>
      </c>
      <c r="M758" t="s">
        <v>131</v>
      </c>
      <c r="N758" t="s">
        <v>5081</v>
      </c>
      <c r="O758">
        <v>1</v>
      </c>
      <c r="P758" t="s">
        <v>5088</v>
      </c>
      <c r="Q758" t="s">
        <v>131</v>
      </c>
    </row>
    <row r="759" spans="1:28" x14ac:dyDescent="0.25">
      <c r="A759" t="s">
        <v>5089</v>
      </c>
      <c r="B759" t="s">
        <v>5090</v>
      </c>
      <c r="C759" t="s">
        <v>4100</v>
      </c>
      <c r="D759" t="s">
        <v>5091</v>
      </c>
      <c r="E759" t="s">
        <v>5092</v>
      </c>
      <c r="F759" t="s">
        <v>5093</v>
      </c>
      <c r="G759" t="s">
        <v>5094</v>
      </c>
      <c r="H759" t="s">
        <v>5095</v>
      </c>
      <c r="I759" t="s">
        <v>4224</v>
      </c>
      <c r="J759" t="s">
        <v>5094</v>
      </c>
      <c r="K759" t="s">
        <v>564</v>
      </c>
      <c r="L759" t="s">
        <v>483</v>
      </c>
      <c r="M759" t="s">
        <v>131</v>
      </c>
      <c r="N759" t="s">
        <v>5089</v>
      </c>
      <c r="O759">
        <v>2.5</v>
      </c>
      <c r="P759" t="s">
        <v>5096</v>
      </c>
      <c r="Q759" t="s">
        <v>131</v>
      </c>
    </row>
    <row r="760" spans="1:28" x14ac:dyDescent="0.25">
      <c r="A760" t="s">
        <v>5097</v>
      </c>
      <c r="B760" t="s">
        <v>5098</v>
      </c>
      <c r="C760" t="s">
        <v>1988</v>
      </c>
      <c r="D760" t="s">
        <v>5099</v>
      </c>
      <c r="E760" t="s">
        <v>5100</v>
      </c>
      <c r="F760" t="s">
        <v>5101</v>
      </c>
      <c r="G760" t="s">
        <v>5102</v>
      </c>
      <c r="H760" t="s">
        <v>4067</v>
      </c>
      <c r="I760" t="s">
        <v>4557</v>
      </c>
      <c r="J760" t="s">
        <v>5103</v>
      </c>
      <c r="K760" t="s">
        <v>733</v>
      </c>
      <c r="L760" t="s">
        <v>733</v>
      </c>
      <c r="M760" t="s">
        <v>131</v>
      </c>
      <c r="N760" t="s">
        <v>5097</v>
      </c>
      <c r="O760">
        <v>1</v>
      </c>
      <c r="P760" t="s">
        <v>632</v>
      </c>
      <c r="Q760" t="s">
        <v>131</v>
      </c>
    </row>
    <row r="761" spans="1:28" x14ac:dyDescent="0.25">
      <c r="A761" t="s">
        <v>5104</v>
      </c>
      <c r="B761" t="s">
        <v>5105</v>
      </c>
      <c r="C761" t="s">
        <v>475</v>
      </c>
      <c r="D761" t="s">
        <v>2290</v>
      </c>
      <c r="E761" t="s">
        <v>5106</v>
      </c>
      <c r="F761" t="s">
        <v>5107</v>
      </c>
      <c r="G761" t="s">
        <v>5108</v>
      </c>
      <c r="H761" t="s">
        <v>5109</v>
      </c>
      <c r="I761" t="s">
        <v>4155</v>
      </c>
      <c r="J761" t="s">
        <v>5108</v>
      </c>
      <c r="K761" t="s">
        <v>564</v>
      </c>
      <c r="L761" t="s">
        <v>564</v>
      </c>
      <c r="M761" t="s">
        <v>131</v>
      </c>
      <c r="N761" t="s">
        <v>5104</v>
      </c>
      <c r="O761">
        <v>2</v>
      </c>
      <c r="P761" t="s">
        <v>5110</v>
      </c>
      <c r="Q761" t="s">
        <v>131</v>
      </c>
      <c r="R761" t="s">
        <v>1156</v>
      </c>
      <c r="S761">
        <v>0</v>
      </c>
      <c r="T761">
        <v>0</v>
      </c>
      <c r="U761">
        <v>55</v>
      </c>
      <c r="V761">
        <v>15</v>
      </c>
      <c r="W761">
        <v>0</v>
      </c>
      <c r="X761">
        <v>1.4</v>
      </c>
      <c r="Y761">
        <v>0</v>
      </c>
      <c r="Z761">
        <v>495</v>
      </c>
      <c r="AB761">
        <v>40</v>
      </c>
    </row>
    <row r="762" spans="1:28" x14ac:dyDescent="0.25">
      <c r="A762" t="s">
        <v>4496</v>
      </c>
      <c r="B762" t="s">
        <v>5111</v>
      </c>
      <c r="C762" t="s">
        <v>475</v>
      </c>
      <c r="D762" t="s">
        <v>5112</v>
      </c>
      <c r="E762" t="s">
        <v>5113</v>
      </c>
      <c r="F762" t="s">
        <v>5114</v>
      </c>
      <c r="G762" t="s">
        <v>5115</v>
      </c>
      <c r="H762" t="s">
        <v>5116</v>
      </c>
      <c r="I762" t="s">
        <v>5117</v>
      </c>
      <c r="J762" t="s">
        <v>2000</v>
      </c>
      <c r="K762" t="s">
        <v>495</v>
      </c>
      <c r="L762" t="s">
        <v>495</v>
      </c>
      <c r="M762" t="s">
        <v>131</v>
      </c>
      <c r="N762" t="s">
        <v>4496</v>
      </c>
      <c r="O762">
        <v>1</v>
      </c>
      <c r="P762" t="s">
        <v>2001</v>
      </c>
      <c r="Q762" t="s">
        <v>131</v>
      </c>
      <c r="R762" t="s">
        <v>1156</v>
      </c>
      <c r="S762">
        <v>6.73</v>
      </c>
      <c r="T762">
        <v>38.53</v>
      </c>
      <c r="U762">
        <v>15.07</v>
      </c>
      <c r="V762">
        <v>4.43</v>
      </c>
      <c r="W762">
        <v>2.67</v>
      </c>
      <c r="X762">
        <v>0.69</v>
      </c>
      <c r="Y762">
        <v>2.2999999999999998</v>
      </c>
      <c r="Z762">
        <v>322</v>
      </c>
      <c r="AA762">
        <v>30</v>
      </c>
      <c r="AB762">
        <v>10.64</v>
      </c>
    </row>
    <row r="763" spans="1:28" x14ac:dyDescent="0.25">
      <c r="A763" t="s">
        <v>4399</v>
      </c>
      <c r="B763" t="s">
        <v>5118</v>
      </c>
      <c r="C763" t="s">
        <v>475</v>
      </c>
      <c r="D763" t="s">
        <v>5119</v>
      </c>
      <c r="E763" t="s">
        <v>5120</v>
      </c>
      <c r="F763" t="s">
        <v>5121</v>
      </c>
      <c r="G763" t="s">
        <v>5122</v>
      </c>
      <c r="H763" t="s">
        <v>5123</v>
      </c>
      <c r="I763" t="s">
        <v>5124</v>
      </c>
      <c r="J763" t="s">
        <v>3541</v>
      </c>
      <c r="K763" t="s">
        <v>564</v>
      </c>
      <c r="L763" t="s">
        <v>564</v>
      </c>
      <c r="M763" t="s">
        <v>131</v>
      </c>
      <c r="N763" t="s">
        <v>4399</v>
      </c>
      <c r="O763">
        <v>1</v>
      </c>
      <c r="P763" t="s">
        <v>1863</v>
      </c>
      <c r="Q763" t="s">
        <v>131</v>
      </c>
      <c r="R763" t="s">
        <v>1156</v>
      </c>
      <c r="S763">
        <v>3</v>
      </c>
      <c r="T763">
        <v>13</v>
      </c>
      <c r="U763">
        <v>1.9</v>
      </c>
      <c r="V763">
        <v>0.5</v>
      </c>
      <c r="W763">
        <v>1.1000000000000001</v>
      </c>
      <c r="X763">
        <v>0.36</v>
      </c>
      <c r="Y763">
        <v>10.5</v>
      </c>
      <c r="Z763">
        <v>83</v>
      </c>
      <c r="AA763">
        <v>125</v>
      </c>
      <c r="AB763">
        <v>1.4</v>
      </c>
    </row>
    <row r="764" spans="1:28" x14ac:dyDescent="0.25">
      <c r="A764" t="s">
        <v>5125</v>
      </c>
      <c r="B764" t="s">
        <v>5126</v>
      </c>
      <c r="C764" t="s">
        <v>475</v>
      </c>
      <c r="D764" t="s">
        <v>5127</v>
      </c>
      <c r="E764" t="s">
        <v>5128</v>
      </c>
      <c r="F764" t="s">
        <v>5129</v>
      </c>
      <c r="G764" t="s">
        <v>3959</v>
      </c>
      <c r="H764" t="s">
        <v>2097</v>
      </c>
      <c r="I764" t="s">
        <v>5130</v>
      </c>
      <c r="J764" t="s">
        <v>554</v>
      </c>
      <c r="K764" t="s">
        <v>564</v>
      </c>
      <c r="L764" t="s">
        <v>564</v>
      </c>
      <c r="M764" t="s">
        <v>131</v>
      </c>
      <c r="N764" t="s">
        <v>5125</v>
      </c>
      <c r="P764" t="s">
        <v>555</v>
      </c>
      <c r="Q764" t="s">
        <v>131</v>
      </c>
      <c r="R764" t="s">
        <v>1156</v>
      </c>
      <c r="S764">
        <v>3</v>
      </c>
      <c r="T764">
        <v>7.6</v>
      </c>
      <c r="U764">
        <v>0.5</v>
      </c>
      <c r="V764">
        <v>0.5</v>
      </c>
      <c r="W764">
        <v>0</v>
      </c>
      <c r="X764">
        <v>0.12</v>
      </c>
      <c r="Y764">
        <v>3.6</v>
      </c>
      <c r="Z764">
        <v>50</v>
      </c>
      <c r="AA764">
        <v>100</v>
      </c>
      <c r="AB764">
        <v>0</v>
      </c>
    </row>
    <row r="765" spans="1:28" x14ac:dyDescent="0.25">
      <c r="A765" t="s">
        <v>4352</v>
      </c>
      <c r="B765" t="s">
        <v>5131</v>
      </c>
      <c r="C765" t="s">
        <v>475</v>
      </c>
      <c r="D765" t="s">
        <v>4347</v>
      </c>
      <c r="E765" t="s">
        <v>5132</v>
      </c>
      <c r="F765" t="s">
        <v>5133</v>
      </c>
      <c r="G765" t="s">
        <v>5134</v>
      </c>
      <c r="H765" t="s">
        <v>5135</v>
      </c>
      <c r="I765" t="s">
        <v>5136</v>
      </c>
      <c r="J765" t="s">
        <v>5137</v>
      </c>
      <c r="K765" t="s">
        <v>564</v>
      </c>
      <c r="L765" t="s">
        <v>564</v>
      </c>
      <c r="M765" t="s">
        <v>131</v>
      </c>
      <c r="N765" t="s">
        <v>4352</v>
      </c>
      <c r="O765">
        <v>0.5</v>
      </c>
      <c r="P765" t="s">
        <v>5138</v>
      </c>
      <c r="Q765" t="s">
        <v>131</v>
      </c>
      <c r="R765" t="s">
        <v>1156</v>
      </c>
      <c r="S765">
        <v>3.5</v>
      </c>
      <c r="T765">
        <v>4.5999999999999996</v>
      </c>
      <c r="U765">
        <v>1.5</v>
      </c>
      <c r="V765">
        <v>0.9</v>
      </c>
      <c r="W765">
        <v>0</v>
      </c>
      <c r="X765">
        <v>0.11</v>
      </c>
      <c r="Y765">
        <v>4.5999999999999996</v>
      </c>
      <c r="Z765">
        <v>46</v>
      </c>
      <c r="AA765">
        <v>1030</v>
      </c>
      <c r="AB765">
        <v>0.6</v>
      </c>
    </row>
    <row r="766" spans="1:28" x14ac:dyDescent="0.25">
      <c r="A766" t="s">
        <v>4335</v>
      </c>
      <c r="B766" t="s">
        <v>5139</v>
      </c>
      <c r="C766" t="s">
        <v>475</v>
      </c>
      <c r="D766" t="s">
        <v>2242</v>
      </c>
      <c r="E766" t="s">
        <v>5140</v>
      </c>
      <c r="F766" t="s">
        <v>5141</v>
      </c>
      <c r="G766" t="s">
        <v>5142</v>
      </c>
      <c r="H766" t="s">
        <v>5143</v>
      </c>
      <c r="I766" t="s">
        <v>4316</v>
      </c>
      <c r="J766" t="s">
        <v>5144</v>
      </c>
      <c r="K766" t="s">
        <v>564</v>
      </c>
      <c r="L766" t="s">
        <v>564</v>
      </c>
      <c r="M766" t="s">
        <v>131</v>
      </c>
      <c r="N766" t="s">
        <v>4335</v>
      </c>
      <c r="P766" t="s">
        <v>5145</v>
      </c>
      <c r="Q766" t="s">
        <v>131</v>
      </c>
      <c r="R766" t="s">
        <v>1156</v>
      </c>
      <c r="S766">
        <v>3.3</v>
      </c>
      <c r="T766">
        <v>0</v>
      </c>
      <c r="U766">
        <v>1.9</v>
      </c>
      <c r="V766">
        <v>0.3</v>
      </c>
      <c r="W766">
        <v>0.6</v>
      </c>
      <c r="X766">
        <v>0.03</v>
      </c>
      <c r="Y766">
        <v>0</v>
      </c>
      <c r="Z766">
        <v>32</v>
      </c>
      <c r="AA766">
        <v>1010</v>
      </c>
      <c r="AB766">
        <v>1.5999999999999999</v>
      </c>
    </row>
    <row r="767" spans="1:28" x14ac:dyDescent="0.25">
      <c r="A767" t="s">
        <v>4505</v>
      </c>
      <c r="B767" t="s">
        <v>5146</v>
      </c>
      <c r="C767" t="s">
        <v>475</v>
      </c>
      <c r="D767" t="s">
        <v>5147</v>
      </c>
      <c r="E767" t="s">
        <v>5148</v>
      </c>
      <c r="F767" t="s">
        <v>5149</v>
      </c>
      <c r="G767" t="s">
        <v>5150</v>
      </c>
      <c r="H767" t="s">
        <v>5151</v>
      </c>
      <c r="I767" t="s">
        <v>269</v>
      </c>
      <c r="J767" t="s">
        <v>3468</v>
      </c>
      <c r="K767" t="s">
        <v>495</v>
      </c>
      <c r="L767" t="s">
        <v>495</v>
      </c>
      <c r="M767" t="s">
        <v>131</v>
      </c>
      <c r="N767" t="s">
        <v>4505</v>
      </c>
      <c r="P767" t="s">
        <v>1755</v>
      </c>
      <c r="Q767" t="s">
        <v>131</v>
      </c>
      <c r="R767" t="s">
        <v>1156</v>
      </c>
      <c r="S767">
        <v>1.9</v>
      </c>
      <c r="T767">
        <v>50</v>
      </c>
      <c r="U767">
        <v>7.1</v>
      </c>
      <c r="V767">
        <v>0.6</v>
      </c>
      <c r="W767">
        <v>4.0999999999999996</v>
      </c>
      <c r="X767">
        <v>0.9</v>
      </c>
      <c r="Y767">
        <v>1.3</v>
      </c>
      <c r="Z767">
        <v>279</v>
      </c>
      <c r="AA767">
        <v>65</v>
      </c>
      <c r="AB767">
        <v>6.5</v>
      </c>
    </row>
    <row r="768" spans="1:28" x14ac:dyDescent="0.25">
      <c r="A768" t="s">
        <v>5152</v>
      </c>
      <c r="B768" t="s">
        <v>5153</v>
      </c>
      <c r="C768" t="s">
        <v>475</v>
      </c>
      <c r="D768" t="s">
        <v>5154</v>
      </c>
      <c r="E768" t="s">
        <v>5155</v>
      </c>
      <c r="F768" t="s">
        <v>5156</v>
      </c>
      <c r="G768" t="s">
        <v>5157</v>
      </c>
      <c r="H768" t="s">
        <v>5158</v>
      </c>
      <c r="I768" t="s">
        <v>420</v>
      </c>
      <c r="J768" t="s">
        <v>2927</v>
      </c>
      <c r="K768" t="s">
        <v>495</v>
      </c>
      <c r="L768" t="s">
        <v>483</v>
      </c>
      <c r="M768" t="s">
        <v>131</v>
      </c>
      <c r="N768" t="s">
        <v>5152</v>
      </c>
      <c r="P768" t="s">
        <v>2928</v>
      </c>
      <c r="Q768" t="s">
        <v>131</v>
      </c>
      <c r="S768">
        <v>7.4</v>
      </c>
      <c r="T768">
        <v>53</v>
      </c>
      <c r="U768">
        <v>4.5</v>
      </c>
      <c r="V768">
        <v>0.6</v>
      </c>
      <c r="W768">
        <v>3.3</v>
      </c>
      <c r="X768">
        <v>0.81</v>
      </c>
      <c r="Y768">
        <v>2.2000000000000002</v>
      </c>
      <c r="Z768">
        <v>289</v>
      </c>
      <c r="AA768">
        <v>27.5</v>
      </c>
      <c r="AB768">
        <v>3.9</v>
      </c>
    </row>
    <row r="769" spans="1:28" x14ac:dyDescent="0.25">
      <c r="A769" t="s">
        <v>5159</v>
      </c>
      <c r="B769" t="s">
        <v>5160</v>
      </c>
      <c r="C769" t="s">
        <v>475</v>
      </c>
      <c r="D769" t="s">
        <v>5161</v>
      </c>
      <c r="E769" t="s">
        <v>5162</v>
      </c>
      <c r="F769" t="s">
        <v>5163</v>
      </c>
      <c r="G769" t="s">
        <v>5164</v>
      </c>
      <c r="H769" t="s">
        <v>2485</v>
      </c>
      <c r="I769" t="s">
        <v>563</v>
      </c>
      <c r="J769" t="s">
        <v>5164</v>
      </c>
      <c r="K769" t="s">
        <v>495</v>
      </c>
      <c r="L769" t="s">
        <v>483</v>
      </c>
      <c r="M769" t="s">
        <v>131</v>
      </c>
      <c r="N769" t="s">
        <v>5159</v>
      </c>
      <c r="P769" t="s">
        <v>5165</v>
      </c>
      <c r="Q769" t="s">
        <v>131</v>
      </c>
      <c r="S769">
        <v>1.6</v>
      </c>
      <c r="T769">
        <v>9.6</v>
      </c>
      <c r="U769">
        <v>11.3</v>
      </c>
      <c r="V769">
        <v>1.3</v>
      </c>
      <c r="W769">
        <v>8.5</v>
      </c>
      <c r="X769">
        <v>0.01</v>
      </c>
      <c r="Y769">
        <v>1.1000000000000001</v>
      </c>
      <c r="Z769">
        <v>164</v>
      </c>
      <c r="AA769">
        <v>71.430000000000007</v>
      </c>
      <c r="AB769">
        <v>10</v>
      </c>
    </row>
    <row r="770" spans="1:28" x14ac:dyDescent="0.25">
      <c r="A770" t="s">
        <v>5166</v>
      </c>
      <c r="B770" t="s">
        <v>5167</v>
      </c>
      <c r="C770" t="s">
        <v>475</v>
      </c>
      <c r="D770" t="s">
        <v>5168</v>
      </c>
      <c r="E770" t="s">
        <v>5169</v>
      </c>
      <c r="F770" t="s">
        <v>5170</v>
      </c>
      <c r="G770" t="s">
        <v>5171</v>
      </c>
      <c r="H770" t="s">
        <v>909</v>
      </c>
      <c r="I770" t="s">
        <v>420</v>
      </c>
      <c r="J770" t="s">
        <v>2279</v>
      </c>
      <c r="K770" t="s">
        <v>733</v>
      </c>
      <c r="L770" t="s">
        <v>483</v>
      </c>
      <c r="M770" t="s">
        <v>131</v>
      </c>
      <c r="N770" t="s">
        <v>5166</v>
      </c>
      <c r="P770" t="s">
        <v>2280</v>
      </c>
      <c r="Q770" t="s">
        <v>131</v>
      </c>
      <c r="S770">
        <v>9.1999999999999993</v>
      </c>
      <c r="T770">
        <v>66.099999999999994</v>
      </c>
      <c r="U770">
        <v>15.1</v>
      </c>
      <c r="V770">
        <v>6.3</v>
      </c>
      <c r="W770">
        <v>5.8</v>
      </c>
      <c r="X770">
        <v>1.59</v>
      </c>
      <c r="Y770">
        <v>1.7</v>
      </c>
      <c r="Z770">
        <v>449</v>
      </c>
      <c r="AA770">
        <v>12</v>
      </c>
      <c r="AB770">
        <v>8.8000000000000007</v>
      </c>
    </row>
    <row r="771" spans="1:28" x14ac:dyDescent="0.25">
      <c r="A771" t="s">
        <v>5172</v>
      </c>
      <c r="B771" t="s">
        <v>5173</v>
      </c>
      <c r="C771" t="s">
        <v>475</v>
      </c>
      <c r="D771" t="s">
        <v>5174</v>
      </c>
      <c r="E771" t="s">
        <v>5175</v>
      </c>
      <c r="F771" t="s">
        <v>5174</v>
      </c>
      <c r="G771" t="s">
        <v>5176</v>
      </c>
      <c r="H771" t="s">
        <v>909</v>
      </c>
      <c r="I771" t="s">
        <v>420</v>
      </c>
      <c r="J771" t="s">
        <v>5177</v>
      </c>
      <c r="K771" t="s">
        <v>495</v>
      </c>
      <c r="L771" t="s">
        <v>483</v>
      </c>
      <c r="M771" t="s">
        <v>131</v>
      </c>
      <c r="N771" t="s">
        <v>5172</v>
      </c>
      <c r="P771" t="s">
        <v>3462</v>
      </c>
      <c r="Q771" t="s">
        <v>131</v>
      </c>
      <c r="S771">
        <v>7.1</v>
      </c>
      <c r="T771">
        <v>27.73</v>
      </c>
      <c r="U771">
        <v>6.66</v>
      </c>
      <c r="V771">
        <v>1.93</v>
      </c>
      <c r="W771">
        <v>8.23</v>
      </c>
      <c r="X771">
        <v>0.84</v>
      </c>
      <c r="Y771">
        <v>5.4</v>
      </c>
      <c r="Z771">
        <v>215.66</v>
      </c>
      <c r="AA771">
        <v>25</v>
      </c>
      <c r="AB771">
        <v>4.7300000000000004</v>
      </c>
    </row>
    <row r="772" spans="1:28" x14ac:dyDescent="0.25">
      <c r="A772" t="s">
        <v>5178</v>
      </c>
      <c r="B772" t="s">
        <v>5179</v>
      </c>
      <c r="C772" t="s">
        <v>475</v>
      </c>
      <c r="D772" t="s">
        <v>5180</v>
      </c>
      <c r="E772" t="s">
        <v>5181</v>
      </c>
      <c r="F772" t="s">
        <v>5182</v>
      </c>
      <c r="G772" t="s">
        <v>1064</v>
      </c>
      <c r="H772" t="s">
        <v>629</v>
      </c>
      <c r="I772" t="s">
        <v>420</v>
      </c>
      <c r="J772" t="s">
        <v>901</v>
      </c>
      <c r="K772" t="s">
        <v>495</v>
      </c>
      <c r="L772" t="s">
        <v>483</v>
      </c>
      <c r="M772" t="s">
        <v>131</v>
      </c>
      <c r="N772" t="s">
        <v>5178</v>
      </c>
      <c r="P772" t="s">
        <v>902</v>
      </c>
      <c r="Q772" t="s">
        <v>131</v>
      </c>
      <c r="S772">
        <v>6.8</v>
      </c>
      <c r="T772">
        <v>57.6</v>
      </c>
      <c r="U772">
        <v>9.8000000000000007</v>
      </c>
      <c r="V772">
        <v>2.8</v>
      </c>
      <c r="W772">
        <v>2.5</v>
      </c>
      <c r="X772">
        <v>1.08</v>
      </c>
      <c r="Y772">
        <v>15.9</v>
      </c>
      <c r="Z772">
        <v>350</v>
      </c>
      <c r="AA772">
        <v>109</v>
      </c>
      <c r="AB772">
        <v>7.0000000000000009</v>
      </c>
    </row>
    <row r="773" spans="1:28" x14ac:dyDescent="0.25">
      <c r="A773" t="s">
        <v>5183</v>
      </c>
      <c r="B773" t="s">
        <v>5184</v>
      </c>
      <c r="C773" t="s">
        <v>475</v>
      </c>
      <c r="D773" t="s">
        <v>5185</v>
      </c>
      <c r="E773" t="s">
        <v>5186</v>
      </c>
      <c r="F773" t="s">
        <v>5185</v>
      </c>
      <c r="G773" t="s">
        <v>5187</v>
      </c>
      <c r="H773" t="s">
        <v>3217</v>
      </c>
      <c r="I773" t="s">
        <v>563</v>
      </c>
      <c r="J773" t="s">
        <v>5187</v>
      </c>
      <c r="K773" t="s">
        <v>733</v>
      </c>
      <c r="L773" t="s">
        <v>483</v>
      </c>
      <c r="M773" t="s">
        <v>131</v>
      </c>
      <c r="N773" t="s">
        <v>5183</v>
      </c>
      <c r="P773" t="s">
        <v>5188</v>
      </c>
      <c r="Q773" t="s">
        <v>131</v>
      </c>
      <c r="S773">
        <v>26</v>
      </c>
      <c r="T773">
        <v>51</v>
      </c>
      <c r="U773">
        <v>1.8</v>
      </c>
      <c r="V773">
        <v>0.3</v>
      </c>
      <c r="W773">
        <v>17</v>
      </c>
      <c r="X773">
        <v>0.01</v>
      </c>
      <c r="Y773">
        <v>1.3</v>
      </c>
      <c r="Z773">
        <v>358</v>
      </c>
      <c r="AB773">
        <v>1.5</v>
      </c>
    </row>
    <row r="774" spans="1:28" x14ac:dyDescent="0.25">
      <c r="A774" t="s">
        <v>5189</v>
      </c>
      <c r="B774" t="s">
        <v>5190</v>
      </c>
      <c r="C774" t="s">
        <v>475</v>
      </c>
      <c r="D774" t="s">
        <v>5191</v>
      </c>
      <c r="E774" t="s">
        <v>3082</v>
      </c>
      <c r="F774" t="s">
        <v>5192</v>
      </c>
      <c r="G774" t="s">
        <v>5193</v>
      </c>
      <c r="H774" t="s">
        <v>2756</v>
      </c>
      <c r="I774" t="s">
        <v>420</v>
      </c>
      <c r="J774" t="s">
        <v>5194</v>
      </c>
      <c r="K774" t="s">
        <v>495</v>
      </c>
      <c r="L774" t="s">
        <v>131</v>
      </c>
      <c r="M774" t="s">
        <v>131</v>
      </c>
      <c r="N774" t="s">
        <v>5189</v>
      </c>
      <c r="P774" t="s">
        <v>2363</v>
      </c>
      <c r="Q774" t="s">
        <v>131</v>
      </c>
      <c r="S774">
        <v>10</v>
      </c>
      <c r="T774">
        <v>2.5</v>
      </c>
      <c r="U774">
        <v>13</v>
      </c>
      <c r="V774">
        <v>3</v>
      </c>
      <c r="W774">
        <v>0.2</v>
      </c>
      <c r="X774">
        <v>0.6</v>
      </c>
      <c r="Y774">
        <v>2</v>
      </c>
      <c r="Z774">
        <v>166</v>
      </c>
      <c r="AA774">
        <v>50</v>
      </c>
      <c r="AB774">
        <v>10</v>
      </c>
    </row>
    <row r="775" spans="1:28" x14ac:dyDescent="0.25">
      <c r="A775" t="s">
        <v>5195</v>
      </c>
      <c r="B775" t="s">
        <v>5196</v>
      </c>
      <c r="C775" t="s">
        <v>475</v>
      </c>
      <c r="D775" t="s">
        <v>5197</v>
      </c>
      <c r="E775" t="s">
        <v>5198</v>
      </c>
      <c r="F775" t="s">
        <v>5199</v>
      </c>
      <c r="G775" t="s">
        <v>5200</v>
      </c>
      <c r="H775" t="s">
        <v>2287</v>
      </c>
      <c r="I775" t="s">
        <v>420</v>
      </c>
      <c r="J775" t="s">
        <v>2279</v>
      </c>
      <c r="K775" t="s">
        <v>495</v>
      </c>
      <c r="L775" t="s">
        <v>483</v>
      </c>
      <c r="M775" t="s">
        <v>131</v>
      </c>
      <c r="N775" t="s">
        <v>5195</v>
      </c>
      <c r="P775" t="s">
        <v>2280</v>
      </c>
      <c r="Q775" t="s">
        <v>131</v>
      </c>
      <c r="S775">
        <v>6.4</v>
      </c>
      <c r="T775">
        <v>19</v>
      </c>
      <c r="U775">
        <v>7.7</v>
      </c>
      <c r="V775">
        <v>3.05</v>
      </c>
      <c r="W775">
        <v>5.37</v>
      </c>
      <c r="X775">
        <v>0.96</v>
      </c>
      <c r="Y775">
        <v>2.08</v>
      </c>
      <c r="Z775">
        <v>203.12</v>
      </c>
      <c r="AA775">
        <v>22</v>
      </c>
      <c r="AB775">
        <v>4.6500000000000004</v>
      </c>
    </row>
    <row r="776" spans="1:28" x14ac:dyDescent="0.25">
      <c r="A776" t="s">
        <v>5201</v>
      </c>
      <c r="B776" t="s">
        <v>5202</v>
      </c>
      <c r="C776" t="s">
        <v>475</v>
      </c>
      <c r="D776" t="s">
        <v>5203</v>
      </c>
      <c r="E776" t="s">
        <v>5204</v>
      </c>
      <c r="F776" t="s">
        <v>5205</v>
      </c>
      <c r="G776" t="s">
        <v>638</v>
      </c>
      <c r="H776" t="s">
        <v>909</v>
      </c>
      <c r="I776" t="s">
        <v>420</v>
      </c>
      <c r="J776" t="s">
        <v>1191</v>
      </c>
      <c r="K776" t="s">
        <v>495</v>
      </c>
      <c r="L776" t="s">
        <v>483</v>
      </c>
      <c r="M776" t="s">
        <v>131</v>
      </c>
      <c r="N776" t="s">
        <v>5201</v>
      </c>
      <c r="P776" t="s">
        <v>1192</v>
      </c>
      <c r="Q776" t="s">
        <v>131</v>
      </c>
      <c r="S776">
        <v>8.3000000000000007</v>
      </c>
      <c r="T776">
        <v>47.9</v>
      </c>
      <c r="U776">
        <v>10</v>
      </c>
      <c r="V776">
        <v>2.8</v>
      </c>
      <c r="W776">
        <v>3.4</v>
      </c>
      <c r="X776">
        <v>0.74</v>
      </c>
      <c r="Y776">
        <v>10.9</v>
      </c>
      <c r="Z776">
        <v>322</v>
      </c>
      <c r="AA776">
        <v>61</v>
      </c>
      <c r="AB776">
        <v>7.2</v>
      </c>
    </row>
    <row r="777" spans="1:28" x14ac:dyDescent="0.25">
      <c r="A777" t="s">
        <v>5206</v>
      </c>
      <c r="B777" t="s">
        <v>5207</v>
      </c>
      <c r="C777" t="s">
        <v>5208</v>
      </c>
      <c r="D777" t="s">
        <v>5209</v>
      </c>
      <c r="E777" t="s">
        <v>5206</v>
      </c>
      <c r="F777" t="s">
        <v>5210</v>
      </c>
      <c r="G777" t="s">
        <v>5211</v>
      </c>
      <c r="H777" t="s">
        <v>5212</v>
      </c>
      <c r="I777" t="s">
        <v>420</v>
      </c>
      <c r="J777" t="s">
        <v>554</v>
      </c>
      <c r="K777" t="s">
        <v>495</v>
      </c>
      <c r="L777" t="s">
        <v>483</v>
      </c>
      <c r="M777" t="s">
        <v>131</v>
      </c>
      <c r="N777" t="s">
        <v>5206</v>
      </c>
      <c r="P777" t="s">
        <v>555</v>
      </c>
      <c r="Q777" t="s">
        <v>131</v>
      </c>
      <c r="S777">
        <v>3.9</v>
      </c>
      <c r="T777">
        <v>31.7</v>
      </c>
      <c r="U777">
        <v>0.2</v>
      </c>
      <c r="V777">
        <v>0</v>
      </c>
      <c r="W777">
        <v>2.7</v>
      </c>
      <c r="X777">
        <v>0.03</v>
      </c>
      <c r="Y777">
        <v>1.2</v>
      </c>
      <c r="Z777">
        <v>150</v>
      </c>
      <c r="AA777">
        <v>25</v>
      </c>
      <c r="AB777">
        <v>0.2</v>
      </c>
    </row>
    <row r="778" spans="1:28" x14ac:dyDescent="0.25">
      <c r="A778" t="s">
        <v>5213</v>
      </c>
      <c r="B778" t="s">
        <v>5214</v>
      </c>
      <c r="C778" t="s">
        <v>475</v>
      </c>
      <c r="D778" t="s">
        <v>5215</v>
      </c>
      <c r="E778" t="s">
        <v>5216</v>
      </c>
      <c r="F778" t="s">
        <v>5217</v>
      </c>
      <c r="G778" t="s">
        <v>5218</v>
      </c>
      <c r="H778" t="s">
        <v>629</v>
      </c>
      <c r="I778" t="s">
        <v>420</v>
      </c>
      <c r="J778" t="s">
        <v>2012</v>
      </c>
      <c r="K778" t="s">
        <v>495</v>
      </c>
      <c r="L778" t="s">
        <v>483</v>
      </c>
      <c r="M778" t="s">
        <v>131</v>
      </c>
      <c r="N778" t="s">
        <v>5213</v>
      </c>
      <c r="P778" t="s">
        <v>2013</v>
      </c>
      <c r="Q778" t="s">
        <v>131</v>
      </c>
      <c r="S778">
        <v>9.3000000000000007</v>
      </c>
      <c r="T778">
        <v>51.6</v>
      </c>
      <c r="U778">
        <v>1.4</v>
      </c>
      <c r="V778">
        <v>0.2</v>
      </c>
      <c r="W778">
        <v>3.1</v>
      </c>
      <c r="X778">
        <v>0.7</v>
      </c>
      <c r="Y778">
        <v>9.5</v>
      </c>
      <c r="Z778">
        <v>260</v>
      </c>
      <c r="AA778">
        <v>115</v>
      </c>
      <c r="AB778">
        <v>1.2</v>
      </c>
    </row>
    <row r="779" spans="1:28" x14ac:dyDescent="0.25">
      <c r="A779" t="s">
        <v>5219</v>
      </c>
      <c r="B779" t="s">
        <v>5220</v>
      </c>
      <c r="C779" t="s">
        <v>475</v>
      </c>
      <c r="D779" t="s">
        <v>4631</v>
      </c>
      <c r="E779" t="s">
        <v>5221</v>
      </c>
      <c r="F779" t="s">
        <v>5222</v>
      </c>
      <c r="G779" t="s">
        <v>5223</v>
      </c>
      <c r="H779" t="s">
        <v>2631</v>
      </c>
      <c r="I779" t="s">
        <v>420</v>
      </c>
      <c r="J779" t="s">
        <v>4504</v>
      </c>
      <c r="K779" t="s">
        <v>495</v>
      </c>
      <c r="L779" t="s">
        <v>483</v>
      </c>
      <c r="M779" t="s">
        <v>131</v>
      </c>
      <c r="N779" t="s">
        <v>5219</v>
      </c>
      <c r="P779" t="s">
        <v>1684</v>
      </c>
      <c r="Q779" t="s">
        <v>131</v>
      </c>
      <c r="S779">
        <v>8.1999999999999993</v>
      </c>
      <c r="T779">
        <v>53</v>
      </c>
      <c r="U779">
        <v>5.6</v>
      </c>
      <c r="V779">
        <v>0.9</v>
      </c>
      <c r="W779">
        <v>3.1</v>
      </c>
      <c r="X779">
        <v>2.14</v>
      </c>
      <c r="Y779">
        <v>4</v>
      </c>
      <c r="Z779">
        <v>301</v>
      </c>
      <c r="AA779">
        <v>83</v>
      </c>
      <c r="AB779">
        <v>4.6999999999999993</v>
      </c>
    </row>
    <row r="780" spans="1:28" x14ac:dyDescent="0.25">
      <c r="A780" t="s">
        <v>5224</v>
      </c>
      <c r="B780" t="s">
        <v>5225</v>
      </c>
      <c r="C780" t="s">
        <v>475</v>
      </c>
      <c r="D780" t="s">
        <v>5226</v>
      </c>
      <c r="E780" t="s">
        <v>5227</v>
      </c>
      <c r="F780" t="s">
        <v>5228</v>
      </c>
      <c r="G780" t="s">
        <v>5229</v>
      </c>
      <c r="H780" t="s">
        <v>5230</v>
      </c>
      <c r="I780" t="s">
        <v>1344</v>
      </c>
      <c r="J780" t="s">
        <v>5231</v>
      </c>
      <c r="K780" t="s">
        <v>733</v>
      </c>
      <c r="L780" t="s">
        <v>483</v>
      </c>
      <c r="M780" t="s">
        <v>131</v>
      </c>
      <c r="N780" t="s">
        <v>5224</v>
      </c>
      <c r="P780" t="s">
        <v>5232</v>
      </c>
      <c r="Q780" t="s">
        <v>131</v>
      </c>
      <c r="S780">
        <v>0.6</v>
      </c>
      <c r="T780">
        <v>20.6</v>
      </c>
      <c r="U780">
        <v>0.2</v>
      </c>
      <c r="V780">
        <v>0</v>
      </c>
      <c r="W780">
        <v>0.5</v>
      </c>
      <c r="X780">
        <v>0.36</v>
      </c>
      <c r="Y780">
        <v>17.399999999999999</v>
      </c>
      <c r="Z780">
        <v>88</v>
      </c>
      <c r="AB780">
        <v>0.2</v>
      </c>
    </row>
    <row r="781" spans="1:28" x14ac:dyDescent="0.25">
      <c r="A781" t="s">
        <v>5233</v>
      </c>
      <c r="B781" t="s">
        <v>5234</v>
      </c>
      <c r="C781" t="s">
        <v>475</v>
      </c>
      <c r="D781" t="s">
        <v>5127</v>
      </c>
      <c r="E781" t="s">
        <v>5235</v>
      </c>
      <c r="F781" t="s">
        <v>5236</v>
      </c>
      <c r="G781" t="s">
        <v>5237</v>
      </c>
      <c r="H781" t="s">
        <v>5238</v>
      </c>
      <c r="I781" t="s">
        <v>1238</v>
      </c>
      <c r="J781" t="s">
        <v>5237</v>
      </c>
      <c r="K781" t="s">
        <v>564</v>
      </c>
      <c r="L781" t="s">
        <v>483</v>
      </c>
      <c r="M781" t="s">
        <v>131</v>
      </c>
      <c r="N781" t="s">
        <v>5233</v>
      </c>
      <c r="P781" t="s">
        <v>5239</v>
      </c>
      <c r="Q781" t="s">
        <v>131</v>
      </c>
      <c r="S781">
        <v>6</v>
      </c>
      <c r="T781">
        <v>7.9</v>
      </c>
      <c r="U781">
        <v>3.8</v>
      </c>
      <c r="V781">
        <v>2.1</v>
      </c>
      <c r="W781">
        <v>0.5</v>
      </c>
      <c r="X781">
        <v>0.1</v>
      </c>
      <c r="Y781">
        <v>7.9</v>
      </c>
      <c r="Z781">
        <v>90</v>
      </c>
      <c r="AB781">
        <v>1.6999999999999997</v>
      </c>
    </row>
    <row r="782" spans="1:28" x14ac:dyDescent="0.25">
      <c r="A782" t="s">
        <v>5240</v>
      </c>
      <c r="B782" t="s">
        <v>5241</v>
      </c>
      <c r="C782" t="s">
        <v>475</v>
      </c>
      <c r="D782" t="s">
        <v>5242</v>
      </c>
      <c r="E782" t="s">
        <v>5243</v>
      </c>
      <c r="F782" t="s">
        <v>5244</v>
      </c>
      <c r="G782" t="s">
        <v>1150</v>
      </c>
      <c r="H782" t="s">
        <v>5245</v>
      </c>
      <c r="I782" t="s">
        <v>1238</v>
      </c>
      <c r="J782" t="s">
        <v>1150</v>
      </c>
      <c r="K782" t="s">
        <v>733</v>
      </c>
      <c r="L782" t="s">
        <v>483</v>
      </c>
      <c r="M782" t="s">
        <v>131</v>
      </c>
      <c r="N782" t="s">
        <v>5240</v>
      </c>
      <c r="P782" t="s">
        <v>5246</v>
      </c>
      <c r="Q782" t="s">
        <v>131</v>
      </c>
      <c r="S782">
        <v>5.83</v>
      </c>
      <c r="T782">
        <v>22.48</v>
      </c>
      <c r="U782">
        <v>8.94</v>
      </c>
      <c r="V782">
        <v>1.96</v>
      </c>
      <c r="W782">
        <v>18.190000000000001</v>
      </c>
      <c r="X782">
        <v>36.270000000000003</v>
      </c>
      <c r="Y782">
        <v>13.08</v>
      </c>
      <c r="Z782">
        <v>229</v>
      </c>
      <c r="AB782">
        <v>6.9799999999999995</v>
      </c>
    </row>
    <row r="783" spans="1:28" x14ac:dyDescent="0.25">
      <c r="A783" t="s">
        <v>5247</v>
      </c>
      <c r="B783" t="s">
        <v>5248</v>
      </c>
      <c r="C783" t="s">
        <v>475</v>
      </c>
      <c r="D783" t="s">
        <v>5249</v>
      </c>
      <c r="E783" t="s">
        <v>5250</v>
      </c>
      <c r="F783" t="s">
        <v>5251</v>
      </c>
      <c r="G783" t="s">
        <v>5252</v>
      </c>
      <c r="H783" t="s">
        <v>5253</v>
      </c>
      <c r="I783" t="s">
        <v>1238</v>
      </c>
      <c r="J783" t="s">
        <v>5252</v>
      </c>
      <c r="K783" t="s">
        <v>564</v>
      </c>
      <c r="L783" t="s">
        <v>483</v>
      </c>
      <c r="M783" t="s">
        <v>131</v>
      </c>
      <c r="N783" t="s">
        <v>5247</v>
      </c>
      <c r="P783" t="s">
        <v>3940</v>
      </c>
      <c r="Q783" t="s">
        <v>131</v>
      </c>
      <c r="S783">
        <v>11.9</v>
      </c>
      <c r="T783">
        <v>1.4</v>
      </c>
      <c r="U783">
        <v>8.5</v>
      </c>
      <c r="V783">
        <v>2.7</v>
      </c>
      <c r="W783">
        <v>0.7</v>
      </c>
      <c r="X783">
        <v>0.4</v>
      </c>
      <c r="Y783">
        <v>0.2</v>
      </c>
      <c r="Z783">
        <v>130</v>
      </c>
      <c r="AB783">
        <v>5.8</v>
      </c>
    </row>
    <row r="784" spans="1:28" x14ac:dyDescent="0.25">
      <c r="A784" t="s">
        <v>5254</v>
      </c>
      <c r="B784" t="s">
        <v>5255</v>
      </c>
      <c r="C784" t="s">
        <v>475</v>
      </c>
      <c r="D784" t="s">
        <v>5256</v>
      </c>
      <c r="E784" t="s">
        <v>5257</v>
      </c>
      <c r="F784" t="s">
        <v>5256</v>
      </c>
      <c r="G784" t="s">
        <v>5258</v>
      </c>
      <c r="H784" t="s">
        <v>521</v>
      </c>
      <c r="I784" t="s">
        <v>5259</v>
      </c>
      <c r="J784" t="s">
        <v>1991</v>
      </c>
      <c r="K784" t="s">
        <v>513</v>
      </c>
      <c r="L784" t="s">
        <v>483</v>
      </c>
      <c r="M784" t="s">
        <v>131</v>
      </c>
      <c r="N784" t="s">
        <v>5254</v>
      </c>
      <c r="P784" t="s">
        <v>548</v>
      </c>
      <c r="Q784" t="s">
        <v>131</v>
      </c>
      <c r="S784">
        <v>0.5</v>
      </c>
      <c r="T784">
        <v>0.5</v>
      </c>
      <c r="U784">
        <v>0.5</v>
      </c>
      <c r="V784">
        <v>0.1</v>
      </c>
      <c r="W784">
        <v>0.5</v>
      </c>
      <c r="X784">
        <v>0.1</v>
      </c>
      <c r="Y784">
        <v>0.5</v>
      </c>
      <c r="Z784">
        <v>1</v>
      </c>
      <c r="AA784">
        <v>500</v>
      </c>
      <c r="AB784">
        <v>0.4</v>
      </c>
    </row>
    <row r="785" spans="1:28" x14ac:dyDescent="0.25">
      <c r="A785" t="s">
        <v>5260</v>
      </c>
      <c r="B785" t="s">
        <v>5261</v>
      </c>
      <c r="C785" t="s">
        <v>475</v>
      </c>
      <c r="D785" t="s">
        <v>5262</v>
      </c>
      <c r="E785" t="s">
        <v>5263</v>
      </c>
      <c r="F785" t="s">
        <v>5262</v>
      </c>
      <c r="G785" t="s">
        <v>5258</v>
      </c>
      <c r="H785" t="s">
        <v>521</v>
      </c>
      <c r="I785" t="s">
        <v>5264</v>
      </c>
      <c r="J785" t="s">
        <v>1991</v>
      </c>
      <c r="K785" t="s">
        <v>513</v>
      </c>
      <c r="L785" t="s">
        <v>483</v>
      </c>
      <c r="M785" t="s">
        <v>131</v>
      </c>
      <c r="N785" t="s">
        <v>5260</v>
      </c>
      <c r="P785" t="s">
        <v>548</v>
      </c>
      <c r="Q785" t="s">
        <v>131</v>
      </c>
      <c r="S785">
        <v>0.5</v>
      </c>
      <c r="T785">
        <v>0.5</v>
      </c>
      <c r="U785">
        <v>0.5</v>
      </c>
      <c r="V785">
        <v>0.1</v>
      </c>
      <c r="W785">
        <v>0</v>
      </c>
      <c r="X785">
        <v>0.1</v>
      </c>
      <c r="Y785">
        <v>0.1</v>
      </c>
      <c r="Z785">
        <v>1</v>
      </c>
      <c r="AA785">
        <v>500</v>
      </c>
      <c r="AB785">
        <v>0.4</v>
      </c>
    </row>
    <row r="786" spans="1:28" x14ac:dyDescent="0.25">
      <c r="A786" t="s">
        <v>5265</v>
      </c>
      <c r="B786" t="s">
        <v>5266</v>
      </c>
      <c r="C786" t="s">
        <v>4100</v>
      </c>
      <c r="D786" t="s">
        <v>5267</v>
      </c>
      <c r="E786" t="s">
        <v>5268</v>
      </c>
      <c r="F786" t="s">
        <v>5269</v>
      </c>
      <c r="G786" t="s">
        <v>5270</v>
      </c>
      <c r="H786" t="s">
        <v>3760</v>
      </c>
      <c r="I786" t="s">
        <v>3760</v>
      </c>
      <c r="J786" t="s">
        <v>5270</v>
      </c>
      <c r="K786" t="s">
        <v>564</v>
      </c>
      <c r="L786" t="s">
        <v>483</v>
      </c>
      <c r="M786" t="s">
        <v>131</v>
      </c>
      <c r="N786" t="s">
        <v>5265</v>
      </c>
      <c r="P786" t="s">
        <v>5271</v>
      </c>
      <c r="Q786" t="s">
        <v>131</v>
      </c>
      <c r="S786">
        <v>18.7</v>
      </c>
      <c r="T786">
        <v>0.2</v>
      </c>
      <c r="U786">
        <v>8.3000000000000007</v>
      </c>
      <c r="V786">
        <v>2.2999999999999998</v>
      </c>
      <c r="W786">
        <v>0.1</v>
      </c>
      <c r="X786">
        <v>0.25</v>
      </c>
      <c r="Y786">
        <v>0.1</v>
      </c>
      <c r="Z786">
        <v>150.1</v>
      </c>
      <c r="AA786">
        <v>100</v>
      </c>
      <c r="AB786">
        <v>6.0000000000000009</v>
      </c>
    </row>
    <row r="787" spans="1:28" x14ac:dyDescent="0.25">
      <c r="A787" t="s">
        <v>5272</v>
      </c>
      <c r="B787" t="s">
        <v>5273</v>
      </c>
      <c r="C787" t="s">
        <v>4100</v>
      </c>
      <c r="D787" t="s">
        <v>5274</v>
      </c>
      <c r="E787" t="s">
        <v>5275</v>
      </c>
      <c r="F787" t="s">
        <v>5274</v>
      </c>
      <c r="G787" t="s">
        <v>5276</v>
      </c>
      <c r="H787" t="s">
        <v>5277</v>
      </c>
      <c r="I787" t="s">
        <v>3568</v>
      </c>
      <c r="J787" t="s">
        <v>5278</v>
      </c>
      <c r="K787" t="s">
        <v>733</v>
      </c>
      <c r="L787" t="s">
        <v>483</v>
      </c>
      <c r="M787" t="s">
        <v>131</v>
      </c>
      <c r="N787" t="s">
        <v>5272</v>
      </c>
      <c r="P787" t="s">
        <v>5279</v>
      </c>
      <c r="Q787" t="s">
        <v>131</v>
      </c>
      <c r="S787">
        <v>0.8</v>
      </c>
      <c r="T787">
        <v>4</v>
      </c>
      <c r="U787">
        <v>13</v>
      </c>
      <c r="V787">
        <v>12</v>
      </c>
      <c r="W787">
        <v>0.5</v>
      </c>
      <c r="X787">
        <v>0.02</v>
      </c>
      <c r="Y787">
        <v>2.2000000000000002</v>
      </c>
      <c r="Z787">
        <v>136</v>
      </c>
      <c r="AB787">
        <v>1</v>
      </c>
    </row>
    <row r="788" spans="1:28" x14ac:dyDescent="0.25">
      <c r="A788" t="s">
        <v>5280</v>
      </c>
      <c r="B788" t="s">
        <v>5281</v>
      </c>
      <c r="C788" t="s">
        <v>4100</v>
      </c>
      <c r="D788" t="s">
        <v>5282</v>
      </c>
      <c r="E788" t="s">
        <v>5283</v>
      </c>
      <c r="F788" t="s">
        <v>5282</v>
      </c>
      <c r="G788" t="s">
        <v>5284</v>
      </c>
      <c r="H788" t="s">
        <v>3760</v>
      </c>
      <c r="I788" t="s">
        <v>3760</v>
      </c>
      <c r="J788" t="s">
        <v>5284</v>
      </c>
      <c r="K788" t="s">
        <v>564</v>
      </c>
      <c r="L788" t="s">
        <v>483</v>
      </c>
      <c r="M788" t="s">
        <v>131</v>
      </c>
      <c r="N788" t="s">
        <v>5280</v>
      </c>
      <c r="P788" t="s">
        <v>5285</v>
      </c>
      <c r="Q788" t="s">
        <v>131</v>
      </c>
      <c r="S788">
        <v>20.7</v>
      </c>
      <c r="T788">
        <v>0</v>
      </c>
      <c r="U788">
        <v>4.8</v>
      </c>
      <c r="V788">
        <v>2.2000000000000002</v>
      </c>
      <c r="W788">
        <v>0</v>
      </c>
      <c r="X788">
        <v>0.2</v>
      </c>
      <c r="Y788">
        <v>0</v>
      </c>
      <c r="Z788">
        <v>126</v>
      </c>
      <c r="AB788">
        <v>2.5999999999999996</v>
      </c>
    </row>
    <row r="789" spans="1:28" x14ac:dyDescent="0.25">
      <c r="A789" t="s">
        <v>5286</v>
      </c>
      <c r="B789" t="s">
        <v>5287</v>
      </c>
      <c r="C789" t="s">
        <v>4100</v>
      </c>
      <c r="D789" t="s">
        <v>568</v>
      </c>
      <c r="E789" t="s">
        <v>5288</v>
      </c>
      <c r="F789" t="s">
        <v>568</v>
      </c>
      <c r="G789" t="s">
        <v>3903</v>
      </c>
      <c r="H789" t="s">
        <v>3760</v>
      </c>
      <c r="I789" t="s">
        <v>3760</v>
      </c>
      <c r="J789" t="s">
        <v>3903</v>
      </c>
      <c r="K789" t="s">
        <v>564</v>
      </c>
      <c r="L789" t="s">
        <v>483</v>
      </c>
      <c r="M789" t="s">
        <v>131</v>
      </c>
      <c r="N789" t="s">
        <v>5286</v>
      </c>
      <c r="P789" t="s">
        <v>3904</v>
      </c>
      <c r="Q789" t="s">
        <v>131</v>
      </c>
      <c r="S789">
        <v>18.3</v>
      </c>
      <c r="T789">
        <v>0</v>
      </c>
      <c r="U789">
        <v>9.8000000000000007</v>
      </c>
      <c r="V789">
        <v>2.6</v>
      </c>
      <c r="W789">
        <v>0</v>
      </c>
      <c r="X789">
        <v>0.33</v>
      </c>
      <c r="Y789">
        <v>0</v>
      </c>
      <c r="Z789">
        <v>161</v>
      </c>
      <c r="AB789">
        <v>7.2000000000000011</v>
      </c>
    </row>
    <row r="790" spans="1:28" x14ac:dyDescent="0.25">
      <c r="A790" t="s">
        <v>5289</v>
      </c>
      <c r="B790" t="s">
        <v>5290</v>
      </c>
      <c r="C790" t="s">
        <v>4100</v>
      </c>
      <c r="D790" t="s">
        <v>5291</v>
      </c>
      <c r="E790" t="s">
        <v>5292</v>
      </c>
      <c r="F790" t="s">
        <v>5291</v>
      </c>
      <c r="G790" t="s">
        <v>5293</v>
      </c>
      <c r="H790" t="s">
        <v>5294</v>
      </c>
      <c r="I790" t="s">
        <v>3879</v>
      </c>
      <c r="J790" t="s">
        <v>5295</v>
      </c>
      <c r="K790" t="s">
        <v>733</v>
      </c>
      <c r="L790" t="s">
        <v>483</v>
      </c>
      <c r="M790" t="s">
        <v>131</v>
      </c>
      <c r="N790" t="s">
        <v>5289</v>
      </c>
      <c r="P790" t="s">
        <v>5296</v>
      </c>
      <c r="Q790" t="s">
        <v>131</v>
      </c>
      <c r="S790">
        <v>8.51</v>
      </c>
      <c r="T790">
        <v>46</v>
      </c>
      <c r="U790">
        <v>1.8</v>
      </c>
      <c r="V790">
        <v>0.4</v>
      </c>
      <c r="W790">
        <v>4</v>
      </c>
      <c r="X790">
        <v>6.7</v>
      </c>
      <c r="Y790">
        <v>21</v>
      </c>
      <c r="Z790">
        <v>216</v>
      </c>
      <c r="AB790">
        <v>1.4</v>
      </c>
    </row>
    <row r="791" spans="1:28" x14ac:dyDescent="0.25">
      <c r="A791" t="s">
        <v>5297</v>
      </c>
      <c r="B791" t="s">
        <v>5298</v>
      </c>
      <c r="C791" t="s">
        <v>4100</v>
      </c>
      <c r="D791" t="s">
        <v>5299</v>
      </c>
      <c r="E791" t="s">
        <v>5300</v>
      </c>
      <c r="F791" t="s">
        <v>5299</v>
      </c>
      <c r="G791" t="s">
        <v>5301</v>
      </c>
      <c r="H791" t="s">
        <v>3760</v>
      </c>
      <c r="I791" t="s">
        <v>3760</v>
      </c>
      <c r="J791" t="s">
        <v>5301</v>
      </c>
      <c r="K791" t="s">
        <v>564</v>
      </c>
      <c r="L791" t="s">
        <v>483</v>
      </c>
      <c r="M791" t="s">
        <v>131</v>
      </c>
      <c r="N791" t="s">
        <v>5297</v>
      </c>
      <c r="P791" t="s">
        <v>5302</v>
      </c>
      <c r="Q791" t="s">
        <v>131</v>
      </c>
      <c r="S791">
        <v>19.399999999999999</v>
      </c>
      <c r="T791">
        <v>0</v>
      </c>
      <c r="U791">
        <v>9.4</v>
      </c>
      <c r="V791">
        <v>4.0999999999999996</v>
      </c>
      <c r="W791">
        <v>0</v>
      </c>
      <c r="X791">
        <v>0.13</v>
      </c>
      <c r="Y791">
        <v>0</v>
      </c>
      <c r="Z791">
        <v>162</v>
      </c>
      <c r="AB791">
        <v>5.3000000000000007</v>
      </c>
    </row>
    <row r="792" spans="1:28" x14ac:dyDescent="0.25">
      <c r="A792" t="s">
        <v>5303</v>
      </c>
      <c r="B792" t="s">
        <v>5304</v>
      </c>
      <c r="C792" t="s">
        <v>4100</v>
      </c>
      <c r="D792" t="s">
        <v>5305</v>
      </c>
      <c r="E792" t="s">
        <v>5306</v>
      </c>
      <c r="F792" t="s">
        <v>5305</v>
      </c>
      <c r="G792" t="s">
        <v>5307</v>
      </c>
      <c r="H792" t="s">
        <v>5308</v>
      </c>
      <c r="I792" t="s">
        <v>5309</v>
      </c>
      <c r="J792" t="s">
        <v>5310</v>
      </c>
      <c r="K792" t="s">
        <v>495</v>
      </c>
      <c r="L792" t="s">
        <v>483</v>
      </c>
      <c r="M792" t="s">
        <v>131</v>
      </c>
      <c r="N792" t="s">
        <v>5303</v>
      </c>
      <c r="P792" t="s">
        <v>5311</v>
      </c>
      <c r="Q792" t="s">
        <v>131</v>
      </c>
      <c r="S792">
        <v>4.3</v>
      </c>
      <c r="T792">
        <v>13</v>
      </c>
      <c r="U792">
        <v>7.6</v>
      </c>
      <c r="V792">
        <v>1</v>
      </c>
      <c r="W792">
        <v>3</v>
      </c>
      <c r="X792">
        <v>1.1000000000000001</v>
      </c>
      <c r="Y792">
        <v>2.1</v>
      </c>
      <c r="Z792">
        <v>144</v>
      </c>
      <c r="AB792">
        <v>6.6</v>
      </c>
    </row>
    <row r="793" spans="1:28" x14ac:dyDescent="0.25">
      <c r="A793" t="s">
        <v>5312</v>
      </c>
      <c r="B793" t="s">
        <v>5313</v>
      </c>
      <c r="C793" t="s">
        <v>4100</v>
      </c>
      <c r="D793" t="s">
        <v>5314</v>
      </c>
      <c r="E793" t="s">
        <v>5315</v>
      </c>
      <c r="F793" t="s">
        <v>5314</v>
      </c>
      <c r="G793" t="s">
        <v>5316</v>
      </c>
      <c r="H793" t="s">
        <v>5317</v>
      </c>
      <c r="I793" t="s">
        <v>3729</v>
      </c>
      <c r="J793" t="s">
        <v>5316</v>
      </c>
      <c r="K793" t="s">
        <v>564</v>
      </c>
      <c r="L793" t="s">
        <v>483</v>
      </c>
      <c r="M793" t="s">
        <v>131</v>
      </c>
      <c r="N793" t="s">
        <v>5312</v>
      </c>
      <c r="P793" t="s">
        <v>2349</v>
      </c>
      <c r="Q793" t="s">
        <v>131</v>
      </c>
      <c r="S793">
        <v>0.8</v>
      </c>
      <c r="T793">
        <v>5.0999999999999996</v>
      </c>
      <c r="U793">
        <v>0.3</v>
      </c>
      <c r="V793">
        <v>0.1</v>
      </c>
      <c r="W793">
        <v>3.7</v>
      </c>
      <c r="X793">
        <v>0.01</v>
      </c>
      <c r="Y793">
        <v>5.0999999999999996</v>
      </c>
      <c r="Z793">
        <v>34</v>
      </c>
      <c r="AB793">
        <v>0.19999999999999998</v>
      </c>
    </row>
    <row r="794" spans="1:28" x14ac:dyDescent="0.25">
      <c r="A794" t="s">
        <v>5318</v>
      </c>
      <c r="B794" t="s">
        <v>5319</v>
      </c>
      <c r="C794" t="s">
        <v>4100</v>
      </c>
      <c r="D794" t="s">
        <v>5320</v>
      </c>
      <c r="E794" t="s">
        <v>5321</v>
      </c>
      <c r="F794" t="s">
        <v>5320</v>
      </c>
      <c r="G794" t="s">
        <v>5322</v>
      </c>
      <c r="H794" t="s">
        <v>5308</v>
      </c>
      <c r="I794" t="s">
        <v>5309</v>
      </c>
      <c r="J794" t="s">
        <v>5323</v>
      </c>
      <c r="K794" t="s">
        <v>495</v>
      </c>
      <c r="L794" t="s">
        <v>483</v>
      </c>
      <c r="M794" t="s">
        <v>131</v>
      </c>
      <c r="N794" t="s">
        <v>5318</v>
      </c>
      <c r="P794" t="s">
        <v>5324</v>
      </c>
      <c r="Q794" t="s">
        <v>131</v>
      </c>
      <c r="S794">
        <v>2.4</v>
      </c>
      <c r="T794">
        <v>13</v>
      </c>
      <c r="U794">
        <v>5.5</v>
      </c>
      <c r="V794">
        <v>0.7</v>
      </c>
      <c r="W794">
        <v>1.8</v>
      </c>
      <c r="X794">
        <v>1.3</v>
      </c>
      <c r="Y794">
        <v>3.6</v>
      </c>
      <c r="Z794">
        <v>116</v>
      </c>
      <c r="AB794">
        <v>4.8</v>
      </c>
    </row>
    <row r="795" spans="1:28" x14ac:dyDescent="0.25">
      <c r="A795" t="s">
        <v>5325</v>
      </c>
      <c r="B795" t="s">
        <v>5326</v>
      </c>
      <c r="C795" t="s">
        <v>4100</v>
      </c>
      <c r="D795" t="s">
        <v>5327</v>
      </c>
      <c r="E795" t="s">
        <v>5328</v>
      </c>
      <c r="F795" t="s">
        <v>5327</v>
      </c>
      <c r="G795" t="s">
        <v>5329</v>
      </c>
      <c r="H795" t="s">
        <v>5330</v>
      </c>
      <c r="I795" t="s">
        <v>3568</v>
      </c>
      <c r="J795" t="s">
        <v>5331</v>
      </c>
      <c r="K795" t="s">
        <v>495</v>
      </c>
      <c r="L795" t="s">
        <v>483</v>
      </c>
      <c r="M795" t="s">
        <v>131</v>
      </c>
      <c r="N795" t="s">
        <v>5325</v>
      </c>
      <c r="P795" t="s">
        <v>5332</v>
      </c>
      <c r="Q795" t="s">
        <v>131</v>
      </c>
      <c r="S795">
        <v>7</v>
      </c>
      <c r="T795">
        <v>3</v>
      </c>
      <c r="U795">
        <v>9</v>
      </c>
      <c r="V795">
        <v>7.7</v>
      </c>
      <c r="W795">
        <v>3.2</v>
      </c>
      <c r="X795">
        <v>1.2</v>
      </c>
      <c r="Y795">
        <v>2.5</v>
      </c>
      <c r="Z795">
        <v>128</v>
      </c>
      <c r="AA795">
        <v>90</v>
      </c>
      <c r="AB795">
        <v>1.2999999999999998</v>
      </c>
    </row>
    <row r="796" spans="1:28" x14ac:dyDescent="0.25">
      <c r="A796" t="s">
        <v>5333</v>
      </c>
      <c r="B796" t="s">
        <v>5334</v>
      </c>
      <c r="C796" t="s">
        <v>1988</v>
      </c>
      <c r="D796" t="s">
        <v>5335</v>
      </c>
      <c r="E796" t="s">
        <v>5336</v>
      </c>
      <c r="F796" t="s">
        <v>5335</v>
      </c>
      <c r="G796" t="s">
        <v>5337</v>
      </c>
      <c r="H796" t="s">
        <v>1029</v>
      </c>
      <c r="I796" t="s">
        <v>5309</v>
      </c>
      <c r="J796" t="s">
        <v>5337</v>
      </c>
      <c r="K796" t="s">
        <v>495</v>
      </c>
      <c r="L796" t="s">
        <v>483</v>
      </c>
      <c r="M796" t="s">
        <v>131</v>
      </c>
      <c r="N796" t="s">
        <v>5333</v>
      </c>
      <c r="P796" t="s">
        <v>5337</v>
      </c>
      <c r="Q796" t="s">
        <v>131</v>
      </c>
      <c r="S796">
        <v>0.5</v>
      </c>
      <c r="T796">
        <v>12</v>
      </c>
      <c r="U796">
        <v>0.5</v>
      </c>
      <c r="V796">
        <v>0.1</v>
      </c>
      <c r="W796">
        <v>0</v>
      </c>
      <c r="X796">
        <v>0.01</v>
      </c>
      <c r="Y796">
        <v>12</v>
      </c>
      <c r="Z796">
        <v>50.19</v>
      </c>
      <c r="AB796">
        <v>0.4</v>
      </c>
    </row>
    <row r="797" spans="1:28" x14ac:dyDescent="0.25">
      <c r="A797" t="s">
        <v>5338</v>
      </c>
      <c r="B797" t="s">
        <v>5339</v>
      </c>
      <c r="C797" t="s">
        <v>1988</v>
      </c>
      <c r="D797" t="s">
        <v>5340</v>
      </c>
      <c r="E797" t="s">
        <v>5341</v>
      </c>
      <c r="F797" t="s">
        <v>5340</v>
      </c>
      <c r="G797" t="s">
        <v>5342</v>
      </c>
      <c r="H797" t="s">
        <v>5343</v>
      </c>
      <c r="I797" t="s">
        <v>5344</v>
      </c>
      <c r="J797" t="s">
        <v>5342</v>
      </c>
      <c r="K797" t="s">
        <v>733</v>
      </c>
      <c r="L797" t="s">
        <v>483</v>
      </c>
      <c r="M797" t="s">
        <v>131</v>
      </c>
      <c r="N797" t="s">
        <v>5338</v>
      </c>
      <c r="P797" t="s">
        <v>5342</v>
      </c>
      <c r="Q797" t="s">
        <v>131</v>
      </c>
      <c r="S797">
        <v>4</v>
      </c>
      <c r="T797">
        <v>27.5</v>
      </c>
      <c r="U797">
        <v>1.2</v>
      </c>
      <c r="V797">
        <v>0.3</v>
      </c>
      <c r="W797">
        <v>53.1</v>
      </c>
      <c r="X797">
        <v>0.01</v>
      </c>
      <c r="Y797">
        <v>2.2000000000000002</v>
      </c>
      <c r="Z797">
        <v>240.2</v>
      </c>
      <c r="AB797">
        <v>0.89999999999999991</v>
      </c>
    </row>
    <row r="798" spans="1:28" x14ac:dyDescent="0.25">
      <c r="A798" t="s">
        <v>5345</v>
      </c>
      <c r="B798" t="s">
        <v>5346</v>
      </c>
      <c r="C798" t="s">
        <v>1988</v>
      </c>
      <c r="D798" t="s">
        <v>5347</v>
      </c>
      <c r="E798" t="s">
        <v>5348</v>
      </c>
      <c r="F798" t="s">
        <v>5347</v>
      </c>
      <c r="G798" t="s">
        <v>5349</v>
      </c>
      <c r="H798" t="s">
        <v>683</v>
      </c>
      <c r="I798" t="s">
        <v>5309</v>
      </c>
      <c r="J798" t="s">
        <v>5349</v>
      </c>
      <c r="K798" t="s">
        <v>495</v>
      </c>
      <c r="L798" t="s">
        <v>483</v>
      </c>
      <c r="M798" t="s">
        <v>131</v>
      </c>
      <c r="N798" t="s">
        <v>5345</v>
      </c>
      <c r="P798" t="s">
        <v>5350</v>
      </c>
      <c r="Q798" t="s">
        <v>131</v>
      </c>
      <c r="S798">
        <v>4.4000000000000004</v>
      </c>
      <c r="T798">
        <v>20.399999999999999</v>
      </c>
      <c r="U798">
        <v>3.4</v>
      </c>
      <c r="V798">
        <v>0.3</v>
      </c>
      <c r="W798">
        <v>2.2999999999999998</v>
      </c>
      <c r="X798">
        <v>0</v>
      </c>
      <c r="Y798">
        <v>2.4</v>
      </c>
      <c r="Z798">
        <v>134.80000000000001</v>
      </c>
      <c r="AA798">
        <v>50</v>
      </c>
      <c r="AB798">
        <v>3.1</v>
      </c>
    </row>
    <row r="799" spans="1:28" x14ac:dyDescent="0.25">
      <c r="A799" t="s">
        <v>5351</v>
      </c>
      <c r="B799" t="s">
        <v>5352</v>
      </c>
      <c r="C799" t="s">
        <v>1988</v>
      </c>
      <c r="D799" t="s">
        <v>5353</v>
      </c>
      <c r="E799" t="s">
        <v>5354</v>
      </c>
      <c r="F799" t="s">
        <v>5353</v>
      </c>
      <c r="G799" t="s">
        <v>5355</v>
      </c>
      <c r="H799" t="s">
        <v>5356</v>
      </c>
      <c r="I799" t="s">
        <v>5309</v>
      </c>
      <c r="J799" t="s">
        <v>5355</v>
      </c>
      <c r="K799" t="s">
        <v>733</v>
      </c>
      <c r="L799" t="s">
        <v>483</v>
      </c>
      <c r="M799" t="s">
        <v>131</v>
      </c>
      <c r="N799" t="s">
        <v>5351</v>
      </c>
      <c r="P799" t="s">
        <v>5357</v>
      </c>
      <c r="Q799" t="s">
        <v>131</v>
      </c>
      <c r="S799">
        <v>6.2</v>
      </c>
      <c r="T799">
        <v>70</v>
      </c>
      <c r="U799">
        <v>18</v>
      </c>
      <c r="V799">
        <v>6.1</v>
      </c>
      <c r="W799">
        <v>3.2</v>
      </c>
      <c r="X799">
        <v>0.2</v>
      </c>
      <c r="Y799">
        <v>22</v>
      </c>
      <c r="Z799">
        <v>464.87</v>
      </c>
      <c r="AB799">
        <v>11.9</v>
      </c>
    </row>
    <row r="800" spans="1:28" x14ac:dyDescent="0.25">
      <c r="A800" t="s">
        <v>5358</v>
      </c>
      <c r="B800" t="s">
        <v>5359</v>
      </c>
      <c r="C800" t="s">
        <v>1988</v>
      </c>
      <c r="D800" t="s">
        <v>5360</v>
      </c>
      <c r="E800" t="s">
        <v>5361</v>
      </c>
      <c r="F800" t="s">
        <v>5360</v>
      </c>
      <c r="G800" t="s">
        <v>5362</v>
      </c>
      <c r="H800" t="s">
        <v>5363</v>
      </c>
      <c r="I800" t="s">
        <v>420</v>
      </c>
      <c r="J800" t="s">
        <v>5364</v>
      </c>
      <c r="K800" t="s">
        <v>733</v>
      </c>
      <c r="L800" t="s">
        <v>483</v>
      </c>
      <c r="M800" t="s">
        <v>131</v>
      </c>
      <c r="N800" t="s">
        <v>5358</v>
      </c>
      <c r="P800" t="s">
        <v>751</v>
      </c>
      <c r="Q800" t="s">
        <v>131</v>
      </c>
      <c r="S800">
        <v>2.4</v>
      </c>
      <c r="T800">
        <v>70</v>
      </c>
      <c r="U800">
        <v>18</v>
      </c>
      <c r="V800">
        <v>6.1</v>
      </c>
      <c r="W800">
        <v>3.2</v>
      </c>
      <c r="X800">
        <v>0.2</v>
      </c>
      <c r="Y800">
        <v>22</v>
      </c>
      <c r="Z800">
        <v>464.87</v>
      </c>
      <c r="AA800">
        <v>25</v>
      </c>
      <c r="AB800">
        <v>11.9</v>
      </c>
    </row>
    <row r="801" spans="1:28" x14ac:dyDescent="0.25">
      <c r="A801" t="s">
        <v>5365</v>
      </c>
      <c r="B801" t="s">
        <v>5366</v>
      </c>
      <c r="C801" t="s">
        <v>1988</v>
      </c>
      <c r="D801" t="s">
        <v>5367</v>
      </c>
      <c r="E801" t="s">
        <v>5368</v>
      </c>
      <c r="F801" t="s">
        <v>5367</v>
      </c>
      <c r="G801" t="s">
        <v>5369</v>
      </c>
      <c r="H801" t="s">
        <v>5370</v>
      </c>
      <c r="I801" t="s">
        <v>5309</v>
      </c>
      <c r="J801" t="s">
        <v>5369</v>
      </c>
      <c r="K801" t="s">
        <v>733</v>
      </c>
      <c r="L801" t="s">
        <v>483</v>
      </c>
      <c r="M801" t="s">
        <v>131</v>
      </c>
      <c r="N801" t="s">
        <v>5365</v>
      </c>
      <c r="P801" t="s">
        <v>5371</v>
      </c>
      <c r="Q801" t="s">
        <v>131</v>
      </c>
      <c r="S801">
        <v>9.9</v>
      </c>
      <c r="T801">
        <v>62.6</v>
      </c>
      <c r="U801">
        <v>15.6</v>
      </c>
      <c r="V801">
        <v>1.6</v>
      </c>
      <c r="W801">
        <v>7.7</v>
      </c>
      <c r="X801">
        <v>0.03</v>
      </c>
      <c r="Y801">
        <v>9.5</v>
      </c>
      <c r="Z801">
        <v>447.9</v>
      </c>
      <c r="AB801">
        <v>14</v>
      </c>
    </row>
    <row r="802" spans="1:28" x14ac:dyDescent="0.25">
      <c r="A802" t="s">
        <v>5372</v>
      </c>
      <c r="B802" t="s">
        <v>5373</v>
      </c>
      <c r="C802" t="s">
        <v>1988</v>
      </c>
      <c r="D802" t="s">
        <v>5374</v>
      </c>
      <c r="E802" t="s">
        <v>5375</v>
      </c>
      <c r="F802" t="s">
        <v>5374</v>
      </c>
      <c r="G802" t="s">
        <v>5376</v>
      </c>
      <c r="H802" t="s">
        <v>3588</v>
      </c>
      <c r="I802" t="s">
        <v>5309</v>
      </c>
      <c r="J802" t="s">
        <v>5376</v>
      </c>
      <c r="K802" t="s">
        <v>495</v>
      </c>
      <c r="L802" t="s">
        <v>483</v>
      </c>
      <c r="M802" t="s">
        <v>131</v>
      </c>
      <c r="N802" t="s">
        <v>5372</v>
      </c>
      <c r="P802" t="s">
        <v>2564</v>
      </c>
      <c r="Q802" t="s">
        <v>131</v>
      </c>
      <c r="S802">
        <v>2</v>
      </c>
      <c r="T802">
        <v>3.7</v>
      </c>
      <c r="U802">
        <v>0.1</v>
      </c>
      <c r="V802">
        <v>0.1</v>
      </c>
      <c r="W802">
        <v>4.4000000000000004</v>
      </c>
      <c r="X802">
        <v>0.03</v>
      </c>
      <c r="Y802">
        <v>1</v>
      </c>
      <c r="Z802">
        <v>32.5</v>
      </c>
      <c r="AB802">
        <v>0</v>
      </c>
    </row>
    <row r="803" spans="1:28" x14ac:dyDescent="0.25">
      <c r="A803" t="s">
        <v>5377</v>
      </c>
      <c r="B803" t="s">
        <v>5378</v>
      </c>
      <c r="C803" t="s">
        <v>1988</v>
      </c>
      <c r="D803" t="s">
        <v>5379</v>
      </c>
      <c r="E803" t="s">
        <v>5380</v>
      </c>
      <c r="F803" t="s">
        <v>5379</v>
      </c>
      <c r="G803" t="s">
        <v>5381</v>
      </c>
      <c r="H803" t="s">
        <v>5382</v>
      </c>
      <c r="I803" t="s">
        <v>420</v>
      </c>
      <c r="J803" t="s">
        <v>5383</v>
      </c>
      <c r="K803" t="s">
        <v>495</v>
      </c>
      <c r="L803" t="s">
        <v>483</v>
      </c>
      <c r="M803" t="s">
        <v>131</v>
      </c>
      <c r="N803" t="s">
        <v>5377</v>
      </c>
      <c r="P803" t="s">
        <v>1740</v>
      </c>
      <c r="Q803" t="s">
        <v>131</v>
      </c>
      <c r="S803">
        <v>8.1</v>
      </c>
      <c r="T803">
        <v>50</v>
      </c>
      <c r="U803">
        <v>4.0999999999999996</v>
      </c>
      <c r="V803">
        <v>0.4</v>
      </c>
      <c r="W803">
        <v>3.4</v>
      </c>
      <c r="X803">
        <v>1.7</v>
      </c>
      <c r="Y803">
        <v>3.8</v>
      </c>
      <c r="Z803">
        <v>276.77</v>
      </c>
      <c r="AA803">
        <v>80</v>
      </c>
      <c r="AB803">
        <v>3.6999999999999997</v>
      </c>
    </row>
    <row r="804" spans="1:28" x14ac:dyDescent="0.25">
      <c r="A804" t="s">
        <v>5384</v>
      </c>
      <c r="B804" t="s">
        <v>5385</v>
      </c>
      <c r="C804" t="s">
        <v>1988</v>
      </c>
      <c r="D804" t="s">
        <v>5386</v>
      </c>
      <c r="E804" t="s">
        <v>5387</v>
      </c>
      <c r="F804" t="s">
        <v>5386</v>
      </c>
      <c r="G804" t="s">
        <v>5388</v>
      </c>
      <c r="H804" t="s">
        <v>1029</v>
      </c>
      <c r="I804" t="s">
        <v>5309</v>
      </c>
      <c r="J804" t="s">
        <v>5388</v>
      </c>
      <c r="K804" t="s">
        <v>495</v>
      </c>
      <c r="L804" t="s">
        <v>483</v>
      </c>
      <c r="M804" t="s">
        <v>131</v>
      </c>
      <c r="N804" t="s">
        <v>5384</v>
      </c>
      <c r="P804" t="s">
        <v>5389</v>
      </c>
      <c r="Q804" t="s">
        <v>131</v>
      </c>
      <c r="S804">
        <v>1.3</v>
      </c>
      <c r="T804">
        <v>3.1</v>
      </c>
      <c r="U804">
        <v>0</v>
      </c>
      <c r="V804">
        <v>0</v>
      </c>
      <c r="W804">
        <v>1.9</v>
      </c>
      <c r="X804">
        <v>0.04</v>
      </c>
      <c r="Y804">
        <v>3.1</v>
      </c>
      <c r="Z804">
        <v>21.51</v>
      </c>
      <c r="AB804">
        <v>0</v>
      </c>
    </row>
    <row r="805" spans="1:28" x14ac:dyDescent="0.25">
      <c r="A805" t="s">
        <v>5390</v>
      </c>
      <c r="B805" t="s">
        <v>5391</v>
      </c>
      <c r="C805" t="s">
        <v>1988</v>
      </c>
      <c r="D805" t="s">
        <v>5392</v>
      </c>
      <c r="E805" t="s">
        <v>5393</v>
      </c>
      <c r="F805" t="s">
        <v>5392</v>
      </c>
      <c r="G805" t="s">
        <v>5394</v>
      </c>
      <c r="H805" t="s">
        <v>5395</v>
      </c>
      <c r="I805" t="s">
        <v>5309</v>
      </c>
      <c r="J805" t="s">
        <v>5394</v>
      </c>
      <c r="K805" t="s">
        <v>495</v>
      </c>
      <c r="L805" t="s">
        <v>483</v>
      </c>
      <c r="M805" t="s">
        <v>131</v>
      </c>
      <c r="N805" t="s">
        <v>5390</v>
      </c>
      <c r="P805" t="s">
        <v>5396</v>
      </c>
      <c r="Q805" t="s">
        <v>131</v>
      </c>
      <c r="S805">
        <v>2.5</v>
      </c>
      <c r="T805">
        <v>16</v>
      </c>
      <c r="U805">
        <v>12</v>
      </c>
      <c r="V805">
        <v>1.1000000000000001</v>
      </c>
      <c r="W805">
        <v>3.5</v>
      </c>
      <c r="X805">
        <v>0.52</v>
      </c>
      <c r="Y805">
        <v>2.2000000000000002</v>
      </c>
      <c r="Z805">
        <v>188.1</v>
      </c>
      <c r="AA805">
        <v>35</v>
      </c>
      <c r="AB805">
        <v>10.9</v>
      </c>
    </row>
    <row r="806" spans="1:28" x14ac:dyDescent="0.25">
      <c r="A806" t="s">
        <v>5397</v>
      </c>
      <c r="B806" t="s">
        <v>5398</v>
      </c>
      <c r="C806" t="s">
        <v>1988</v>
      </c>
      <c r="D806" t="s">
        <v>500</v>
      </c>
      <c r="E806" t="s">
        <v>5399</v>
      </c>
      <c r="F806" t="s">
        <v>500</v>
      </c>
      <c r="G806" t="s">
        <v>5400</v>
      </c>
      <c r="H806" t="s">
        <v>5401</v>
      </c>
      <c r="I806" t="s">
        <v>420</v>
      </c>
      <c r="J806" t="s">
        <v>5402</v>
      </c>
      <c r="K806" t="s">
        <v>495</v>
      </c>
      <c r="L806" t="s">
        <v>483</v>
      </c>
      <c r="M806" t="s">
        <v>131</v>
      </c>
      <c r="N806" t="s">
        <v>5397</v>
      </c>
      <c r="P806" t="s">
        <v>504</v>
      </c>
      <c r="Q806" t="s">
        <v>131</v>
      </c>
      <c r="S806">
        <v>12</v>
      </c>
      <c r="T806">
        <v>22</v>
      </c>
      <c r="U806">
        <v>6.7</v>
      </c>
      <c r="V806">
        <v>3.6</v>
      </c>
      <c r="W806">
        <v>4.0999999999999996</v>
      </c>
      <c r="X806">
        <v>0.9</v>
      </c>
      <c r="Y806">
        <v>1.2</v>
      </c>
      <c r="Z806">
        <v>207.22</v>
      </c>
      <c r="AA806">
        <v>135</v>
      </c>
      <c r="AB806">
        <v>3.1</v>
      </c>
    </row>
    <row r="807" spans="1:28" x14ac:dyDescent="0.25">
      <c r="A807" t="s">
        <v>5403</v>
      </c>
      <c r="B807" t="s">
        <v>5404</v>
      </c>
      <c r="C807" t="s">
        <v>1988</v>
      </c>
      <c r="D807" t="s">
        <v>5405</v>
      </c>
      <c r="E807" t="s">
        <v>5406</v>
      </c>
      <c r="F807" t="s">
        <v>5405</v>
      </c>
      <c r="G807" t="s">
        <v>2277</v>
      </c>
      <c r="H807" t="s">
        <v>5407</v>
      </c>
      <c r="I807" t="s">
        <v>3879</v>
      </c>
      <c r="J807" t="s">
        <v>2277</v>
      </c>
      <c r="K807" t="s">
        <v>733</v>
      </c>
      <c r="L807" t="s">
        <v>483</v>
      </c>
      <c r="M807" t="s">
        <v>131</v>
      </c>
      <c r="N807" t="s">
        <v>5403</v>
      </c>
      <c r="P807" t="s">
        <v>5408</v>
      </c>
      <c r="Q807" t="s">
        <v>131</v>
      </c>
      <c r="S807">
        <v>0.3</v>
      </c>
      <c r="T807">
        <v>59</v>
      </c>
      <c r="U807">
        <v>0.5</v>
      </c>
      <c r="V807">
        <v>0.1</v>
      </c>
      <c r="W807">
        <v>0.6</v>
      </c>
      <c r="X807">
        <v>0.01</v>
      </c>
      <c r="Y807">
        <v>51</v>
      </c>
      <c r="Z807">
        <v>244.26</v>
      </c>
      <c r="AB807">
        <v>0.4</v>
      </c>
    </row>
    <row r="808" spans="1:28" x14ac:dyDescent="0.25">
      <c r="A808" t="s">
        <v>5409</v>
      </c>
      <c r="B808" t="s">
        <v>5410</v>
      </c>
      <c r="C808" t="s">
        <v>1988</v>
      </c>
      <c r="D808" t="s">
        <v>5411</v>
      </c>
      <c r="E808" t="s">
        <v>5412</v>
      </c>
      <c r="F808" t="s">
        <v>5411</v>
      </c>
      <c r="G808" t="s">
        <v>5413</v>
      </c>
      <c r="H808" t="s">
        <v>1029</v>
      </c>
      <c r="I808" t="s">
        <v>5309</v>
      </c>
      <c r="J808" t="s">
        <v>5413</v>
      </c>
      <c r="K808" t="s">
        <v>495</v>
      </c>
      <c r="L808" t="s">
        <v>483</v>
      </c>
      <c r="M808" t="s">
        <v>131</v>
      </c>
      <c r="N808" t="s">
        <v>5409</v>
      </c>
      <c r="P808" t="s">
        <v>5414</v>
      </c>
      <c r="Q808" t="s">
        <v>131</v>
      </c>
      <c r="S808">
        <v>1.1000000000000001</v>
      </c>
      <c r="T808">
        <v>5.9</v>
      </c>
      <c r="U808">
        <v>0.1</v>
      </c>
      <c r="V808">
        <v>0</v>
      </c>
      <c r="W808">
        <v>6.5</v>
      </c>
      <c r="X808">
        <v>0</v>
      </c>
      <c r="Y808">
        <v>5.3</v>
      </c>
      <c r="Z808">
        <v>41.59</v>
      </c>
      <c r="AB808">
        <v>0.1</v>
      </c>
    </row>
    <row r="809" spans="1:28" x14ac:dyDescent="0.25">
      <c r="A809" t="s">
        <v>5415</v>
      </c>
      <c r="B809" t="s">
        <v>5416</v>
      </c>
      <c r="C809" t="s">
        <v>1988</v>
      </c>
      <c r="D809" t="s">
        <v>5417</v>
      </c>
      <c r="E809" t="s">
        <v>5418</v>
      </c>
      <c r="F809" t="s">
        <v>5417</v>
      </c>
      <c r="G809" t="s">
        <v>5419</v>
      </c>
      <c r="H809" t="s">
        <v>5420</v>
      </c>
      <c r="I809" t="s">
        <v>3879</v>
      </c>
      <c r="J809" t="s">
        <v>5419</v>
      </c>
      <c r="K809" t="s">
        <v>733</v>
      </c>
      <c r="L809" t="s">
        <v>483</v>
      </c>
      <c r="M809" t="s">
        <v>131</v>
      </c>
      <c r="N809" t="s">
        <v>5415</v>
      </c>
      <c r="P809" t="s">
        <v>2294</v>
      </c>
      <c r="Q809" t="s">
        <v>131</v>
      </c>
      <c r="S809">
        <v>14.1</v>
      </c>
      <c r="T809">
        <v>19.100000000000001</v>
      </c>
      <c r="U809">
        <v>12.9</v>
      </c>
      <c r="V809">
        <v>2.1</v>
      </c>
      <c r="W809">
        <v>34.9</v>
      </c>
      <c r="X809">
        <v>0.17</v>
      </c>
      <c r="Y809">
        <v>10.3</v>
      </c>
      <c r="Z809">
        <v>315.73</v>
      </c>
      <c r="AB809">
        <v>10.8</v>
      </c>
    </row>
    <row r="810" spans="1:28" x14ac:dyDescent="0.25">
      <c r="A810" t="s">
        <v>5421</v>
      </c>
      <c r="B810" t="s">
        <v>5422</v>
      </c>
      <c r="C810" t="s">
        <v>1988</v>
      </c>
      <c r="D810" t="s">
        <v>5423</v>
      </c>
      <c r="E810" t="s">
        <v>5424</v>
      </c>
      <c r="F810" t="s">
        <v>5423</v>
      </c>
      <c r="G810" t="s">
        <v>5425</v>
      </c>
      <c r="H810" t="s">
        <v>5343</v>
      </c>
      <c r="I810" t="s">
        <v>3879</v>
      </c>
      <c r="J810" t="s">
        <v>5425</v>
      </c>
      <c r="K810" t="s">
        <v>733</v>
      </c>
      <c r="L810" t="s">
        <v>483</v>
      </c>
      <c r="M810" t="s">
        <v>131</v>
      </c>
      <c r="N810" t="s">
        <v>5421</v>
      </c>
      <c r="P810" t="s">
        <v>622</v>
      </c>
      <c r="Q810" t="s">
        <v>131</v>
      </c>
      <c r="S810">
        <v>17.8</v>
      </c>
      <c r="T810">
        <v>33.700000000000003</v>
      </c>
      <c r="U810">
        <v>22.3</v>
      </c>
      <c r="V810">
        <v>1.5</v>
      </c>
      <c r="W810">
        <v>10.5</v>
      </c>
      <c r="X810">
        <v>0.4</v>
      </c>
      <c r="Y810">
        <v>2.2999999999999998</v>
      </c>
      <c r="Z810">
        <v>426.39</v>
      </c>
      <c r="AB810">
        <v>20.8</v>
      </c>
    </row>
    <row r="811" spans="1:28" x14ac:dyDescent="0.25">
      <c r="A811" t="s">
        <v>5426</v>
      </c>
      <c r="B811" t="s">
        <v>5427</v>
      </c>
      <c r="C811" t="s">
        <v>1988</v>
      </c>
      <c r="D811" t="s">
        <v>5428</v>
      </c>
      <c r="E811" t="s">
        <v>5429</v>
      </c>
      <c r="F811" t="s">
        <v>5428</v>
      </c>
      <c r="G811" t="s">
        <v>5430</v>
      </c>
      <c r="H811" t="s">
        <v>5431</v>
      </c>
      <c r="I811" t="s">
        <v>3879</v>
      </c>
      <c r="J811" t="s">
        <v>5430</v>
      </c>
      <c r="K811" t="s">
        <v>733</v>
      </c>
      <c r="L811" t="s">
        <v>483</v>
      </c>
      <c r="M811" t="s">
        <v>131</v>
      </c>
      <c r="N811" t="s">
        <v>5426</v>
      </c>
      <c r="P811" t="s">
        <v>5432</v>
      </c>
      <c r="Q811" t="s">
        <v>131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99.7</v>
      </c>
      <c r="Y811">
        <v>0</v>
      </c>
      <c r="Z811">
        <v>0</v>
      </c>
      <c r="AB811">
        <v>0</v>
      </c>
    </row>
    <row r="812" spans="1:28" x14ac:dyDescent="0.25">
      <c r="A812" t="s">
        <v>5433</v>
      </c>
      <c r="B812" t="s">
        <v>5434</v>
      </c>
      <c r="C812" t="s">
        <v>1988</v>
      </c>
      <c r="D812" t="s">
        <v>5435</v>
      </c>
      <c r="E812" t="s">
        <v>5436</v>
      </c>
      <c r="F812" t="s">
        <v>5435</v>
      </c>
      <c r="G812" t="s">
        <v>5437</v>
      </c>
      <c r="H812" t="s">
        <v>5438</v>
      </c>
      <c r="I812" t="s">
        <v>3879</v>
      </c>
      <c r="J812" t="s">
        <v>5437</v>
      </c>
      <c r="K812" t="s">
        <v>733</v>
      </c>
      <c r="L812" t="s">
        <v>483</v>
      </c>
      <c r="M812" t="s">
        <v>131</v>
      </c>
      <c r="N812" t="s">
        <v>5433</v>
      </c>
      <c r="P812" t="s">
        <v>5439</v>
      </c>
      <c r="Q812" t="s">
        <v>131</v>
      </c>
      <c r="S812">
        <v>10.4</v>
      </c>
      <c r="T812">
        <v>64</v>
      </c>
      <c r="U812">
        <v>3.3</v>
      </c>
      <c r="V812">
        <v>1.4</v>
      </c>
      <c r="W812">
        <v>25</v>
      </c>
      <c r="X812">
        <v>0.05</v>
      </c>
      <c r="Y812">
        <v>0.5</v>
      </c>
      <c r="Z812">
        <v>250.96</v>
      </c>
      <c r="AB812">
        <v>1.9</v>
      </c>
    </row>
    <row r="813" spans="1:28" x14ac:dyDescent="0.25">
      <c r="A813" t="s">
        <v>5440</v>
      </c>
      <c r="B813" t="s">
        <v>5441</v>
      </c>
      <c r="C813" t="s">
        <v>1988</v>
      </c>
      <c r="D813" t="s">
        <v>5442</v>
      </c>
      <c r="E813" t="s">
        <v>5443</v>
      </c>
      <c r="F813" t="s">
        <v>5442</v>
      </c>
      <c r="G813" t="s">
        <v>5444</v>
      </c>
      <c r="H813" t="s">
        <v>5445</v>
      </c>
      <c r="I813" t="s">
        <v>3879</v>
      </c>
      <c r="J813" t="s">
        <v>5444</v>
      </c>
      <c r="K813" t="s">
        <v>733</v>
      </c>
      <c r="L813" t="s">
        <v>483</v>
      </c>
      <c r="M813" t="s">
        <v>131</v>
      </c>
      <c r="N813" t="s">
        <v>5440</v>
      </c>
      <c r="P813" t="s">
        <v>5446</v>
      </c>
      <c r="Q813" t="s">
        <v>131</v>
      </c>
      <c r="S813">
        <v>9.3000000000000007</v>
      </c>
      <c r="T813">
        <v>34.799999999999997</v>
      </c>
      <c r="U813">
        <v>7.4</v>
      </c>
      <c r="V813">
        <v>1.3</v>
      </c>
      <c r="W813">
        <v>15.7</v>
      </c>
      <c r="X813">
        <v>22.2</v>
      </c>
      <c r="Y813">
        <v>18.100000000000001</v>
      </c>
      <c r="Z813">
        <v>278.68</v>
      </c>
      <c r="AB813">
        <v>6.1000000000000005</v>
      </c>
    </row>
    <row r="814" spans="1:28" x14ac:dyDescent="0.25">
      <c r="A814" t="s">
        <v>5447</v>
      </c>
      <c r="B814" t="s">
        <v>5448</v>
      </c>
      <c r="C814" t="s">
        <v>1988</v>
      </c>
      <c r="D814" t="s">
        <v>5449</v>
      </c>
      <c r="E814" t="s">
        <v>5450</v>
      </c>
      <c r="F814" t="s">
        <v>5449</v>
      </c>
      <c r="G814" t="s">
        <v>5451</v>
      </c>
      <c r="H814" t="s">
        <v>5452</v>
      </c>
      <c r="I814" t="s">
        <v>3879</v>
      </c>
      <c r="J814" t="s">
        <v>5451</v>
      </c>
      <c r="K814" t="s">
        <v>733</v>
      </c>
      <c r="L814" t="s">
        <v>483</v>
      </c>
      <c r="M814" t="s">
        <v>131</v>
      </c>
      <c r="N814" t="s">
        <v>5447</v>
      </c>
      <c r="P814" t="s">
        <v>5453</v>
      </c>
      <c r="Q814" t="s">
        <v>131</v>
      </c>
      <c r="S814">
        <v>15.4</v>
      </c>
      <c r="T814">
        <v>22.9</v>
      </c>
      <c r="U814">
        <v>6.6</v>
      </c>
      <c r="V814">
        <v>1.5</v>
      </c>
      <c r="W814">
        <v>36.299999999999997</v>
      </c>
      <c r="X814">
        <v>0.4</v>
      </c>
      <c r="Y814">
        <v>3.8</v>
      </c>
      <c r="Z814">
        <v>279.39999999999998</v>
      </c>
      <c r="AB814">
        <v>5.0999999999999996</v>
      </c>
    </row>
    <row r="815" spans="1:28" x14ac:dyDescent="0.25">
      <c r="A815" t="s">
        <v>5454</v>
      </c>
      <c r="B815" t="s">
        <v>5455</v>
      </c>
      <c r="C815" t="s">
        <v>1988</v>
      </c>
      <c r="D815" t="s">
        <v>5456</v>
      </c>
      <c r="E815" t="s">
        <v>5457</v>
      </c>
      <c r="F815" t="s">
        <v>5456</v>
      </c>
      <c r="G815" t="s">
        <v>5458</v>
      </c>
      <c r="H815" t="s">
        <v>5445</v>
      </c>
      <c r="I815" t="s">
        <v>3879</v>
      </c>
      <c r="J815" t="s">
        <v>5458</v>
      </c>
      <c r="K815" t="s">
        <v>733</v>
      </c>
      <c r="L815" t="s">
        <v>483</v>
      </c>
      <c r="M815" t="s">
        <v>131</v>
      </c>
      <c r="N815" t="s">
        <v>5454</v>
      </c>
      <c r="P815" t="s">
        <v>5459</v>
      </c>
      <c r="Q815" t="s">
        <v>131</v>
      </c>
      <c r="S815">
        <v>9.9</v>
      </c>
      <c r="T815">
        <v>22.2</v>
      </c>
      <c r="U815">
        <v>7.7</v>
      </c>
      <c r="V815">
        <v>1.2</v>
      </c>
      <c r="W815">
        <v>20.5</v>
      </c>
      <c r="X815">
        <v>25.7</v>
      </c>
      <c r="Y815">
        <v>4.8</v>
      </c>
      <c r="Z815">
        <v>237.09</v>
      </c>
      <c r="AB815">
        <v>6.5</v>
      </c>
    </row>
    <row r="816" spans="1:28" x14ac:dyDescent="0.25">
      <c r="A816" t="s">
        <v>5460</v>
      </c>
      <c r="B816" t="s">
        <v>5461</v>
      </c>
      <c r="C816" t="s">
        <v>1988</v>
      </c>
      <c r="D816" t="s">
        <v>5462</v>
      </c>
      <c r="E816" t="s">
        <v>5463</v>
      </c>
      <c r="F816" t="s">
        <v>5462</v>
      </c>
      <c r="G816" t="s">
        <v>5464</v>
      </c>
      <c r="H816" t="s">
        <v>5420</v>
      </c>
      <c r="I816" t="s">
        <v>3879</v>
      </c>
      <c r="J816" t="s">
        <v>5464</v>
      </c>
      <c r="K816" t="s">
        <v>733</v>
      </c>
      <c r="L816" t="s">
        <v>483</v>
      </c>
      <c r="M816" t="s">
        <v>131</v>
      </c>
      <c r="N816" t="s">
        <v>5460</v>
      </c>
      <c r="P816" t="s">
        <v>2980</v>
      </c>
      <c r="Q816" t="s">
        <v>131</v>
      </c>
      <c r="S816">
        <v>9.6999999999999993</v>
      </c>
      <c r="T816">
        <v>44.4</v>
      </c>
      <c r="U816">
        <v>3.3</v>
      </c>
      <c r="V816">
        <v>1.8</v>
      </c>
      <c r="W816">
        <v>22.7</v>
      </c>
      <c r="X816">
        <v>7.0000000000000007E-2</v>
      </c>
      <c r="Y816">
        <v>3.2</v>
      </c>
      <c r="Z816">
        <v>291.83</v>
      </c>
      <c r="AB816">
        <v>1.4999999999999998</v>
      </c>
    </row>
    <row r="817" spans="1:28" x14ac:dyDescent="0.25">
      <c r="A817" t="s">
        <v>5465</v>
      </c>
      <c r="B817" t="s">
        <v>5466</v>
      </c>
      <c r="C817" t="s">
        <v>1988</v>
      </c>
      <c r="D817" t="s">
        <v>5467</v>
      </c>
      <c r="E817" t="s">
        <v>5468</v>
      </c>
      <c r="F817" t="s">
        <v>5467</v>
      </c>
      <c r="G817" t="s">
        <v>5469</v>
      </c>
      <c r="H817" t="s">
        <v>5343</v>
      </c>
      <c r="I817" t="s">
        <v>3879</v>
      </c>
      <c r="J817" t="s">
        <v>5469</v>
      </c>
      <c r="K817" t="s">
        <v>733</v>
      </c>
      <c r="L817" t="s">
        <v>483</v>
      </c>
      <c r="M817" t="s">
        <v>131</v>
      </c>
      <c r="N817" t="s">
        <v>5465</v>
      </c>
      <c r="P817" t="s">
        <v>5470</v>
      </c>
      <c r="Q817" t="s">
        <v>131</v>
      </c>
      <c r="S817">
        <v>12</v>
      </c>
      <c r="T817">
        <v>29.4</v>
      </c>
      <c r="U817">
        <v>17.3</v>
      </c>
      <c r="V817">
        <v>3.3</v>
      </c>
      <c r="W817">
        <v>27.2</v>
      </c>
      <c r="X817">
        <v>0.08</v>
      </c>
      <c r="Y817">
        <v>10.3</v>
      </c>
      <c r="Z817">
        <v>373.09</v>
      </c>
      <c r="AB817">
        <v>14</v>
      </c>
    </row>
    <row r="818" spans="1:28" x14ac:dyDescent="0.25">
      <c r="A818" t="s">
        <v>5471</v>
      </c>
      <c r="B818" t="s">
        <v>5472</v>
      </c>
      <c r="C818" t="s">
        <v>1988</v>
      </c>
      <c r="D818" t="s">
        <v>5473</v>
      </c>
      <c r="E818" t="s">
        <v>5474</v>
      </c>
      <c r="F818" t="s">
        <v>5473</v>
      </c>
      <c r="G818" t="s">
        <v>5475</v>
      </c>
      <c r="H818" t="s">
        <v>3434</v>
      </c>
      <c r="I818" t="s">
        <v>5476</v>
      </c>
      <c r="J818" t="s">
        <v>5475</v>
      </c>
      <c r="K818" t="s">
        <v>733</v>
      </c>
      <c r="L818" t="s">
        <v>483</v>
      </c>
      <c r="M818" t="s">
        <v>131</v>
      </c>
      <c r="N818" t="s">
        <v>5471</v>
      </c>
      <c r="P818" t="s">
        <v>2507</v>
      </c>
      <c r="Q818" t="s">
        <v>131</v>
      </c>
      <c r="S818">
        <v>0.3</v>
      </c>
      <c r="T818">
        <v>1</v>
      </c>
      <c r="U818">
        <v>0.5</v>
      </c>
      <c r="V818">
        <v>0</v>
      </c>
      <c r="W818">
        <v>0.1</v>
      </c>
      <c r="X818">
        <v>0</v>
      </c>
      <c r="Y818">
        <v>0.9</v>
      </c>
      <c r="Z818">
        <v>22.23</v>
      </c>
      <c r="AB818">
        <v>0.5</v>
      </c>
    </row>
    <row r="819" spans="1:28" x14ac:dyDescent="0.25">
      <c r="A819" t="s">
        <v>5477</v>
      </c>
      <c r="B819" t="s">
        <v>5478</v>
      </c>
      <c r="C819" t="s">
        <v>1988</v>
      </c>
      <c r="D819" t="s">
        <v>5479</v>
      </c>
      <c r="E819" t="s">
        <v>5480</v>
      </c>
      <c r="F819" t="s">
        <v>5479</v>
      </c>
      <c r="G819" t="s">
        <v>5481</v>
      </c>
      <c r="H819" t="s">
        <v>2677</v>
      </c>
      <c r="I819" t="s">
        <v>3879</v>
      </c>
      <c r="J819" t="s">
        <v>5481</v>
      </c>
      <c r="K819" t="s">
        <v>733</v>
      </c>
      <c r="L819" t="s">
        <v>483</v>
      </c>
      <c r="M819" t="s">
        <v>131</v>
      </c>
      <c r="N819" t="s">
        <v>5477</v>
      </c>
      <c r="P819" t="s">
        <v>5482</v>
      </c>
      <c r="Q819" t="s">
        <v>131</v>
      </c>
      <c r="S819">
        <v>16.600000000000001</v>
      </c>
      <c r="T819">
        <v>63.7</v>
      </c>
      <c r="U819">
        <v>0.7</v>
      </c>
      <c r="V819">
        <v>0.3</v>
      </c>
      <c r="W819">
        <v>9</v>
      </c>
      <c r="X819">
        <v>0.15</v>
      </c>
      <c r="Y819">
        <v>2.4</v>
      </c>
      <c r="Z819">
        <v>350</v>
      </c>
      <c r="AB819">
        <v>0.39999999999999997</v>
      </c>
    </row>
    <row r="820" spans="1:28" x14ac:dyDescent="0.25">
      <c r="A820" t="s">
        <v>5483</v>
      </c>
      <c r="B820" t="s">
        <v>5484</v>
      </c>
      <c r="C820" t="s">
        <v>1988</v>
      </c>
      <c r="D820" t="s">
        <v>5485</v>
      </c>
      <c r="E820" t="s">
        <v>5486</v>
      </c>
      <c r="F820" t="s">
        <v>5485</v>
      </c>
      <c r="G820" t="s">
        <v>5487</v>
      </c>
      <c r="H820" t="s">
        <v>2677</v>
      </c>
      <c r="I820" t="s">
        <v>3879</v>
      </c>
      <c r="J820" t="s">
        <v>5487</v>
      </c>
      <c r="K820" t="s">
        <v>733</v>
      </c>
      <c r="L820" t="s">
        <v>483</v>
      </c>
      <c r="M820" t="s">
        <v>131</v>
      </c>
      <c r="N820" t="s">
        <v>5483</v>
      </c>
      <c r="P820" t="s">
        <v>1389</v>
      </c>
      <c r="Q820" t="s">
        <v>131</v>
      </c>
      <c r="S820">
        <v>12.6</v>
      </c>
      <c r="T820">
        <v>28.3</v>
      </c>
      <c r="U820">
        <v>13</v>
      </c>
      <c r="V820">
        <v>1.6</v>
      </c>
      <c r="W820">
        <v>29.2</v>
      </c>
      <c r="X820">
        <v>5.0999999999999996</v>
      </c>
      <c r="Y820">
        <v>2.7</v>
      </c>
      <c r="Z820">
        <v>323</v>
      </c>
      <c r="AB820">
        <v>11.4</v>
      </c>
    </row>
    <row r="821" spans="1:28" x14ac:dyDescent="0.25">
      <c r="A821" t="s">
        <v>5488</v>
      </c>
      <c r="B821" t="s">
        <v>5489</v>
      </c>
      <c r="C821" t="s">
        <v>1988</v>
      </c>
      <c r="D821" t="s">
        <v>5490</v>
      </c>
      <c r="E821" t="s">
        <v>5491</v>
      </c>
      <c r="F821" t="s">
        <v>5492</v>
      </c>
      <c r="G821" t="s">
        <v>5493</v>
      </c>
      <c r="H821" t="s">
        <v>5494</v>
      </c>
      <c r="I821" t="s">
        <v>5495</v>
      </c>
      <c r="J821" t="s">
        <v>5496</v>
      </c>
      <c r="K821" t="s">
        <v>495</v>
      </c>
      <c r="L821" t="s">
        <v>483</v>
      </c>
      <c r="M821" t="s">
        <v>131</v>
      </c>
      <c r="N821" t="s">
        <v>5488</v>
      </c>
      <c r="P821" t="s">
        <v>5497</v>
      </c>
      <c r="Q821" t="s">
        <v>131</v>
      </c>
      <c r="S821">
        <v>0.5</v>
      </c>
      <c r="T821">
        <v>34.5</v>
      </c>
      <c r="U821">
        <v>0.2</v>
      </c>
      <c r="V821">
        <v>0.2</v>
      </c>
      <c r="W821">
        <v>0.3</v>
      </c>
      <c r="X821">
        <v>0.04</v>
      </c>
      <c r="Y821">
        <v>28.5</v>
      </c>
      <c r="Z821">
        <v>143.16</v>
      </c>
      <c r="AA821">
        <v>125</v>
      </c>
      <c r="AB821">
        <v>0</v>
      </c>
    </row>
    <row r="822" spans="1:28" x14ac:dyDescent="0.25">
      <c r="A822" t="s">
        <v>5498</v>
      </c>
      <c r="B822" t="s">
        <v>5499</v>
      </c>
      <c r="C822" t="s">
        <v>1988</v>
      </c>
      <c r="D822" t="s">
        <v>5500</v>
      </c>
      <c r="E822" t="s">
        <v>5501</v>
      </c>
      <c r="F822" t="s">
        <v>5500</v>
      </c>
      <c r="G822" t="s">
        <v>5502</v>
      </c>
      <c r="H822" t="s">
        <v>5503</v>
      </c>
      <c r="I822" t="s">
        <v>1344</v>
      </c>
      <c r="J822" t="s">
        <v>5502</v>
      </c>
      <c r="K822" t="s">
        <v>564</v>
      </c>
      <c r="L822" t="s">
        <v>564</v>
      </c>
      <c r="M822" t="s">
        <v>131</v>
      </c>
      <c r="N822" t="s">
        <v>5498</v>
      </c>
      <c r="P822" t="s">
        <v>5504</v>
      </c>
      <c r="Q822" t="s">
        <v>131</v>
      </c>
      <c r="S822">
        <v>24.1</v>
      </c>
      <c r="T822">
        <v>0.3</v>
      </c>
      <c r="U822">
        <v>2.2000000000000002</v>
      </c>
      <c r="V822">
        <v>0.6</v>
      </c>
      <c r="W822">
        <v>0.5</v>
      </c>
      <c r="X822">
        <v>0.19</v>
      </c>
      <c r="Y822">
        <v>0.3</v>
      </c>
      <c r="Z822">
        <v>118</v>
      </c>
      <c r="AB822">
        <v>1.6</v>
      </c>
    </row>
    <row r="823" spans="1:28" x14ac:dyDescent="0.25">
      <c r="A823" t="s">
        <v>5505</v>
      </c>
      <c r="B823" t="s">
        <v>5506</v>
      </c>
      <c r="C823" t="s">
        <v>475</v>
      </c>
      <c r="D823" t="s">
        <v>3083</v>
      </c>
      <c r="E823" t="s">
        <v>5507</v>
      </c>
      <c r="F823" t="s">
        <v>5508</v>
      </c>
      <c r="G823" t="s">
        <v>5509</v>
      </c>
      <c r="H823" t="s">
        <v>5510</v>
      </c>
      <c r="I823" t="s">
        <v>3879</v>
      </c>
      <c r="J823" t="s">
        <v>5511</v>
      </c>
      <c r="K823" t="s">
        <v>733</v>
      </c>
      <c r="L823" t="s">
        <v>483</v>
      </c>
      <c r="M823" t="s">
        <v>131</v>
      </c>
      <c r="N823" t="s">
        <v>5505</v>
      </c>
      <c r="P823" t="s">
        <v>5512</v>
      </c>
      <c r="Q823" t="s">
        <v>131</v>
      </c>
      <c r="S823">
        <v>1.3</v>
      </c>
      <c r="T823">
        <v>19.5</v>
      </c>
      <c r="U823">
        <v>0.5</v>
      </c>
      <c r="V823">
        <v>0.1</v>
      </c>
      <c r="W823">
        <v>3.6</v>
      </c>
      <c r="X823">
        <v>0.22</v>
      </c>
      <c r="Y823">
        <v>1.6</v>
      </c>
      <c r="Z823">
        <v>91.3</v>
      </c>
      <c r="AB823">
        <v>0.4</v>
      </c>
    </row>
    <row r="824" spans="1:28" x14ac:dyDescent="0.25">
      <c r="A824" t="s">
        <v>5513</v>
      </c>
      <c r="B824" t="s">
        <v>5514</v>
      </c>
      <c r="C824" t="s">
        <v>475</v>
      </c>
      <c r="D824" t="s">
        <v>2897</v>
      </c>
      <c r="E824" t="s">
        <v>5515</v>
      </c>
      <c r="F824" t="s">
        <v>5516</v>
      </c>
      <c r="G824" t="s">
        <v>5517</v>
      </c>
      <c r="H824" t="s">
        <v>5518</v>
      </c>
      <c r="I824" t="s">
        <v>5519</v>
      </c>
      <c r="J824" t="s">
        <v>3320</v>
      </c>
      <c r="K824" t="s">
        <v>733</v>
      </c>
      <c r="L824" t="s">
        <v>483</v>
      </c>
      <c r="M824" t="s">
        <v>131</v>
      </c>
      <c r="N824" t="s">
        <v>5513</v>
      </c>
      <c r="P824" t="s">
        <v>3321</v>
      </c>
      <c r="Q824" t="s">
        <v>131</v>
      </c>
      <c r="S824">
        <v>9</v>
      </c>
      <c r="T824">
        <v>26.42</v>
      </c>
      <c r="U824">
        <v>4.28</v>
      </c>
      <c r="V824">
        <v>1.55</v>
      </c>
      <c r="W824">
        <v>42.5</v>
      </c>
      <c r="X824">
        <v>0.06</v>
      </c>
      <c r="Y824">
        <v>4.09</v>
      </c>
      <c r="Z824">
        <v>265</v>
      </c>
      <c r="AB824">
        <v>2.7300000000000004</v>
      </c>
    </row>
    <row r="825" spans="1:28" x14ac:dyDescent="0.25">
      <c r="A825" t="s">
        <v>5520</v>
      </c>
      <c r="B825" t="s">
        <v>5521</v>
      </c>
      <c r="C825" t="s">
        <v>475</v>
      </c>
      <c r="D825" t="s">
        <v>5522</v>
      </c>
      <c r="E825" t="s">
        <v>5523</v>
      </c>
      <c r="F825" t="s">
        <v>5524</v>
      </c>
      <c r="G825" t="s">
        <v>5525</v>
      </c>
      <c r="H825" t="s">
        <v>5526</v>
      </c>
      <c r="I825" t="s">
        <v>5527</v>
      </c>
      <c r="J825" t="s">
        <v>5528</v>
      </c>
      <c r="K825" t="s">
        <v>733</v>
      </c>
      <c r="L825" t="s">
        <v>483</v>
      </c>
      <c r="M825" t="s">
        <v>131</v>
      </c>
      <c r="N825" t="s">
        <v>5520</v>
      </c>
      <c r="P825" t="s">
        <v>2902</v>
      </c>
      <c r="Q825" t="s">
        <v>131</v>
      </c>
      <c r="S825">
        <v>12</v>
      </c>
      <c r="T825">
        <v>64</v>
      </c>
      <c r="U825">
        <v>2</v>
      </c>
      <c r="V825">
        <v>0.5</v>
      </c>
      <c r="W825">
        <v>6.5</v>
      </c>
      <c r="X825">
        <v>0.03</v>
      </c>
      <c r="Y825">
        <v>3</v>
      </c>
      <c r="Z825">
        <v>335</v>
      </c>
      <c r="AB825">
        <v>1.5</v>
      </c>
    </row>
    <row r="826" spans="1:28" x14ac:dyDescent="0.25">
      <c r="A826" t="s">
        <v>5529</v>
      </c>
      <c r="B826" t="s">
        <v>5530</v>
      </c>
      <c r="C826" t="s">
        <v>1988</v>
      </c>
      <c r="D826" t="s">
        <v>5531</v>
      </c>
      <c r="E826" t="s">
        <v>5532</v>
      </c>
      <c r="F826" t="s">
        <v>5533</v>
      </c>
      <c r="G826" t="s">
        <v>5534</v>
      </c>
      <c r="H826" t="s">
        <v>5535</v>
      </c>
      <c r="I826" t="s">
        <v>5536</v>
      </c>
      <c r="J826" t="s">
        <v>5534</v>
      </c>
      <c r="K826" t="s">
        <v>733</v>
      </c>
      <c r="L826" t="s">
        <v>483</v>
      </c>
      <c r="M826" t="s">
        <v>131</v>
      </c>
      <c r="N826" t="s">
        <v>5529</v>
      </c>
      <c r="P826" t="s">
        <v>2940</v>
      </c>
      <c r="Q826" t="s">
        <v>131</v>
      </c>
      <c r="S826">
        <v>25.6</v>
      </c>
      <c r="T826">
        <v>51.2</v>
      </c>
      <c r="U826">
        <v>1.8</v>
      </c>
      <c r="V826">
        <v>0.3</v>
      </c>
      <c r="W826">
        <v>0</v>
      </c>
      <c r="X826">
        <v>0.01</v>
      </c>
      <c r="Y826">
        <v>1.3</v>
      </c>
      <c r="Z826">
        <v>315.73</v>
      </c>
      <c r="AB826">
        <v>1.5</v>
      </c>
    </row>
    <row r="827" spans="1:28" x14ac:dyDescent="0.25">
      <c r="A827" t="s">
        <v>5537</v>
      </c>
      <c r="B827" t="s">
        <v>5538</v>
      </c>
      <c r="C827" t="s">
        <v>3259</v>
      </c>
      <c r="D827" t="s">
        <v>5539</v>
      </c>
      <c r="E827" t="s">
        <v>5540</v>
      </c>
      <c r="F827" t="s">
        <v>5539</v>
      </c>
      <c r="G827" t="s">
        <v>5541</v>
      </c>
      <c r="H827" t="s">
        <v>3760</v>
      </c>
      <c r="I827" t="s">
        <v>3760</v>
      </c>
      <c r="J827" t="s">
        <v>5541</v>
      </c>
      <c r="K827" t="s">
        <v>733</v>
      </c>
      <c r="L827" t="s">
        <v>483</v>
      </c>
      <c r="M827" t="s">
        <v>131</v>
      </c>
      <c r="N827" t="s">
        <v>5537</v>
      </c>
      <c r="P827" t="s">
        <v>2552</v>
      </c>
      <c r="Q827" t="s">
        <v>131</v>
      </c>
      <c r="S827">
        <v>0.5</v>
      </c>
      <c r="T827">
        <v>10</v>
      </c>
      <c r="U827">
        <v>0.4</v>
      </c>
      <c r="V827">
        <v>0</v>
      </c>
      <c r="W827">
        <v>1.2</v>
      </c>
      <c r="X827">
        <v>0.01</v>
      </c>
      <c r="Y827">
        <v>10</v>
      </c>
      <c r="Z827">
        <v>43</v>
      </c>
      <c r="AA827">
        <v>167</v>
      </c>
      <c r="AB827">
        <v>0.4</v>
      </c>
    </row>
    <row r="828" spans="1:28" x14ac:dyDescent="0.25">
      <c r="A828" t="s">
        <v>5542</v>
      </c>
      <c r="B828" t="s">
        <v>5543</v>
      </c>
      <c r="C828" t="s">
        <v>1988</v>
      </c>
      <c r="D828" t="s">
        <v>5544</v>
      </c>
      <c r="E828" t="s">
        <v>5545</v>
      </c>
      <c r="F828" t="s">
        <v>5544</v>
      </c>
      <c r="G828" t="s">
        <v>5546</v>
      </c>
      <c r="H828" t="s">
        <v>1169</v>
      </c>
      <c r="I828" t="s">
        <v>5547</v>
      </c>
      <c r="J828" t="s">
        <v>5546</v>
      </c>
      <c r="K828" t="s">
        <v>733</v>
      </c>
      <c r="L828" t="s">
        <v>483</v>
      </c>
      <c r="M828" t="s">
        <v>131</v>
      </c>
      <c r="N828" t="s">
        <v>5542</v>
      </c>
      <c r="P828" t="s">
        <v>2113</v>
      </c>
      <c r="Q828" t="s">
        <v>131</v>
      </c>
      <c r="S828">
        <v>3</v>
      </c>
      <c r="T828">
        <v>62.6</v>
      </c>
      <c r="U828">
        <v>1</v>
      </c>
      <c r="V828">
        <v>0.2</v>
      </c>
      <c r="W828">
        <v>2.7</v>
      </c>
      <c r="X828">
        <v>0.04</v>
      </c>
      <c r="Y828">
        <v>62.6</v>
      </c>
      <c r="Z828">
        <v>260.52</v>
      </c>
      <c r="AB828">
        <v>0.8</v>
      </c>
    </row>
    <row r="829" spans="1:28" x14ac:dyDescent="0.25">
      <c r="A829" t="s">
        <v>5548</v>
      </c>
      <c r="B829" t="s">
        <v>5549</v>
      </c>
      <c r="C829" t="s">
        <v>1988</v>
      </c>
      <c r="D829" t="s">
        <v>4678</v>
      </c>
      <c r="E829" t="s">
        <v>5550</v>
      </c>
      <c r="F829" t="s">
        <v>5551</v>
      </c>
      <c r="G829" t="s">
        <v>3799</v>
      </c>
      <c r="H829" t="s">
        <v>3446</v>
      </c>
      <c r="I829" t="s">
        <v>5552</v>
      </c>
      <c r="J829" t="s">
        <v>3799</v>
      </c>
      <c r="K829" t="s">
        <v>733</v>
      </c>
      <c r="L829" t="s">
        <v>483</v>
      </c>
      <c r="M829" t="s">
        <v>131</v>
      </c>
      <c r="N829" t="s">
        <v>5548</v>
      </c>
      <c r="P829" t="s">
        <v>2051</v>
      </c>
      <c r="Q829" t="s">
        <v>131</v>
      </c>
      <c r="S829">
        <v>7.1</v>
      </c>
      <c r="T829">
        <v>20</v>
      </c>
      <c r="U829">
        <v>1.3</v>
      </c>
      <c r="V829">
        <v>0</v>
      </c>
      <c r="W829">
        <v>6.6</v>
      </c>
      <c r="X829">
        <v>0.04</v>
      </c>
      <c r="Y829">
        <v>0.8</v>
      </c>
      <c r="Z829">
        <v>134.32</v>
      </c>
      <c r="AB829">
        <v>1.3</v>
      </c>
    </row>
    <row r="830" spans="1:28" x14ac:dyDescent="0.25">
      <c r="A830" t="s">
        <v>5553</v>
      </c>
      <c r="B830" t="s">
        <v>5554</v>
      </c>
      <c r="C830" t="s">
        <v>1988</v>
      </c>
      <c r="D830" t="s">
        <v>5555</v>
      </c>
      <c r="E830" t="s">
        <v>5556</v>
      </c>
      <c r="F830" t="s">
        <v>5557</v>
      </c>
      <c r="G830" t="s">
        <v>3558</v>
      </c>
      <c r="H830" t="s">
        <v>5558</v>
      </c>
      <c r="I830" t="s">
        <v>5559</v>
      </c>
      <c r="J830" t="s">
        <v>3558</v>
      </c>
      <c r="K830" t="s">
        <v>733</v>
      </c>
      <c r="L830" t="s">
        <v>483</v>
      </c>
      <c r="M830" t="s">
        <v>131</v>
      </c>
      <c r="N830" t="s">
        <v>5553</v>
      </c>
      <c r="P830" t="s">
        <v>2171</v>
      </c>
      <c r="Q830" t="s">
        <v>131</v>
      </c>
      <c r="S830">
        <v>0.4</v>
      </c>
      <c r="T830">
        <v>11.8</v>
      </c>
      <c r="U830">
        <v>0.1</v>
      </c>
      <c r="V830">
        <v>0</v>
      </c>
      <c r="W830">
        <v>1.8</v>
      </c>
      <c r="X830">
        <v>0</v>
      </c>
      <c r="Y830">
        <v>11.8</v>
      </c>
      <c r="Z830">
        <v>47.56</v>
      </c>
      <c r="AB830">
        <v>0.1</v>
      </c>
    </row>
    <row r="831" spans="1:28" x14ac:dyDescent="0.25">
      <c r="A831" t="s">
        <v>5560</v>
      </c>
      <c r="B831" t="s">
        <v>5561</v>
      </c>
      <c r="C831" t="s">
        <v>1988</v>
      </c>
      <c r="D831" t="s">
        <v>5562</v>
      </c>
      <c r="E831" t="s">
        <v>5563</v>
      </c>
      <c r="F831" t="s">
        <v>5562</v>
      </c>
      <c r="G831" t="s">
        <v>5564</v>
      </c>
      <c r="H831" t="s">
        <v>5565</v>
      </c>
      <c r="I831" t="s">
        <v>2505</v>
      </c>
      <c r="J831" t="s">
        <v>5566</v>
      </c>
      <c r="K831" t="s">
        <v>733</v>
      </c>
      <c r="L831" t="s">
        <v>733</v>
      </c>
      <c r="M831" t="s">
        <v>131</v>
      </c>
      <c r="N831" t="s">
        <v>5560</v>
      </c>
      <c r="O831">
        <v>3.2</v>
      </c>
      <c r="P831" t="s">
        <v>4383</v>
      </c>
      <c r="Q831" t="s">
        <v>131</v>
      </c>
      <c r="S831">
        <v>7.4</v>
      </c>
      <c r="T831">
        <v>78</v>
      </c>
      <c r="U831">
        <v>1.3</v>
      </c>
      <c r="V831">
        <v>0.4</v>
      </c>
      <c r="W831">
        <v>1.4</v>
      </c>
      <c r="X831">
        <v>0.03</v>
      </c>
      <c r="Y831">
        <v>0.2</v>
      </c>
      <c r="Z831">
        <v>362.33</v>
      </c>
      <c r="AB831">
        <v>0.9</v>
      </c>
    </row>
    <row r="832" spans="1:28" x14ac:dyDescent="0.25">
      <c r="A832" t="s">
        <v>5567</v>
      </c>
      <c r="B832" t="s">
        <v>5568</v>
      </c>
      <c r="C832" t="s">
        <v>1988</v>
      </c>
      <c r="D832" t="s">
        <v>5569</v>
      </c>
      <c r="E832" t="s">
        <v>5570</v>
      </c>
      <c r="F832" t="s">
        <v>5569</v>
      </c>
      <c r="G832" t="s">
        <v>5571</v>
      </c>
      <c r="H832" t="s">
        <v>2020</v>
      </c>
      <c r="I832" t="s">
        <v>5572</v>
      </c>
      <c r="J832" t="s">
        <v>5571</v>
      </c>
      <c r="K832" t="s">
        <v>564</v>
      </c>
      <c r="L832" t="s">
        <v>564</v>
      </c>
      <c r="M832" t="s">
        <v>131</v>
      </c>
      <c r="N832" t="s">
        <v>5567</v>
      </c>
      <c r="P832" t="s">
        <v>4614</v>
      </c>
      <c r="Q832" t="s">
        <v>131</v>
      </c>
      <c r="S832">
        <v>5.6</v>
      </c>
      <c r="T832">
        <v>4.5999999999999996</v>
      </c>
      <c r="U832">
        <v>20.3</v>
      </c>
      <c r="V832">
        <v>12.7</v>
      </c>
      <c r="W832">
        <v>0.5</v>
      </c>
      <c r="X832">
        <v>0.61</v>
      </c>
      <c r="Y832">
        <v>4.5999999999999996</v>
      </c>
      <c r="Z832">
        <v>221.08</v>
      </c>
      <c r="AB832">
        <v>7.6000000000000014</v>
      </c>
    </row>
    <row r="833" spans="1:28" x14ac:dyDescent="0.25">
      <c r="A833" t="s">
        <v>5573</v>
      </c>
      <c r="B833" t="s">
        <v>5574</v>
      </c>
      <c r="C833" t="s">
        <v>1988</v>
      </c>
      <c r="D833" t="s">
        <v>5575</v>
      </c>
      <c r="E833" t="s">
        <v>5576</v>
      </c>
      <c r="F833" t="s">
        <v>5577</v>
      </c>
      <c r="G833" t="s">
        <v>5578</v>
      </c>
      <c r="H833" t="s">
        <v>3588</v>
      </c>
      <c r="I833" t="s">
        <v>3854</v>
      </c>
      <c r="J833" t="s">
        <v>5578</v>
      </c>
      <c r="K833" t="s">
        <v>495</v>
      </c>
      <c r="L833" t="s">
        <v>483</v>
      </c>
      <c r="M833" t="s">
        <v>131</v>
      </c>
      <c r="N833" t="s">
        <v>5573</v>
      </c>
      <c r="P833" t="s">
        <v>5579</v>
      </c>
      <c r="Q833" t="s">
        <v>131</v>
      </c>
      <c r="S833">
        <v>0.4</v>
      </c>
      <c r="T833">
        <v>6.7</v>
      </c>
      <c r="U833">
        <v>0</v>
      </c>
      <c r="V833">
        <v>0</v>
      </c>
      <c r="W833">
        <v>3.2</v>
      </c>
      <c r="X833">
        <v>0.1</v>
      </c>
      <c r="Y833">
        <v>6.5</v>
      </c>
      <c r="Z833">
        <v>34.89</v>
      </c>
      <c r="AB833">
        <v>0</v>
      </c>
    </row>
    <row r="834" spans="1:28" x14ac:dyDescent="0.25">
      <c r="A834" t="s">
        <v>4959</v>
      </c>
      <c r="B834" t="s">
        <v>5580</v>
      </c>
      <c r="C834" t="s">
        <v>475</v>
      </c>
      <c r="D834" t="s">
        <v>2432</v>
      </c>
      <c r="E834" t="s">
        <v>5581</v>
      </c>
      <c r="F834" t="s">
        <v>5582</v>
      </c>
      <c r="G834" t="s">
        <v>5583</v>
      </c>
      <c r="H834" t="s">
        <v>5584</v>
      </c>
      <c r="I834" t="s">
        <v>3854</v>
      </c>
      <c r="J834" t="s">
        <v>5583</v>
      </c>
      <c r="K834" t="s">
        <v>495</v>
      </c>
      <c r="L834" t="s">
        <v>483</v>
      </c>
      <c r="M834" t="s">
        <v>131</v>
      </c>
      <c r="N834" t="s">
        <v>4959</v>
      </c>
      <c r="P834" t="s">
        <v>5585</v>
      </c>
      <c r="Q834" t="s">
        <v>131</v>
      </c>
      <c r="S834">
        <v>1.7</v>
      </c>
      <c r="T834">
        <v>16.8</v>
      </c>
      <c r="U834">
        <v>2.2000000000000002</v>
      </c>
      <c r="V834">
        <v>1.2</v>
      </c>
      <c r="W834">
        <v>2.5</v>
      </c>
      <c r="X834">
        <v>0.43</v>
      </c>
      <c r="Y834">
        <v>0.5</v>
      </c>
      <c r="Z834">
        <v>99</v>
      </c>
      <c r="AB834">
        <v>1.0000000000000002</v>
      </c>
    </row>
    <row r="835" spans="1:28" x14ac:dyDescent="0.25">
      <c r="A835" t="s">
        <v>5586</v>
      </c>
      <c r="B835" t="s">
        <v>5587</v>
      </c>
      <c r="C835" t="s">
        <v>3259</v>
      </c>
      <c r="D835" t="s">
        <v>5588</v>
      </c>
      <c r="E835" t="s">
        <v>5589</v>
      </c>
      <c r="F835" t="s">
        <v>5588</v>
      </c>
      <c r="G835" t="s">
        <v>3685</v>
      </c>
      <c r="H835" t="s">
        <v>5590</v>
      </c>
      <c r="I835" t="s">
        <v>5591</v>
      </c>
      <c r="J835" t="s">
        <v>3685</v>
      </c>
      <c r="K835" t="s">
        <v>733</v>
      </c>
      <c r="L835" t="s">
        <v>733</v>
      </c>
      <c r="M835" t="s">
        <v>131</v>
      </c>
      <c r="N835" t="s">
        <v>5586</v>
      </c>
      <c r="P835" t="s">
        <v>1977</v>
      </c>
      <c r="Q835" t="s">
        <v>131</v>
      </c>
      <c r="S835">
        <v>2.6</v>
      </c>
      <c r="T835">
        <v>5.5</v>
      </c>
      <c r="U835">
        <v>0.7</v>
      </c>
      <c r="V835">
        <v>0</v>
      </c>
      <c r="W835">
        <v>0</v>
      </c>
      <c r="X835">
        <v>0</v>
      </c>
      <c r="Y835">
        <v>0</v>
      </c>
      <c r="Z835">
        <v>32</v>
      </c>
      <c r="AB835">
        <v>0.7</v>
      </c>
    </row>
    <row r="836" spans="1:28" x14ac:dyDescent="0.25">
      <c r="A836" t="s">
        <v>5592</v>
      </c>
      <c r="B836" t="s">
        <v>5593</v>
      </c>
      <c r="C836" t="s">
        <v>475</v>
      </c>
      <c r="D836" t="s">
        <v>5594</v>
      </c>
      <c r="E836" t="s">
        <v>5595</v>
      </c>
      <c r="F836" t="s">
        <v>5596</v>
      </c>
      <c r="G836" t="s">
        <v>5597</v>
      </c>
      <c r="H836" t="s">
        <v>5598</v>
      </c>
      <c r="I836" t="s">
        <v>164</v>
      </c>
      <c r="J836" t="s">
        <v>823</v>
      </c>
      <c r="K836" t="s">
        <v>495</v>
      </c>
      <c r="L836" t="s">
        <v>495</v>
      </c>
      <c r="M836" t="s">
        <v>131</v>
      </c>
      <c r="N836" t="s">
        <v>5592</v>
      </c>
      <c r="P836" t="s">
        <v>824</v>
      </c>
      <c r="Q836" t="s">
        <v>131</v>
      </c>
      <c r="S836">
        <v>2.2999999999999998</v>
      </c>
      <c r="T836">
        <v>29.5</v>
      </c>
      <c r="U836">
        <v>2.8</v>
      </c>
      <c r="V836">
        <v>0.3</v>
      </c>
      <c r="W836">
        <v>20.399999999999999</v>
      </c>
      <c r="X836">
        <v>0.88</v>
      </c>
      <c r="Y836">
        <v>7.7</v>
      </c>
      <c r="Z836">
        <v>193</v>
      </c>
      <c r="AA836">
        <v>55</v>
      </c>
      <c r="AB836">
        <v>2.5</v>
      </c>
    </row>
    <row r="837" spans="1:28" x14ac:dyDescent="0.25">
      <c r="A837" t="s">
        <v>5599</v>
      </c>
      <c r="B837" t="s">
        <v>5600</v>
      </c>
      <c r="C837" t="s">
        <v>3259</v>
      </c>
      <c r="D837" t="s">
        <v>3324</v>
      </c>
      <c r="E837" t="s">
        <v>5601</v>
      </c>
      <c r="F837" t="s">
        <v>5602</v>
      </c>
      <c r="G837" t="s">
        <v>3326</v>
      </c>
      <c r="H837" t="s">
        <v>3760</v>
      </c>
      <c r="I837" t="s">
        <v>3760</v>
      </c>
      <c r="J837" t="s">
        <v>3326</v>
      </c>
      <c r="K837" t="s">
        <v>733</v>
      </c>
      <c r="L837" t="s">
        <v>483</v>
      </c>
      <c r="M837" t="s">
        <v>131</v>
      </c>
      <c r="N837" t="s">
        <v>5599</v>
      </c>
      <c r="P837" t="s">
        <v>1118</v>
      </c>
      <c r="Q837" t="s">
        <v>131</v>
      </c>
      <c r="S837">
        <v>1</v>
      </c>
      <c r="T837">
        <v>8</v>
      </c>
      <c r="U837">
        <v>0.1</v>
      </c>
      <c r="V837">
        <v>0.04</v>
      </c>
      <c r="W837">
        <v>1.1000000000000001</v>
      </c>
      <c r="X837">
        <v>0</v>
      </c>
      <c r="Y837">
        <v>6.2</v>
      </c>
      <c r="Z837">
        <v>35</v>
      </c>
      <c r="AB837">
        <v>6.0000000000000005E-2</v>
      </c>
    </row>
    <row r="838" spans="1:28" x14ac:dyDescent="0.25">
      <c r="A838" t="s">
        <v>5603</v>
      </c>
      <c r="B838" t="s">
        <v>5604</v>
      </c>
      <c r="C838" t="s">
        <v>1988</v>
      </c>
      <c r="D838" t="s">
        <v>5605</v>
      </c>
      <c r="E838" t="s">
        <v>5606</v>
      </c>
      <c r="F838" t="s">
        <v>5605</v>
      </c>
      <c r="G838" t="s">
        <v>5607</v>
      </c>
      <c r="H838" t="s">
        <v>3867</v>
      </c>
      <c r="I838" t="s">
        <v>5608</v>
      </c>
      <c r="J838" t="s">
        <v>5609</v>
      </c>
      <c r="K838" t="s">
        <v>733</v>
      </c>
      <c r="L838" t="s">
        <v>733</v>
      </c>
      <c r="M838" t="s">
        <v>131</v>
      </c>
      <c r="N838" t="s">
        <v>5603</v>
      </c>
      <c r="O838">
        <v>1</v>
      </c>
      <c r="P838" t="s">
        <v>770</v>
      </c>
      <c r="Q838" t="s">
        <v>131</v>
      </c>
      <c r="S838">
        <v>12.6</v>
      </c>
      <c r="T838">
        <v>0</v>
      </c>
      <c r="U838">
        <v>9</v>
      </c>
      <c r="V838">
        <v>2.5</v>
      </c>
      <c r="W838">
        <v>0</v>
      </c>
      <c r="X838">
        <v>0.39</v>
      </c>
      <c r="Y838">
        <v>0</v>
      </c>
      <c r="Z838">
        <v>131</v>
      </c>
      <c r="AA838">
        <v>17</v>
      </c>
      <c r="AB838">
        <v>6.5</v>
      </c>
    </row>
    <row r="839" spans="1:28" x14ac:dyDescent="0.25">
      <c r="A839" t="s">
        <v>5610</v>
      </c>
      <c r="B839" t="s">
        <v>5611</v>
      </c>
      <c r="C839" t="s">
        <v>475</v>
      </c>
      <c r="D839" t="s">
        <v>2384</v>
      </c>
      <c r="E839" t="s">
        <v>5612</v>
      </c>
      <c r="F839" t="s">
        <v>5613</v>
      </c>
      <c r="G839" t="s">
        <v>5614</v>
      </c>
      <c r="H839" t="s">
        <v>5615</v>
      </c>
      <c r="I839" t="s">
        <v>4224</v>
      </c>
      <c r="J839" t="s">
        <v>5616</v>
      </c>
      <c r="K839" t="s">
        <v>495</v>
      </c>
      <c r="L839" t="s">
        <v>495</v>
      </c>
      <c r="M839" t="s">
        <v>131</v>
      </c>
      <c r="N839" t="s">
        <v>5610</v>
      </c>
      <c r="P839" t="s">
        <v>2803</v>
      </c>
      <c r="Q839" t="s">
        <v>131</v>
      </c>
      <c r="S839">
        <v>4.3</v>
      </c>
      <c r="T839">
        <v>3.2</v>
      </c>
      <c r="U839">
        <v>0.6</v>
      </c>
      <c r="V839">
        <v>0.2</v>
      </c>
      <c r="W839">
        <v>4</v>
      </c>
      <c r="X839">
        <v>0.02</v>
      </c>
      <c r="Y839">
        <v>1.9</v>
      </c>
      <c r="Z839">
        <v>43</v>
      </c>
      <c r="AB839">
        <v>0.39999999999999997</v>
      </c>
    </row>
    <row r="840" spans="1:28" x14ac:dyDescent="0.25">
      <c r="A840" t="s">
        <v>5617</v>
      </c>
      <c r="B840" t="s">
        <v>5618</v>
      </c>
      <c r="C840" t="s">
        <v>1988</v>
      </c>
      <c r="D840" t="s">
        <v>5619</v>
      </c>
      <c r="E840" t="s">
        <v>5620</v>
      </c>
      <c r="F840" t="s">
        <v>5621</v>
      </c>
      <c r="G840" t="s">
        <v>5622</v>
      </c>
      <c r="H840" t="s">
        <v>1029</v>
      </c>
      <c r="I840" t="s">
        <v>5623</v>
      </c>
      <c r="J840" t="s">
        <v>5622</v>
      </c>
      <c r="K840" t="s">
        <v>495</v>
      </c>
      <c r="L840" t="s">
        <v>483</v>
      </c>
      <c r="M840" t="s">
        <v>131</v>
      </c>
      <c r="N840" t="s">
        <v>5617</v>
      </c>
      <c r="P840" t="s">
        <v>5624</v>
      </c>
      <c r="Q840" t="s">
        <v>131</v>
      </c>
      <c r="S840">
        <v>1</v>
      </c>
      <c r="T840">
        <v>4.5</v>
      </c>
      <c r="U840">
        <v>0</v>
      </c>
      <c r="V840">
        <v>0</v>
      </c>
      <c r="W840">
        <v>0</v>
      </c>
      <c r="X840">
        <v>0.01</v>
      </c>
      <c r="Y840">
        <v>3.5</v>
      </c>
      <c r="Z840">
        <v>26.29</v>
      </c>
      <c r="AB840">
        <v>0</v>
      </c>
    </row>
    <row r="841" spans="1:28" x14ac:dyDescent="0.25">
      <c r="A841" t="s">
        <v>5625</v>
      </c>
      <c r="B841" t="s">
        <v>5626</v>
      </c>
      <c r="C841" t="s">
        <v>1988</v>
      </c>
      <c r="D841" t="s">
        <v>5627</v>
      </c>
      <c r="E841" t="s">
        <v>5628</v>
      </c>
      <c r="F841" t="s">
        <v>5629</v>
      </c>
      <c r="G841" t="s">
        <v>5541</v>
      </c>
      <c r="H841" t="s">
        <v>1029</v>
      </c>
      <c r="I841" t="s">
        <v>5623</v>
      </c>
      <c r="J841" t="s">
        <v>5541</v>
      </c>
      <c r="K841" t="s">
        <v>495</v>
      </c>
      <c r="L841" t="s">
        <v>483</v>
      </c>
      <c r="M841" t="s">
        <v>131</v>
      </c>
      <c r="N841" t="s">
        <v>5625</v>
      </c>
      <c r="P841" t="s">
        <v>2552</v>
      </c>
      <c r="Q841" t="s">
        <v>131</v>
      </c>
      <c r="S841">
        <v>1.5</v>
      </c>
      <c r="T841">
        <v>1.5</v>
      </c>
      <c r="U841">
        <v>0</v>
      </c>
      <c r="V841">
        <v>0</v>
      </c>
      <c r="W841">
        <v>3</v>
      </c>
      <c r="X841">
        <v>0.01</v>
      </c>
      <c r="Y841">
        <v>1.3</v>
      </c>
      <c r="Z841">
        <v>17.93</v>
      </c>
      <c r="AB841">
        <v>0</v>
      </c>
    </row>
    <row r="842" spans="1:28" x14ac:dyDescent="0.25">
      <c r="A842" t="s">
        <v>5630</v>
      </c>
      <c r="B842" t="s">
        <v>5631</v>
      </c>
      <c r="C842" t="s">
        <v>475</v>
      </c>
      <c r="D842" t="s">
        <v>5632</v>
      </c>
      <c r="E842" t="s">
        <v>5633</v>
      </c>
      <c r="F842" t="s">
        <v>5634</v>
      </c>
      <c r="G842" t="s">
        <v>5635</v>
      </c>
      <c r="H842" t="s">
        <v>3231</v>
      </c>
      <c r="I842" t="s">
        <v>3854</v>
      </c>
      <c r="J842" t="s">
        <v>5636</v>
      </c>
      <c r="K842" t="s">
        <v>495</v>
      </c>
      <c r="L842" t="s">
        <v>483</v>
      </c>
      <c r="M842" t="s">
        <v>131</v>
      </c>
      <c r="N842" t="s">
        <v>5630</v>
      </c>
      <c r="P842" t="s">
        <v>5637</v>
      </c>
      <c r="Q842" t="s">
        <v>131</v>
      </c>
      <c r="S842">
        <v>2</v>
      </c>
      <c r="T842">
        <v>19</v>
      </c>
      <c r="U842">
        <v>4</v>
      </c>
      <c r="V842">
        <v>0.5</v>
      </c>
      <c r="W842">
        <v>3.4</v>
      </c>
      <c r="X842">
        <v>0.03</v>
      </c>
      <c r="Y842">
        <v>0</v>
      </c>
      <c r="Z842">
        <v>127</v>
      </c>
      <c r="AB842">
        <v>3.5</v>
      </c>
    </row>
    <row r="843" spans="1:28" x14ac:dyDescent="0.25">
      <c r="A843" t="s">
        <v>5638</v>
      </c>
      <c r="B843" t="s">
        <v>5639</v>
      </c>
      <c r="C843" t="s">
        <v>1988</v>
      </c>
      <c r="D843" t="s">
        <v>5640</v>
      </c>
      <c r="E843" t="s">
        <v>5641</v>
      </c>
      <c r="F843" t="s">
        <v>5642</v>
      </c>
      <c r="G843" t="s">
        <v>5643</v>
      </c>
      <c r="H843" t="s">
        <v>5644</v>
      </c>
      <c r="I843" t="s">
        <v>5645</v>
      </c>
      <c r="J843" t="s">
        <v>5643</v>
      </c>
      <c r="K843" t="s">
        <v>733</v>
      </c>
      <c r="L843" t="s">
        <v>483</v>
      </c>
      <c r="M843" t="s">
        <v>131</v>
      </c>
      <c r="N843" t="s">
        <v>5638</v>
      </c>
      <c r="P843" t="s">
        <v>5646</v>
      </c>
      <c r="Q843" t="s">
        <v>131</v>
      </c>
      <c r="S843">
        <v>3.6</v>
      </c>
      <c r="T843">
        <v>16</v>
      </c>
      <c r="U843">
        <v>0.2</v>
      </c>
      <c r="V843">
        <v>0.1</v>
      </c>
      <c r="W843">
        <v>0.5</v>
      </c>
      <c r="X843">
        <v>0.12</v>
      </c>
      <c r="Y843">
        <v>7.6</v>
      </c>
      <c r="Z843">
        <v>82.46</v>
      </c>
      <c r="AB843">
        <v>0.1</v>
      </c>
    </row>
    <row r="844" spans="1:28" x14ac:dyDescent="0.25">
      <c r="A844" t="s">
        <v>5647</v>
      </c>
      <c r="B844" t="s">
        <v>5648</v>
      </c>
      <c r="C844" t="s">
        <v>1988</v>
      </c>
      <c r="D844" t="s">
        <v>5649</v>
      </c>
      <c r="E844" t="s">
        <v>5650</v>
      </c>
      <c r="F844" t="s">
        <v>5649</v>
      </c>
      <c r="G844" t="s">
        <v>5651</v>
      </c>
      <c r="H844" t="s">
        <v>5652</v>
      </c>
      <c r="I844" t="s">
        <v>5653</v>
      </c>
      <c r="J844" t="s">
        <v>5654</v>
      </c>
      <c r="K844" t="s">
        <v>564</v>
      </c>
      <c r="L844" t="s">
        <v>483</v>
      </c>
      <c r="M844" t="s">
        <v>131</v>
      </c>
      <c r="N844" t="s">
        <v>5647</v>
      </c>
      <c r="P844" t="s">
        <v>4334</v>
      </c>
      <c r="Q844" t="s">
        <v>131</v>
      </c>
      <c r="S844">
        <v>12.4</v>
      </c>
      <c r="T844">
        <v>1.8</v>
      </c>
      <c r="U844">
        <v>5.3</v>
      </c>
      <c r="V844">
        <v>0.9</v>
      </c>
      <c r="W844">
        <v>1.4</v>
      </c>
      <c r="X844">
        <v>0.06</v>
      </c>
      <c r="Y844">
        <v>0.1</v>
      </c>
      <c r="Z844">
        <v>101.58</v>
      </c>
      <c r="AB844">
        <v>4.3999999999999995</v>
      </c>
    </row>
    <row r="845" spans="1:28" x14ac:dyDescent="0.25">
      <c r="A845" t="s">
        <v>5655</v>
      </c>
      <c r="B845" t="s">
        <v>5656</v>
      </c>
      <c r="C845" t="s">
        <v>1988</v>
      </c>
      <c r="D845" t="s">
        <v>2811</v>
      </c>
      <c r="E845" t="s">
        <v>5657</v>
      </c>
      <c r="F845" t="s">
        <v>5658</v>
      </c>
      <c r="G845" t="s">
        <v>5659</v>
      </c>
      <c r="H845" t="s">
        <v>3434</v>
      </c>
      <c r="I845" t="s">
        <v>5660</v>
      </c>
      <c r="J845" t="s">
        <v>5659</v>
      </c>
      <c r="K845" t="s">
        <v>733</v>
      </c>
      <c r="L845" t="s">
        <v>483</v>
      </c>
      <c r="M845" t="s">
        <v>131</v>
      </c>
      <c r="N845" t="s">
        <v>5655</v>
      </c>
      <c r="P845" t="s">
        <v>5661</v>
      </c>
      <c r="Q845" t="s">
        <v>131</v>
      </c>
      <c r="S845">
        <v>10</v>
      </c>
      <c r="T845">
        <v>2</v>
      </c>
      <c r="U845">
        <v>0</v>
      </c>
      <c r="V845">
        <v>0</v>
      </c>
      <c r="W845">
        <v>0.9</v>
      </c>
      <c r="X845">
        <v>16.399999999999999</v>
      </c>
      <c r="Y845">
        <v>0</v>
      </c>
      <c r="Z845">
        <v>57.36</v>
      </c>
      <c r="AB845">
        <v>0</v>
      </c>
    </row>
    <row r="846" spans="1:28" x14ac:dyDescent="0.25">
      <c r="A846" t="s">
        <v>5662</v>
      </c>
      <c r="B846" t="s">
        <v>5663</v>
      </c>
      <c r="C846" t="s">
        <v>475</v>
      </c>
      <c r="D846" t="s">
        <v>2682</v>
      </c>
      <c r="E846" t="s">
        <v>5664</v>
      </c>
      <c r="F846" t="s">
        <v>5665</v>
      </c>
      <c r="G846" t="s">
        <v>5666</v>
      </c>
      <c r="H846" t="s">
        <v>5667</v>
      </c>
      <c r="I846" t="s">
        <v>5668</v>
      </c>
      <c r="J846" t="s">
        <v>5666</v>
      </c>
      <c r="K846" t="s">
        <v>733</v>
      </c>
      <c r="L846" t="s">
        <v>483</v>
      </c>
      <c r="M846" t="s">
        <v>131</v>
      </c>
      <c r="N846" t="s">
        <v>5662</v>
      </c>
      <c r="P846" t="s">
        <v>5669</v>
      </c>
      <c r="Q846" t="s">
        <v>131</v>
      </c>
      <c r="S846">
        <v>12.2</v>
      </c>
      <c r="T846">
        <v>70.8</v>
      </c>
      <c r="U846">
        <v>0.9</v>
      </c>
      <c r="V846">
        <v>0.2</v>
      </c>
      <c r="W846">
        <v>2.7</v>
      </c>
      <c r="X846">
        <v>1.72</v>
      </c>
      <c r="Y846">
        <v>2.9</v>
      </c>
      <c r="Z846">
        <v>346</v>
      </c>
      <c r="AB846">
        <v>0.7</v>
      </c>
    </row>
    <row r="847" spans="1:28" x14ac:dyDescent="0.25">
      <c r="A847" t="s">
        <v>5670</v>
      </c>
      <c r="B847" t="s">
        <v>5671</v>
      </c>
      <c r="C847" t="s">
        <v>4100</v>
      </c>
      <c r="D847" t="s">
        <v>5672</v>
      </c>
      <c r="E847" t="s">
        <v>5673</v>
      </c>
      <c r="F847" t="s">
        <v>5674</v>
      </c>
      <c r="G847" t="s">
        <v>5675</v>
      </c>
      <c r="H847" t="s">
        <v>3231</v>
      </c>
      <c r="I847" t="s">
        <v>5676</v>
      </c>
      <c r="J847" t="s">
        <v>5677</v>
      </c>
      <c r="K847" t="s">
        <v>733</v>
      </c>
      <c r="L847" t="s">
        <v>483</v>
      </c>
      <c r="M847" t="s">
        <v>131</v>
      </c>
      <c r="N847" t="s">
        <v>5670</v>
      </c>
      <c r="P847" t="s">
        <v>5678</v>
      </c>
      <c r="Q847" t="s">
        <v>131</v>
      </c>
      <c r="S847">
        <v>6.7</v>
      </c>
      <c r="T847">
        <v>13</v>
      </c>
      <c r="U847">
        <v>0.7</v>
      </c>
      <c r="V847">
        <v>0</v>
      </c>
      <c r="W847">
        <v>6.8</v>
      </c>
      <c r="X847">
        <v>0.05</v>
      </c>
      <c r="Y847">
        <v>0</v>
      </c>
      <c r="Z847">
        <v>99</v>
      </c>
      <c r="AB847">
        <v>0.7</v>
      </c>
    </row>
    <row r="848" spans="1:28" x14ac:dyDescent="0.25">
      <c r="A848" t="s">
        <v>5679</v>
      </c>
      <c r="B848" t="s">
        <v>5680</v>
      </c>
      <c r="C848" t="s">
        <v>4100</v>
      </c>
      <c r="D848" t="s">
        <v>3106</v>
      </c>
      <c r="E848" t="s">
        <v>5681</v>
      </c>
      <c r="F848" t="s">
        <v>5682</v>
      </c>
      <c r="G848" t="s">
        <v>5683</v>
      </c>
      <c r="H848" t="s">
        <v>784</v>
      </c>
      <c r="I848" t="s">
        <v>5684</v>
      </c>
      <c r="J848" t="s">
        <v>5685</v>
      </c>
      <c r="K848" t="s">
        <v>733</v>
      </c>
      <c r="L848" t="s">
        <v>483</v>
      </c>
      <c r="M848" t="s">
        <v>131</v>
      </c>
      <c r="N848" t="s">
        <v>5679</v>
      </c>
      <c r="P848" t="s">
        <v>5686</v>
      </c>
      <c r="Q848" t="s">
        <v>131</v>
      </c>
      <c r="S848">
        <v>7.4</v>
      </c>
      <c r="T848">
        <v>13.6</v>
      </c>
      <c r="U848">
        <v>0.5</v>
      </c>
      <c r="V848">
        <v>0</v>
      </c>
      <c r="W848">
        <v>8.3000000000000007</v>
      </c>
      <c r="X848">
        <v>0.03</v>
      </c>
      <c r="Y848">
        <v>0</v>
      </c>
      <c r="Z848">
        <v>105</v>
      </c>
      <c r="AB848">
        <v>0.5</v>
      </c>
    </row>
    <row r="849" spans="1:28" x14ac:dyDescent="0.25">
      <c r="A849" t="s">
        <v>5687</v>
      </c>
      <c r="B849" t="s">
        <v>5688</v>
      </c>
      <c r="C849" t="s">
        <v>1988</v>
      </c>
      <c r="D849" t="s">
        <v>5689</v>
      </c>
      <c r="E849" t="s">
        <v>5690</v>
      </c>
      <c r="F849" t="s">
        <v>5691</v>
      </c>
      <c r="G849" t="s">
        <v>5692</v>
      </c>
      <c r="H849" t="s">
        <v>1029</v>
      </c>
      <c r="I849" t="s">
        <v>5623</v>
      </c>
      <c r="J849" t="s">
        <v>5692</v>
      </c>
      <c r="K849" t="s">
        <v>733</v>
      </c>
      <c r="L849" t="s">
        <v>483</v>
      </c>
      <c r="M849" t="s">
        <v>131</v>
      </c>
      <c r="N849" t="s">
        <v>5687</v>
      </c>
      <c r="P849" t="s">
        <v>5693</v>
      </c>
      <c r="Q849" t="s">
        <v>131</v>
      </c>
      <c r="S849">
        <v>6</v>
      </c>
      <c r="T849">
        <v>40</v>
      </c>
      <c r="U849">
        <v>46</v>
      </c>
      <c r="V849">
        <v>23</v>
      </c>
      <c r="W849">
        <v>4</v>
      </c>
      <c r="X849">
        <v>1.1000000000000001</v>
      </c>
      <c r="Y849">
        <v>10</v>
      </c>
      <c r="Z849">
        <v>601.34</v>
      </c>
      <c r="AB849">
        <v>23</v>
      </c>
    </row>
    <row r="850" spans="1:28" x14ac:dyDescent="0.25">
      <c r="A850" t="s">
        <v>5694</v>
      </c>
      <c r="B850" t="s">
        <v>5695</v>
      </c>
      <c r="C850" t="s">
        <v>1988</v>
      </c>
      <c r="D850" t="s">
        <v>1075</v>
      </c>
      <c r="E850" t="s">
        <v>5696</v>
      </c>
      <c r="F850" t="s">
        <v>5697</v>
      </c>
      <c r="G850" t="s">
        <v>5698</v>
      </c>
      <c r="H850" t="s">
        <v>5370</v>
      </c>
      <c r="I850" t="s">
        <v>5699</v>
      </c>
      <c r="J850" t="s">
        <v>5698</v>
      </c>
      <c r="K850" t="s">
        <v>495</v>
      </c>
      <c r="L850" t="s">
        <v>483</v>
      </c>
      <c r="M850" t="s">
        <v>131</v>
      </c>
      <c r="N850" t="s">
        <v>5694</v>
      </c>
      <c r="P850" t="s">
        <v>5700</v>
      </c>
      <c r="Q850" t="s">
        <v>131</v>
      </c>
      <c r="S850">
        <v>16</v>
      </c>
      <c r="T850">
        <v>2.2999999999999998</v>
      </c>
      <c r="U850">
        <v>1.6</v>
      </c>
      <c r="V850">
        <v>0.3</v>
      </c>
      <c r="W850">
        <v>5.0999999999999996</v>
      </c>
      <c r="X850">
        <v>0.71</v>
      </c>
      <c r="Y850">
        <v>0.3</v>
      </c>
      <c r="Z850">
        <v>97.99</v>
      </c>
      <c r="AB850">
        <v>1.3</v>
      </c>
    </row>
    <row r="851" spans="1:28" x14ac:dyDescent="0.25">
      <c r="A851" t="s">
        <v>5701</v>
      </c>
      <c r="B851" t="s">
        <v>5702</v>
      </c>
      <c r="C851" t="s">
        <v>475</v>
      </c>
      <c r="D851" t="s">
        <v>5703</v>
      </c>
      <c r="E851" t="s">
        <v>5704</v>
      </c>
      <c r="F851" t="s">
        <v>5703</v>
      </c>
      <c r="G851" t="s">
        <v>5705</v>
      </c>
      <c r="H851" t="s">
        <v>5706</v>
      </c>
      <c r="I851" t="s">
        <v>5707</v>
      </c>
      <c r="J851" t="s">
        <v>5708</v>
      </c>
      <c r="K851" t="s">
        <v>495</v>
      </c>
      <c r="L851" t="s">
        <v>483</v>
      </c>
      <c r="M851" t="s">
        <v>131</v>
      </c>
      <c r="N851" t="s">
        <v>5701</v>
      </c>
      <c r="P851" t="s">
        <v>5709</v>
      </c>
      <c r="Q851" t="s">
        <v>131</v>
      </c>
      <c r="S851">
        <v>14</v>
      </c>
      <c r="T851">
        <v>4.9000000000000004</v>
      </c>
      <c r="U851">
        <v>1.2</v>
      </c>
      <c r="V851">
        <v>0.4</v>
      </c>
      <c r="W851">
        <v>6.3</v>
      </c>
      <c r="X851">
        <v>1</v>
      </c>
      <c r="Y851">
        <v>0</v>
      </c>
      <c r="Z851">
        <v>98</v>
      </c>
      <c r="AB851">
        <v>0.79999999999999993</v>
      </c>
    </row>
    <row r="852" spans="1:28" x14ac:dyDescent="0.25">
      <c r="A852" t="s">
        <v>5710</v>
      </c>
      <c r="B852" t="s">
        <v>5711</v>
      </c>
      <c r="C852" t="s">
        <v>4100</v>
      </c>
      <c r="D852" t="s">
        <v>5712</v>
      </c>
      <c r="E852" t="s">
        <v>5713</v>
      </c>
      <c r="F852" t="s">
        <v>5714</v>
      </c>
      <c r="G852" t="s">
        <v>5715</v>
      </c>
      <c r="H852" t="s">
        <v>5716</v>
      </c>
      <c r="I852" t="s">
        <v>5717</v>
      </c>
      <c r="J852" t="s">
        <v>5718</v>
      </c>
      <c r="K852" t="s">
        <v>564</v>
      </c>
      <c r="L852" t="s">
        <v>483</v>
      </c>
      <c r="M852" t="s">
        <v>131</v>
      </c>
      <c r="N852" t="s">
        <v>5710</v>
      </c>
      <c r="P852" t="s">
        <v>5719</v>
      </c>
      <c r="Q852" t="s">
        <v>131</v>
      </c>
      <c r="S852">
        <v>0.1</v>
      </c>
      <c r="T852">
        <v>21</v>
      </c>
      <c r="U852">
        <v>24</v>
      </c>
      <c r="V852">
        <v>21</v>
      </c>
      <c r="W852">
        <v>0.5</v>
      </c>
      <c r="X852">
        <v>2.2999999999999998</v>
      </c>
      <c r="Y852">
        <v>0</v>
      </c>
      <c r="Z852">
        <v>305</v>
      </c>
      <c r="AB852">
        <v>3</v>
      </c>
    </row>
    <row r="853" spans="1:28" x14ac:dyDescent="0.25">
      <c r="A853" t="s">
        <v>5720</v>
      </c>
      <c r="B853" t="s">
        <v>5721</v>
      </c>
      <c r="C853" t="s">
        <v>475</v>
      </c>
      <c r="D853" t="s">
        <v>5722</v>
      </c>
      <c r="E853" t="s">
        <v>5723</v>
      </c>
      <c r="F853" t="s">
        <v>5724</v>
      </c>
      <c r="G853" t="s">
        <v>5725</v>
      </c>
      <c r="H853" t="s">
        <v>5726</v>
      </c>
      <c r="I853" t="s">
        <v>5727</v>
      </c>
      <c r="J853" t="s">
        <v>5728</v>
      </c>
      <c r="K853" t="s">
        <v>733</v>
      </c>
      <c r="L853" t="s">
        <v>483</v>
      </c>
      <c r="M853" t="s">
        <v>131</v>
      </c>
      <c r="N853" t="s">
        <v>5720</v>
      </c>
      <c r="P853" t="s">
        <v>5729</v>
      </c>
      <c r="Q853" t="s">
        <v>131</v>
      </c>
      <c r="S853">
        <v>3</v>
      </c>
      <c r="T853">
        <v>12.8</v>
      </c>
      <c r="U853">
        <v>1.7</v>
      </c>
      <c r="V853">
        <v>0.3</v>
      </c>
      <c r="W853">
        <v>0.5</v>
      </c>
      <c r="X853">
        <v>0.13</v>
      </c>
      <c r="Y853">
        <v>10</v>
      </c>
      <c r="Z853">
        <v>80</v>
      </c>
      <c r="AB853">
        <v>1.4</v>
      </c>
    </row>
    <row r="854" spans="1:28" x14ac:dyDescent="0.25">
      <c r="A854" t="s">
        <v>5730</v>
      </c>
      <c r="B854" t="s">
        <v>5731</v>
      </c>
      <c r="C854" t="s">
        <v>475</v>
      </c>
      <c r="D854" t="s">
        <v>5732</v>
      </c>
      <c r="E854" t="s">
        <v>5733</v>
      </c>
      <c r="F854" t="s">
        <v>5734</v>
      </c>
      <c r="G854" t="s">
        <v>5735</v>
      </c>
      <c r="H854" t="s">
        <v>4081</v>
      </c>
      <c r="I854" t="s">
        <v>5736</v>
      </c>
      <c r="J854" t="s">
        <v>5737</v>
      </c>
      <c r="K854" t="s">
        <v>733</v>
      </c>
      <c r="L854" t="s">
        <v>483</v>
      </c>
      <c r="M854" t="s">
        <v>131</v>
      </c>
      <c r="N854" t="s">
        <v>5730</v>
      </c>
      <c r="P854" t="s">
        <v>5738</v>
      </c>
      <c r="Q854" t="s">
        <v>131</v>
      </c>
      <c r="S854">
        <v>5.5</v>
      </c>
      <c r="T854">
        <v>71</v>
      </c>
      <c r="U854">
        <v>0.5</v>
      </c>
      <c r="V854">
        <v>0.4</v>
      </c>
      <c r="W854">
        <v>7.5</v>
      </c>
      <c r="X854">
        <v>1.33</v>
      </c>
      <c r="Y854">
        <v>0.5</v>
      </c>
      <c r="Z854">
        <v>335</v>
      </c>
      <c r="AB854">
        <v>9.9999999999999978E-2</v>
      </c>
    </row>
    <row r="855" spans="1:28" x14ac:dyDescent="0.25">
      <c r="A855" t="s">
        <v>131</v>
      </c>
      <c r="B855" t="s">
        <v>5739</v>
      </c>
      <c r="C855" t="s">
        <v>131</v>
      </c>
      <c r="D855" t="s">
        <v>131</v>
      </c>
      <c r="E855" t="s">
        <v>131</v>
      </c>
      <c r="F855" t="s">
        <v>131</v>
      </c>
      <c r="G855" t="s">
        <v>131</v>
      </c>
      <c r="H855" t="s">
        <v>131</v>
      </c>
      <c r="I855" t="s">
        <v>131</v>
      </c>
      <c r="J855" t="s">
        <v>131</v>
      </c>
      <c r="K855" t="s">
        <v>131</v>
      </c>
      <c r="L855" t="s">
        <v>131</v>
      </c>
      <c r="M855" t="s">
        <v>131</v>
      </c>
      <c r="N855" t="s">
        <v>685</v>
      </c>
      <c r="P855" t="s">
        <v>685</v>
      </c>
      <c r="Q855" t="s">
        <v>131</v>
      </c>
    </row>
    <row r="856" spans="1:28" x14ac:dyDescent="0.25">
      <c r="A856" t="s">
        <v>5740</v>
      </c>
      <c r="B856" t="s">
        <v>5741</v>
      </c>
      <c r="C856" t="s">
        <v>1988</v>
      </c>
      <c r="D856" t="s">
        <v>24</v>
      </c>
      <c r="E856" t="s">
        <v>5742</v>
      </c>
      <c r="F856" t="s">
        <v>5743</v>
      </c>
      <c r="G856" t="s">
        <v>5744</v>
      </c>
      <c r="H856" t="s">
        <v>5330</v>
      </c>
      <c r="I856" t="s">
        <v>420</v>
      </c>
      <c r="J856" t="s">
        <v>884</v>
      </c>
      <c r="K856" t="s">
        <v>733</v>
      </c>
      <c r="L856" t="s">
        <v>483</v>
      </c>
      <c r="M856" t="s">
        <v>131</v>
      </c>
      <c r="N856" t="s">
        <v>5740</v>
      </c>
      <c r="P856" t="s">
        <v>884</v>
      </c>
      <c r="Q856" t="s">
        <v>131</v>
      </c>
      <c r="S856">
        <v>6.1</v>
      </c>
      <c r="T856">
        <v>58</v>
      </c>
      <c r="U856">
        <v>22</v>
      </c>
      <c r="V856">
        <v>6.6</v>
      </c>
      <c r="W856">
        <v>5.3</v>
      </c>
      <c r="X856">
        <v>0.17</v>
      </c>
      <c r="Y856">
        <v>28</v>
      </c>
      <c r="Z856">
        <v>464.39</v>
      </c>
      <c r="AA856">
        <v>90</v>
      </c>
      <c r="AB856">
        <v>15.4</v>
      </c>
    </row>
    <row r="857" spans="1:28" x14ac:dyDescent="0.25">
      <c r="A857" t="s">
        <v>5745</v>
      </c>
      <c r="B857" t="s">
        <v>5746</v>
      </c>
      <c r="C857" t="s">
        <v>475</v>
      </c>
      <c r="D857" t="s">
        <v>5747</v>
      </c>
      <c r="E857" t="s">
        <v>5748</v>
      </c>
      <c r="F857" t="s">
        <v>5749</v>
      </c>
      <c r="G857" t="s">
        <v>5750</v>
      </c>
      <c r="H857" t="s">
        <v>5751</v>
      </c>
      <c r="I857" t="s">
        <v>5752</v>
      </c>
      <c r="J857" t="s">
        <v>5753</v>
      </c>
      <c r="K857" t="s">
        <v>733</v>
      </c>
      <c r="L857" t="s">
        <v>483</v>
      </c>
      <c r="M857" t="s">
        <v>131</v>
      </c>
      <c r="N857" t="s">
        <v>5745</v>
      </c>
      <c r="P857" t="s">
        <v>5754</v>
      </c>
      <c r="Q857" t="s">
        <v>131</v>
      </c>
      <c r="S857">
        <v>6.73</v>
      </c>
      <c r="T857">
        <v>58.35</v>
      </c>
      <c r="U857">
        <v>3.62</v>
      </c>
      <c r="V857">
        <v>0.78</v>
      </c>
      <c r="W857">
        <v>13.23</v>
      </c>
      <c r="X857">
        <v>5.76</v>
      </c>
      <c r="Y857">
        <v>6.72</v>
      </c>
      <c r="Z857">
        <v>319</v>
      </c>
      <c r="AB857">
        <v>2.84</v>
      </c>
    </row>
    <row r="858" spans="1:28" x14ac:dyDescent="0.25">
      <c r="A858" t="s">
        <v>5755</v>
      </c>
      <c r="B858" t="s">
        <v>5756</v>
      </c>
      <c r="C858" t="s">
        <v>4100</v>
      </c>
      <c r="D858" t="s">
        <v>5757</v>
      </c>
      <c r="E858" t="s">
        <v>5758</v>
      </c>
      <c r="F858" t="s">
        <v>5759</v>
      </c>
      <c r="G858" t="s">
        <v>5760</v>
      </c>
      <c r="H858" t="s">
        <v>5761</v>
      </c>
      <c r="I858" t="s">
        <v>420</v>
      </c>
      <c r="J858" t="s">
        <v>5762</v>
      </c>
      <c r="K858" t="s">
        <v>495</v>
      </c>
      <c r="L858" t="s">
        <v>483</v>
      </c>
      <c r="M858" t="s">
        <v>131</v>
      </c>
      <c r="N858" t="s">
        <v>5755</v>
      </c>
      <c r="P858" t="s">
        <v>5763</v>
      </c>
      <c r="Q858" t="s">
        <v>131</v>
      </c>
      <c r="S858">
        <v>9.9</v>
      </c>
      <c r="T858">
        <v>39.5</v>
      </c>
      <c r="U858">
        <v>4.7</v>
      </c>
      <c r="V858">
        <v>2.5</v>
      </c>
      <c r="W858">
        <v>2.6</v>
      </c>
      <c r="X858">
        <v>0.59</v>
      </c>
      <c r="Y858">
        <v>2.6</v>
      </c>
      <c r="Z858">
        <v>232</v>
      </c>
      <c r="AA858">
        <v>200</v>
      </c>
      <c r="AB858">
        <v>2.2000000000000002</v>
      </c>
    </row>
    <row r="859" spans="1:28" x14ac:dyDescent="0.25">
      <c r="A859" t="s">
        <v>5764</v>
      </c>
      <c r="B859" t="s">
        <v>5765</v>
      </c>
      <c r="C859" t="s">
        <v>1988</v>
      </c>
      <c r="D859" t="s">
        <v>5766</v>
      </c>
      <c r="E859" t="s">
        <v>5767</v>
      </c>
      <c r="F859" t="s">
        <v>5766</v>
      </c>
      <c r="G859" t="s">
        <v>3767</v>
      </c>
      <c r="H859" t="s">
        <v>5768</v>
      </c>
      <c r="I859" t="s">
        <v>420</v>
      </c>
      <c r="J859" t="s">
        <v>968</v>
      </c>
      <c r="K859" t="s">
        <v>495</v>
      </c>
      <c r="L859" t="s">
        <v>483</v>
      </c>
      <c r="M859" t="s">
        <v>131</v>
      </c>
      <c r="N859" t="s">
        <v>5764</v>
      </c>
      <c r="P859" t="s">
        <v>969</v>
      </c>
      <c r="Q859" t="s">
        <v>131</v>
      </c>
      <c r="S859">
        <v>19</v>
      </c>
      <c r="T859">
        <v>0</v>
      </c>
      <c r="U859">
        <v>5.9</v>
      </c>
      <c r="V859">
        <v>1.4</v>
      </c>
      <c r="W859">
        <v>0</v>
      </c>
      <c r="X859">
        <v>0.23</v>
      </c>
      <c r="Y859">
        <v>0</v>
      </c>
      <c r="Z859">
        <v>129</v>
      </c>
      <c r="AA859">
        <v>300</v>
      </c>
      <c r="AB859">
        <v>4.5</v>
      </c>
    </row>
    <row r="860" spans="1:28" x14ac:dyDescent="0.25">
      <c r="A860" t="s">
        <v>5769</v>
      </c>
      <c r="B860" t="s">
        <v>5770</v>
      </c>
      <c r="C860" t="s">
        <v>5771</v>
      </c>
      <c r="D860" t="s">
        <v>24</v>
      </c>
      <c r="E860" t="s">
        <v>5772</v>
      </c>
      <c r="F860" t="s">
        <v>5773</v>
      </c>
      <c r="G860" t="s">
        <v>5774</v>
      </c>
      <c r="H860" t="s">
        <v>5775</v>
      </c>
      <c r="I860" t="s">
        <v>420</v>
      </c>
      <c r="J860" t="s">
        <v>3326</v>
      </c>
      <c r="K860" t="s">
        <v>733</v>
      </c>
      <c r="L860" t="s">
        <v>483</v>
      </c>
      <c r="M860" t="s">
        <v>131</v>
      </c>
      <c r="N860" t="s">
        <v>5769</v>
      </c>
      <c r="P860" t="s">
        <v>1118</v>
      </c>
      <c r="Q860" t="s">
        <v>131</v>
      </c>
      <c r="S860">
        <v>6.2</v>
      </c>
      <c r="T860">
        <v>45</v>
      </c>
      <c r="U860">
        <v>21</v>
      </c>
      <c r="V860">
        <v>3.7</v>
      </c>
      <c r="W860">
        <v>16</v>
      </c>
      <c r="X860">
        <v>0.2</v>
      </c>
      <c r="Y860">
        <v>12</v>
      </c>
      <c r="Z860">
        <v>427</v>
      </c>
      <c r="AA860">
        <v>50</v>
      </c>
      <c r="AB860">
        <v>17.3</v>
      </c>
    </row>
    <row r="861" spans="1:28" x14ac:dyDescent="0.25">
      <c r="A861" t="s">
        <v>5776</v>
      </c>
      <c r="B861" t="s">
        <v>5777</v>
      </c>
      <c r="C861" t="s">
        <v>5771</v>
      </c>
      <c r="D861" t="s">
        <v>5778</v>
      </c>
      <c r="E861" t="s">
        <v>5779</v>
      </c>
      <c r="F861" t="s">
        <v>5780</v>
      </c>
      <c r="G861" t="s">
        <v>5781</v>
      </c>
      <c r="H861" t="s">
        <v>4026</v>
      </c>
      <c r="I861" t="s">
        <v>420</v>
      </c>
      <c r="J861" t="s">
        <v>5782</v>
      </c>
      <c r="K861" t="s">
        <v>733</v>
      </c>
      <c r="L861" t="s">
        <v>483</v>
      </c>
      <c r="M861" t="s">
        <v>131</v>
      </c>
      <c r="N861" t="s">
        <v>5776</v>
      </c>
      <c r="P861" t="s">
        <v>5783</v>
      </c>
      <c r="Q861" t="s">
        <v>131</v>
      </c>
      <c r="S861">
        <v>9.6999999999999993</v>
      </c>
      <c r="T861">
        <v>6.4</v>
      </c>
      <c r="U861">
        <v>0</v>
      </c>
      <c r="V861">
        <v>0</v>
      </c>
      <c r="W861">
        <v>0</v>
      </c>
      <c r="X861">
        <v>9.1999999999999993</v>
      </c>
      <c r="Y861">
        <v>3.8</v>
      </c>
      <c r="Z861">
        <v>89</v>
      </c>
      <c r="AB861">
        <v>0</v>
      </c>
    </row>
    <row r="862" spans="1:28" x14ac:dyDescent="0.25">
      <c r="A862" t="s">
        <v>5784</v>
      </c>
      <c r="B862" t="s">
        <v>5785</v>
      </c>
      <c r="C862" t="s">
        <v>4100</v>
      </c>
      <c r="D862" t="s">
        <v>5786</v>
      </c>
      <c r="E862" t="s">
        <v>5787</v>
      </c>
      <c r="F862" t="s">
        <v>5788</v>
      </c>
      <c r="G862" t="s">
        <v>5789</v>
      </c>
      <c r="H862" t="s">
        <v>784</v>
      </c>
      <c r="I862" t="s">
        <v>5790</v>
      </c>
      <c r="J862" t="s">
        <v>5791</v>
      </c>
      <c r="K862" t="s">
        <v>733</v>
      </c>
      <c r="L862" t="s">
        <v>483</v>
      </c>
      <c r="M862" t="s">
        <v>131</v>
      </c>
      <c r="N862" t="s">
        <v>5784</v>
      </c>
      <c r="P862" t="s">
        <v>5792</v>
      </c>
      <c r="Q862" t="s">
        <v>131</v>
      </c>
      <c r="S862">
        <v>6.3</v>
      </c>
      <c r="T862">
        <v>13.9</v>
      </c>
      <c r="U862">
        <v>0.5</v>
      </c>
      <c r="V862">
        <v>0</v>
      </c>
      <c r="W862">
        <v>6.9</v>
      </c>
      <c r="X862">
        <v>0</v>
      </c>
      <c r="Y862">
        <v>0</v>
      </c>
      <c r="Z862">
        <v>108</v>
      </c>
      <c r="AB862">
        <v>0.5</v>
      </c>
    </row>
    <row r="863" spans="1:28" x14ac:dyDescent="0.25">
      <c r="A863" t="s">
        <v>5793</v>
      </c>
      <c r="B863" t="s">
        <v>5794</v>
      </c>
      <c r="C863" t="s">
        <v>4100</v>
      </c>
      <c r="D863" t="s">
        <v>5795</v>
      </c>
      <c r="E863" t="s">
        <v>5796</v>
      </c>
      <c r="F863" t="s">
        <v>5795</v>
      </c>
      <c r="G863" t="s">
        <v>5797</v>
      </c>
      <c r="H863" t="s">
        <v>5798</v>
      </c>
      <c r="I863" t="s">
        <v>3760</v>
      </c>
      <c r="J863" t="s">
        <v>5799</v>
      </c>
      <c r="K863" t="s">
        <v>564</v>
      </c>
      <c r="L863" t="s">
        <v>483</v>
      </c>
      <c r="M863" t="s">
        <v>131</v>
      </c>
      <c r="N863" t="s">
        <v>5793</v>
      </c>
      <c r="P863" t="s">
        <v>5800</v>
      </c>
      <c r="Q863" t="s">
        <v>131</v>
      </c>
      <c r="S863">
        <v>1.3</v>
      </c>
      <c r="T863">
        <v>2.2999999999999998</v>
      </c>
      <c r="U863">
        <v>0.2</v>
      </c>
      <c r="V863">
        <v>0.05</v>
      </c>
      <c r="W863">
        <v>0.5</v>
      </c>
      <c r="X863">
        <v>0</v>
      </c>
      <c r="Y863">
        <v>2.2000000000000002</v>
      </c>
      <c r="Z863">
        <v>16</v>
      </c>
      <c r="AB863">
        <v>0.15000000000000002</v>
      </c>
    </row>
    <row r="864" spans="1:28" x14ac:dyDescent="0.25">
      <c r="A864" t="s">
        <v>5801</v>
      </c>
      <c r="B864" t="s">
        <v>5802</v>
      </c>
      <c r="C864" t="s">
        <v>5803</v>
      </c>
      <c r="D864" t="s">
        <v>5804</v>
      </c>
      <c r="E864" t="s">
        <v>5801</v>
      </c>
      <c r="F864" t="s">
        <v>5804</v>
      </c>
      <c r="G864" t="s">
        <v>5803</v>
      </c>
      <c r="H864" t="s">
        <v>5803</v>
      </c>
      <c r="I864" t="s">
        <v>5803</v>
      </c>
      <c r="J864" t="s">
        <v>5803</v>
      </c>
      <c r="K864" t="s">
        <v>733</v>
      </c>
      <c r="L864" t="s">
        <v>483</v>
      </c>
      <c r="M864" t="s">
        <v>131</v>
      </c>
      <c r="N864" t="s">
        <v>5801</v>
      </c>
      <c r="P864" t="s">
        <v>5088</v>
      </c>
      <c r="Q864" t="s">
        <v>131</v>
      </c>
      <c r="S864">
        <v>21.1</v>
      </c>
      <c r="T864">
        <v>0</v>
      </c>
      <c r="U864">
        <v>12.6</v>
      </c>
      <c r="V864">
        <v>3</v>
      </c>
      <c r="W864">
        <v>1</v>
      </c>
      <c r="X864">
        <v>0.23</v>
      </c>
      <c r="Y864">
        <v>0</v>
      </c>
      <c r="Z864">
        <v>200</v>
      </c>
      <c r="AB864">
        <v>9.6</v>
      </c>
    </row>
    <row r="865" spans="1:28" x14ac:dyDescent="0.25">
      <c r="A865" t="s">
        <v>5805</v>
      </c>
      <c r="B865" t="s">
        <v>5806</v>
      </c>
      <c r="C865" t="s">
        <v>5807</v>
      </c>
      <c r="D865" t="s">
        <v>5808</v>
      </c>
      <c r="E865" t="s">
        <v>5809</v>
      </c>
      <c r="F865" t="s">
        <v>5810</v>
      </c>
      <c r="G865" t="s">
        <v>5811</v>
      </c>
      <c r="H865" t="s">
        <v>5812</v>
      </c>
      <c r="I865" t="s">
        <v>5813</v>
      </c>
      <c r="J865" t="s">
        <v>5814</v>
      </c>
      <c r="K865" t="s">
        <v>495</v>
      </c>
      <c r="L865" t="s">
        <v>495</v>
      </c>
      <c r="M865" t="s">
        <v>131</v>
      </c>
      <c r="N865" t="s">
        <v>5805</v>
      </c>
      <c r="O865">
        <v>1</v>
      </c>
      <c r="P865" t="s">
        <v>1740</v>
      </c>
      <c r="Q865" t="s">
        <v>131</v>
      </c>
      <c r="S865">
        <v>6.5</v>
      </c>
      <c r="T865">
        <v>21.8</v>
      </c>
      <c r="U865">
        <v>7.4</v>
      </c>
      <c r="V865">
        <v>0.56999999999999995</v>
      </c>
      <c r="W865">
        <v>2.7</v>
      </c>
      <c r="X865">
        <v>0.68</v>
      </c>
      <c r="Y865">
        <v>0</v>
      </c>
      <c r="Z865">
        <v>185</v>
      </c>
      <c r="AA865">
        <v>65</v>
      </c>
      <c r="AB865">
        <v>6.83</v>
      </c>
    </row>
    <row r="866" spans="1:28" x14ac:dyDescent="0.25">
      <c r="A866" t="s">
        <v>5815</v>
      </c>
      <c r="B866" t="s">
        <v>5816</v>
      </c>
      <c r="C866" t="s">
        <v>475</v>
      </c>
      <c r="D866" t="s">
        <v>5817</v>
      </c>
      <c r="E866" t="s">
        <v>5818</v>
      </c>
      <c r="F866" t="s">
        <v>5819</v>
      </c>
      <c r="G866" t="s">
        <v>5820</v>
      </c>
      <c r="H866" t="s">
        <v>5821</v>
      </c>
      <c r="I866" t="s">
        <v>5822</v>
      </c>
      <c r="J866" t="s">
        <v>3336</v>
      </c>
      <c r="K866" t="s">
        <v>733</v>
      </c>
      <c r="L866" t="s">
        <v>733</v>
      </c>
      <c r="M866" t="s">
        <v>131</v>
      </c>
      <c r="N866" t="s">
        <v>5815</v>
      </c>
      <c r="O866">
        <v>1</v>
      </c>
      <c r="P866" t="s">
        <v>2772</v>
      </c>
      <c r="Q866" t="s">
        <v>131</v>
      </c>
      <c r="S866">
        <v>9.6</v>
      </c>
      <c r="T866">
        <v>46.3</v>
      </c>
      <c r="U866">
        <v>1.8</v>
      </c>
      <c r="V866">
        <v>0.3</v>
      </c>
      <c r="W866">
        <v>7.2</v>
      </c>
      <c r="X866">
        <v>0.75</v>
      </c>
      <c r="Y866">
        <v>2.8</v>
      </c>
      <c r="Z866">
        <v>254</v>
      </c>
      <c r="AA866">
        <v>60</v>
      </c>
      <c r="AB866">
        <v>1.5</v>
      </c>
    </row>
    <row r="867" spans="1:28" x14ac:dyDescent="0.25">
      <c r="A867" t="s">
        <v>5823</v>
      </c>
      <c r="B867" t="s">
        <v>5824</v>
      </c>
      <c r="C867" t="s">
        <v>475</v>
      </c>
      <c r="D867" t="s">
        <v>5825</v>
      </c>
      <c r="E867" t="s">
        <v>5826</v>
      </c>
      <c r="F867" t="s">
        <v>5827</v>
      </c>
      <c r="G867" t="s">
        <v>5828</v>
      </c>
      <c r="H867" t="s">
        <v>5829</v>
      </c>
      <c r="I867" t="s">
        <v>5830</v>
      </c>
      <c r="J867" t="s">
        <v>5831</v>
      </c>
      <c r="K867" t="s">
        <v>733</v>
      </c>
      <c r="L867" t="s">
        <v>483</v>
      </c>
      <c r="M867" t="s">
        <v>131</v>
      </c>
      <c r="N867" t="s">
        <v>5823</v>
      </c>
      <c r="P867" t="s">
        <v>5832</v>
      </c>
      <c r="Q867" t="s">
        <v>131</v>
      </c>
      <c r="S867">
        <v>23.6</v>
      </c>
      <c r="T867">
        <v>0</v>
      </c>
      <c r="U867">
        <v>4.8</v>
      </c>
      <c r="V867">
        <v>0.9</v>
      </c>
      <c r="W867">
        <v>0</v>
      </c>
      <c r="X867">
        <v>0.8</v>
      </c>
      <c r="Y867">
        <v>0</v>
      </c>
      <c r="Z867">
        <v>138</v>
      </c>
      <c r="AB867">
        <v>3.9</v>
      </c>
    </row>
    <row r="868" spans="1:28" x14ac:dyDescent="0.25">
      <c r="A868" t="s">
        <v>5833</v>
      </c>
      <c r="B868" t="s">
        <v>5834</v>
      </c>
      <c r="C868" t="s">
        <v>475</v>
      </c>
      <c r="D868" t="s">
        <v>5835</v>
      </c>
      <c r="E868" t="s">
        <v>5836</v>
      </c>
      <c r="F868" t="s">
        <v>5837</v>
      </c>
      <c r="G868" t="s">
        <v>5838</v>
      </c>
      <c r="H868" t="s">
        <v>5839</v>
      </c>
      <c r="I868" t="s">
        <v>5840</v>
      </c>
      <c r="J868" t="s">
        <v>5838</v>
      </c>
      <c r="K868" t="s">
        <v>564</v>
      </c>
      <c r="L868" t="s">
        <v>483</v>
      </c>
      <c r="M868" t="s">
        <v>131</v>
      </c>
      <c r="N868" t="s">
        <v>5833</v>
      </c>
      <c r="P868" t="s">
        <v>5841</v>
      </c>
      <c r="Q868" t="s">
        <v>131</v>
      </c>
      <c r="S868">
        <v>2.1</v>
      </c>
      <c r="T868">
        <v>17.2</v>
      </c>
      <c r="U868">
        <v>0.2</v>
      </c>
      <c r="V868">
        <v>0</v>
      </c>
      <c r="W868">
        <v>1.3</v>
      </c>
      <c r="X868">
        <v>0.02</v>
      </c>
      <c r="Y868">
        <v>0.6</v>
      </c>
      <c r="Z868">
        <v>75</v>
      </c>
      <c r="AB868">
        <v>0.2</v>
      </c>
    </row>
    <row r="869" spans="1:28" x14ac:dyDescent="0.25">
      <c r="A869" t="s">
        <v>5842</v>
      </c>
      <c r="B869" t="s">
        <v>5843</v>
      </c>
      <c r="C869" t="s">
        <v>4100</v>
      </c>
      <c r="D869" t="s">
        <v>5844</v>
      </c>
      <c r="E869" t="s">
        <v>5845</v>
      </c>
      <c r="F869" t="s">
        <v>5846</v>
      </c>
      <c r="G869" t="s">
        <v>5847</v>
      </c>
      <c r="H869" t="s">
        <v>5839</v>
      </c>
      <c r="I869" t="s">
        <v>5840</v>
      </c>
      <c r="J869" t="s">
        <v>5847</v>
      </c>
      <c r="K869" t="s">
        <v>564</v>
      </c>
      <c r="L869" t="s">
        <v>483</v>
      </c>
      <c r="M869" t="s">
        <v>131</v>
      </c>
      <c r="N869" t="s">
        <v>5842</v>
      </c>
      <c r="P869" t="s">
        <v>5848</v>
      </c>
      <c r="Q869" t="s">
        <v>131</v>
      </c>
      <c r="S869">
        <v>1.9</v>
      </c>
      <c r="T869">
        <v>19.600000000000001</v>
      </c>
      <c r="U869">
        <v>0.1</v>
      </c>
      <c r="V869">
        <v>0.03</v>
      </c>
      <c r="W869">
        <v>2</v>
      </c>
      <c r="X869">
        <v>0.02</v>
      </c>
      <c r="Y869">
        <v>0.9</v>
      </c>
      <c r="Z869">
        <v>82</v>
      </c>
      <c r="AA869">
        <v>60</v>
      </c>
      <c r="AB869">
        <v>7.0000000000000007E-2</v>
      </c>
    </row>
    <row r="870" spans="1:28" x14ac:dyDescent="0.25">
      <c r="A870" t="s">
        <v>5849</v>
      </c>
      <c r="B870" t="s">
        <v>5850</v>
      </c>
      <c r="C870" t="s">
        <v>5807</v>
      </c>
      <c r="D870" t="s">
        <v>5851</v>
      </c>
      <c r="E870" t="s">
        <v>5852</v>
      </c>
      <c r="F870" t="s">
        <v>5853</v>
      </c>
      <c r="G870" t="s">
        <v>5854</v>
      </c>
      <c r="H870" t="s">
        <v>5855</v>
      </c>
      <c r="I870" t="s">
        <v>5856</v>
      </c>
      <c r="J870" t="s">
        <v>5854</v>
      </c>
      <c r="K870" t="s">
        <v>564</v>
      </c>
      <c r="L870" t="s">
        <v>483</v>
      </c>
      <c r="M870" t="s">
        <v>131</v>
      </c>
      <c r="N870" t="s">
        <v>5849</v>
      </c>
      <c r="P870" t="s">
        <v>2980</v>
      </c>
      <c r="Q870" t="s">
        <v>131</v>
      </c>
      <c r="S870">
        <v>2</v>
      </c>
      <c r="T870">
        <v>17.3</v>
      </c>
      <c r="U870">
        <v>0.2</v>
      </c>
      <c r="V870">
        <v>0.01</v>
      </c>
      <c r="W870">
        <v>1.3</v>
      </c>
      <c r="X870">
        <v>0.02</v>
      </c>
      <c r="Y870">
        <v>0.6</v>
      </c>
      <c r="Z870">
        <v>82</v>
      </c>
      <c r="AB870">
        <v>0.19</v>
      </c>
    </row>
    <row r="871" spans="1:28" x14ac:dyDescent="0.25">
      <c r="A871" t="s">
        <v>5857</v>
      </c>
      <c r="B871" t="s">
        <v>5858</v>
      </c>
      <c r="C871" t="s">
        <v>475</v>
      </c>
      <c r="D871" t="s">
        <v>5859</v>
      </c>
      <c r="E871" t="s">
        <v>5860</v>
      </c>
      <c r="F871" t="s">
        <v>5861</v>
      </c>
      <c r="G871" t="s">
        <v>5862</v>
      </c>
      <c r="H871" t="s">
        <v>5863</v>
      </c>
      <c r="I871" t="s">
        <v>5864</v>
      </c>
      <c r="J871" t="s">
        <v>5862</v>
      </c>
      <c r="K871" t="s">
        <v>733</v>
      </c>
      <c r="L871" t="s">
        <v>483</v>
      </c>
      <c r="M871" t="s">
        <v>131</v>
      </c>
      <c r="N871" t="s">
        <v>5857</v>
      </c>
      <c r="P871" t="s">
        <v>5865</v>
      </c>
      <c r="Q871" t="s">
        <v>131</v>
      </c>
      <c r="S871">
        <v>0</v>
      </c>
      <c r="T871">
        <v>0</v>
      </c>
      <c r="U871">
        <v>100</v>
      </c>
      <c r="V871">
        <v>14</v>
      </c>
      <c r="W871">
        <v>0</v>
      </c>
      <c r="X871">
        <v>0</v>
      </c>
      <c r="Y871">
        <v>0</v>
      </c>
      <c r="Z871">
        <v>900</v>
      </c>
      <c r="AB871">
        <v>86</v>
      </c>
    </row>
    <row r="872" spans="1:28" x14ac:dyDescent="0.25">
      <c r="A872" t="s">
        <v>5866</v>
      </c>
      <c r="B872" t="s">
        <v>5867</v>
      </c>
      <c r="C872" t="s">
        <v>5803</v>
      </c>
      <c r="D872" t="s">
        <v>5868</v>
      </c>
      <c r="E872" t="s">
        <v>5866</v>
      </c>
      <c r="F872" t="s">
        <v>5868</v>
      </c>
      <c r="G872" t="s">
        <v>5869</v>
      </c>
      <c r="H872" t="s">
        <v>5870</v>
      </c>
      <c r="I872" t="s">
        <v>5871</v>
      </c>
      <c r="J872" t="s">
        <v>5869</v>
      </c>
      <c r="K872" t="s">
        <v>733</v>
      </c>
      <c r="L872" t="s">
        <v>483</v>
      </c>
      <c r="M872" t="s">
        <v>131</v>
      </c>
      <c r="N872" t="s">
        <v>5866</v>
      </c>
      <c r="P872" t="s">
        <v>5872</v>
      </c>
      <c r="Q872" t="s">
        <v>131</v>
      </c>
      <c r="S872">
        <v>0</v>
      </c>
      <c r="T872">
        <v>0</v>
      </c>
      <c r="U872">
        <v>49.5</v>
      </c>
      <c r="V872">
        <v>7.1</v>
      </c>
      <c r="W872">
        <v>0</v>
      </c>
      <c r="X872">
        <v>0</v>
      </c>
      <c r="Y872">
        <v>0</v>
      </c>
      <c r="Z872">
        <v>481</v>
      </c>
      <c r="AB872">
        <v>42.4</v>
      </c>
    </row>
    <row r="873" spans="1:28" x14ac:dyDescent="0.25">
      <c r="A873" t="s">
        <v>5873</v>
      </c>
      <c r="B873" t="s">
        <v>5874</v>
      </c>
      <c r="C873" t="s">
        <v>1531</v>
      </c>
      <c r="D873" t="s">
        <v>5875</v>
      </c>
      <c r="E873" t="s">
        <v>5876</v>
      </c>
      <c r="F873" t="s">
        <v>5875</v>
      </c>
      <c r="G873" t="s">
        <v>5803</v>
      </c>
      <c r="H873" t="s">
        <v>5803</v>
      </c>
      <c r="I873" t="s">
        <v>5803</v>
      </c>
      <c r="J873" t="s">
        <v>5803</v>
      </c>
      <c r="K873" t="s">
        <v>564</v>
      </c>
      <c r="L873" t="s">
        <v>483</v>
      </c>
      <c r="M873" t="s">
        <v>131</v>
      </c>
      <c r="N873" t="s">
        <v>5873</v>
      </c>
      <c r="P873" t="s">
        <v>5088</v>
      </c>
      <c r="Q873" t="s">
        <v>131</v>
      </c>
      <c r="S873">
        <v>1.67</v>
      </c>
      <c r="T873">
        <v>3.97</v>
      </c>
      <c r="U873">
        <v>4.22</v>
      </c>
      <c r="V873">
        <v>2.46</v>
      </c>
      <c r="W873">
        <v>1.18</v>
      </c>
      <c r="X873">
        <v>0.2</v>
      </c>
      <c r="Y873">
        <v>2.16</v>
      </c>
      <c r="Z873">
        <v>60.89</v>
      </c>
      <c r="AB873">
        <v>1.7599999999999998</v>
      </c>
    </row>
    <row r="874" spans="1:28" x14ac:dyDescent="0.25">
      <c r="A874" t="s">
        <v>5877</v>
      </c>
      <c r="B874" t="s">
        <v>5878</v>
      </c>
      <c r="C874" t="s">
        <v>1531</v>
      </c>
      <c r="D874" t="s">
        <v>5879</v>
      </c>
      <c r="E874" t="s">
        <v>5880</v>
      </c>
      <c r="F874" t="s">
        <v>5879</v>
      </c>
      <c r="G874" t="s">
        <v>5803</v>
      </c>
      <c r="H874" t="s">
        <v>5803</v>
      </c>
      <c r="I874" t="s">
        <v>5803</v>
      </c>
      <c r="J874" t="s">
        <v>5803</v>
      </c>
      <c r="K874" t="s">
        <v>564</v>
      </c>
      <c r="L874" t="s">
        <v>483</v>
      </c>
      <c r="M874" t="s">
        <v>131</v>
      </c>
      <c r="N874" t="s">
        <v>5877</v>
      </c>
      <c r="P874" t="s">
        <v>5088</v>
      </c>
      <c r="Q874" t="s">
        <v>131</v>
      </c>
      <c r="S874">
        <v>1.67</v>
      </c>
      <c r="T874">
        <v>3.85</v>
      </c>
      <c r="U874">
        <v>4.3</v>
      </c>
      <c r="V874">
        <v>2.42</v>
      </c>
      <c r="W874">
        <v>1.08</v>
      </c>
      <c r="X874">
        <v>0.21</v>
      </c>
      <c r="Y874">
        <v>2.12</v>
      </c>
      <c r="Z874">
        <v>60.69</v>
      </c>
      <c r="AB874">
        <v>1.88</v>
      </c>
    </row>
    <row r="875" spans="1:28" x14ac:dyDescent="0.25">
      <c r="A875" t="s">
        <v>5881</v>
      </c>
      <c r="B875" t="s">
        <v>5882</v>
      </c>
      <c r="C875" t="s">
        <v>1531</v>
      </c>
      <c r="D875" t="s">
        <v>5883</v>
      </c>
      <c r="E875" t="s">
        <v>5884</v>
      </c>
      <c r="F875" t="s">
        <v>5883</v>
      </c>
      <c r="G875" t="s">
        <v>5803</v>
      </c>
      <c r="H875" t="s">
        <v>5803</v>
      </c>
      <c r="I875" t="s">
        <v>5803</v>
      </c>
      <c r="J875" t="s">
        <v>5803</v>
      </c>
      <c r="K875" t="s">
        <v>564</v>
      </c>
      <c r="L875" t="s">
        <v>483</v>
      </c>
      <c r="M875" t="s">
        <v>131</v>
      </c>
      <c r="N875" t="s">
        <v>5881</v>
      </c>
      <c r="P875" t="s">
        <v>5088</v>
      </c>
      <c r="Q875" t="s">
        <v>131</v>
      </c>
      <c r="S875">
        <v>1.83</v>
      </c>
      <c r="T875">
        <v>3.13</v>
      </c>
      <c r="U875">
        <v>4.5599999999999996</v>
      </c>
      <c r="V875">
        <v>2.36</v>
      </c>
      <c r="W875">
        <v>1.34</v>
      </c>
      <c r="X875">
        <v>0.24</v>
      </c>
      <c r="Y875">
        <v>1.32</v>
      </c>
      <c r="Z875">
        <v>61.89</v>
      </c>
      <c r="AB875">
        <v>2.1999999999999997</v>
      </c>
    </row>
    <row r="876" spans="1:28" x14ac:dyDescent="0.25">
      <c r="A876" t="s">
        <v>5885</v>
      </c>
      <c r="B876" t="s">
        <v>5886</v>
      </c>
      <c r="C876" t="s">
        <v>1531</v>
      </c>
      <c r="D876" t="s">
        <v>5887</v>
      </c>
      <c r="E876" t="s">
        <v>5888</v>
      </c>
      <c r="F876" t="s">
        <v>5887</v>
      </c>
      <c r="G876" t="s">
        <v>5803</v>
      </c>
      <c r="H876" t="s">
        <v>5803</v>
      </c>
      <c r="I876" t="s">
        <v>5803</v>
      </c>
      <c r="J876" t="s">
        <v>5803</v>
      </c>
      <c r="K876" t="s">
        <v>564</v>
      </c>
      <c r="L876" t="s">
        <v>483</v>
      </c>
      <c r="M876" t="s">
        <v>131</v>
      </c>
      <c r="N876" t="s">
        <v>5885</v>
      </c>
      <c r="P876" t="s">
        <v>5088</v>
      </c>
      <c r="Q876" t="s">
        <v>131</v>
      </c>
      <c r="S876">
        <v>1.83</v>
      </c>
      <c r="T876">
        <v>3.13</v>
      </c>
      <c r="U876">
        <v>4.5599999999999996</v>
      </c>
      <c r="V876">
        <v>2.36</v>
      </c>
      <c r="W876">
        <v>1.34</v>
      </c>
      <c r="X876">
        <v>0.24</v>
      </c>
      <c r="Y876">
        <v>1.32</v>
      </c>
      <c r="Z876">
        <v>61.89</v>
      </c>
      <c r="AB876">
        <v>2.1999999999999997</v>
      </c>
    </row>
    <row r="877" spans="1:28" x14ac:dyDescent="0.25">
      <c r="A877" t="s">
        <v>5889</v>
      </c>
      <c r="B877" t="s">
        <v>5890</v>
      </c>
      <c r="C877" t="s">
        <v>1531</v>
      </c>
      <c r="D877" t="s">
        <v>5891</v>
      </c>
      <c r="E877" t="s">
        <v>5892</v>
      </c>
      <c r="F877" t="s">
        <v>5891</v>
      </c>
      <c r="G877" t="s">
        <v>5803</v>
      </c>
      <c r="H877" t="s">
        <v>5803</v>
      </c>
      <c r="I877" t="s">
        <v>5803</v>
      </c>
      <c r="J877" t="s">
        <v>5803</v>
      </c>
      <c r="K877" t="s">
        <v>564</v>
      </c>
      <c r="L877" t="s">
        <v>483</v>
      </c>
      <c r="M877" t="s">
        <v>131</v>
      </c>
      <c r="N877" t="s">
        <v>5889</v>
      </c>
      <c r="P877" t="s">
        <v>5088</v>
      </c>
      <c r="Q877" t="s">
        <v>131</v>
      </c>
      <c r="S877">
        <v>3.59</v>
      </c>
      <c r="T877">
        <v>10.98</v>
      </c>
      <c r="U877">
        <v>9.4499999999999993</v>
      </c>
      <c r="V877">
        <v>6.18</v>
      </c>
      <c r="W877">
        <v>4.12</v>
      </c>
      <c r="X877">
        <v>1.33</v>
      </c>
      <c r="Y877">
        <v>2.4700000000000002</v>
      </c>
      <c r="Z877">
        <v>143.88</v>
      </c>
      <c r="AB877">
        <v>3.2699999999999996</v>
      </c>
    </row>
    <row r="878" spans="1:28" x14ac:dyDescent="0.25">
      <c r="A878" t="s">
        <v>5893</v>
      </c>
      <c r="B878" t="s">
        <v>5894</v>
      </c>
      <c r="C878" t="s">
        <v>1531</v>
      </c>
      <c r="D878" t="s">
        <v>5895</v>
      </c>
      <c r="E878" t="s">
        <v>5896</v>
      </c>
      <c r="F878" t="s">
        <v>5895</v>
      </c>
      <c r="G878" t="s">
        <v>5803</v>
      </c>
      <c r="H878" t="s">
        <v>5803</v>
      </c>
      <c r="I878" t="s">
        <v>5803</v>
      </c>
      <c r="J878" t="s">
        <v>5803</v>
      </c>
      <c r="K878" t="s">
        <v>564</v>
      </c>
      <c r="L878" t="s">
        <v>483</v>
      </c>
      <c r="M878" t="s">
        <v>131</v>
      </c>
      <c r="N878" t="s">
        <v>5893</v>
      </c>
      <c r="P878" t="s">
        <v>5088</v>
      </c>
      <c r="Q878" t="s">
        <v>131</v>
      </c>
      <c r="S878">
        <v>3.07</v>
      </c>
      <c r="T878">
        <v>11.33</v>
      </c>
      <c r="U878">
        <v>9.74</v>
      </c>
      <c r="V878">
        <v>5.87</v>
      </c>
      <c r="W878">
        <v>3.24</v>
      </c>
      <c r="X878">
        <v>1.38</v>
      </c>
      <c r="Y878">
        <v>2.2799999999999998</v>
      </c>
      <c r="Z878">
        <v>142.77000000000001</v>
      </c>
      <c r="AB878">
        <v>3.87</v>
      </c>
    </row>
    <row r="879" spans="1:28" x14ac:dyDescent="0.25">
      <c r="A879" t="s">
        <v>5897</v>
      </c>
      <c r="B879" t="s">
        <v>5898</v>
      </c>
      <c r="C879" t="s">
        <v>1531</v>
      </c>
      <c r="D879" t="s">
        <v>5899</v>
      </c>
      <c r="E879" t="s">
        <v>5900</v>
      </c>
      <c r="F879" t="s">
        <v>5899</v>
      </c>
      <c r="G879" t="s">
        <v>5803</v>
      </c>
      <c r="H879" t="s">
        <v>5803</v>
      </c>
      <c r="I879" t="s">
        <v>5803</v>
      </c>
      <c r="J879" t="s">
        <v>5803</v>
      </c>
      <c r="K879" t="s">
        <v>564</v>
      </c>
      <c r="L879" t="s">
        <v>483</v>
      </c>
      <c r="M879" t="s">
        <v>131</v>
      </c>
      <c r="N879" t="s">
        <v>5897</v>
      </c>
      <c r="P879" t="s">
        <v>5088</v>
      </c>
      <c r="Q879" t="s">
        <v>131</v>
      </c>
      <c r="S879">
        <v>3.58</v>
      </c>
      <c r="T879">
        <v>10.97</v>
      </c>
      <c r="U879">
        <v>10.4</v>
      </c>
      <c r="V879">
        <v>1.7</v>
      </c>
      <c r="W879">
        <v>4.12</v>
      </c>
      <c r="X879">
        <v>1.33</v>
      </c>
      <c r="Y879">
        <v>2.42</v>
      </c>
      <c r="Z879">
        <v>151.88</v>
      </c>
      <c r="AB879">
        <v>8.7000000000000011</v>
      </c>
    </row>
    <row r="880" spans="1:28" x14ac:dyDescent="0.25">
      <c r="A880" t="s">
        <v>5901</v>
      </c>
      <c r="B880" t="s">
        <v>5902</v>
      </c>
      <c r="C880" t="s">
        <v>1531</v>
      </c>
      <c r="D880" t="s">
        <v>5903</v>
      </c>
      <c r="E880" t="s">
        <v>5904</v>
      </c>
      <c r="F880" t="s">
        <v>5903</v>
      </c>
      <c r="G880" t="s">
        <v>5803</v>
      </c>
      <c r="H880" t="s">
        <v>5803</v>
      </c>
      <c r="I880" t="s">
        <v>5803</v>
      </c>
      <c r="J880" t="s">
        <v>5803</v>
      </c>
      <c r="K880" t="s">
        <v>564</v>
      </c>
      <c r="L880" t="s">
        <v>483</v>
      </c>
      <c r="M880" t="s">
        <v>131</v>
      </c>
      <c r="N880" t="s">
        <v>5901</v>
      </c>
      <c r="P880" t="s">
        <v>5088</v>
      </c>
      <c r="Q880" t="s">
        <v>131</v>
      </c>
      <c r="S880">
        <v>3.58</v>
      </c>
      <c r="T880">
        <v>10.97</v>
      </c>
      <c r="U880">
        <v>10.4</v>
      </c>
      <c r="V880">
        <v>1.7</v>
      </c>
      <c r="W880">
        <v>4.12</v>
      </c>
      <c r="X880">
        <v>1.33</v>
      </c>
      <c r="Y880">
        <v>2.42</v>
      </c>
      <c r="Z880">
        <v>151.88</v>
      </c>
      <c r="AB880">
        <v>8.7000000000000011</v>
      </c>
    </row>
    <row r="881" spans="1:28" x14ac:dyDescent="0.25">
      <c r="A881" t="s">
        <v>5905</v>
      </c>
      <c r="B881" t="s">
        <v>5906</v>
      </c>
      <c r="C881" t="s">
        <v>5771</v>
      </c>
      <c r="D881" t="s">
        <v>5907</v>
      </c>
      <c r="E881" t="s">
        <v>5908</v>
      </c>
      <c r="F881" t="s">
        <v>5909</v>
      </c>
      <c r="G881" t="s">
        <v>5910</v>
      </c>
      <c r="H881" t="s">
        <v>5911</v>
      </c>
      <c r="I881" t="s">
        <v>420</v>
      </c>
      <c r="J881" t="s">
        <v>3499</v>
      </c>
      <c r="K881" t="s">
        <v>523</v>
      </c>
      <c r="L881" t="s">
        <v>483</v>
      </c>
      <c r="M881" t="s">
        <v>131</v>
      </c>
      <c r="N881" t="s">
        <v>5905</v>
      </c>
      <c r="P881" t="s">
        <v>1805</v>
      </c>
      <c r="Q881" t="s">
        <v>131</v>
      </c>
      <c r="S881">
        <v>10</v>
      </c>
      <c r="T881">
        <v>78.5</v>
      </c>
      <c r="U881">
        <v>3</v>
      </c>
      <c r="V881">
        <v>0.6</v>
      </c>
      <c r="W881">
        <v>3</v>
      </c>
      <c r="X881">
        <v>1.5</v>
      </c>
      <c r="Y881">
        <v>0.8</v>
      </c>
      <c r="Z881">
        <v>381</v>
      </c>
      <c r="AA881">
        <v>35</v>
      </c>
      <c r="AB881">
        <v>2.4</v>
      </c>
    </row>
    <row r="882" spans="1:28" x14ac:dyDescent="0.25">
      <c r="A882" t="s">
        <v>5912</v>
      </c>
      <c r="B882" t="s">
        <v>5913</v>
      </c>
      <c r="C882" t="s">
        <v>4100</v>
      </c>
      <c r="D882" t="s">
        <v>5914</v>
      </c>
      <c r="E882" t="s">
        <v>5915</v>
      </c>
      <c r="F882" t="s">
        <v>5914</v>
      </c>
      <c r="G882" t="s">
        <v>5916</v>
      </c>
      <c r="H882" t="s">
        <v>5917</v>
      </c>
      <c r="I882" t="s">
        <v>3568</v>
      </c>
      <c r="J882" t="s">
        <v>5916</v>
      </c>
      <c r="K882" t="s">
        <v>564</v>
      </c>
      <c r="L882" t="s">
        <v>483</v>
      </c>
      <c r="M882" t="s">
        <v>131</v>
      </c>
      <c r="N882" t="s">
        <v>5912</v>
      </c>
      <c r="P882" t="s">
        <v>1487</v>
      </c>
      <c r="Q882" t="s">
        <v>131</v>
      </c>
      <c r="S882">
        <v>2</v>
      </c>
      <c r="T882">
        <v>3</v>
      </c>
      <c r="U882">
        <v>0.5</v>
      </c>
      <c r="V882">
        <v>0.1</v>
      </c>
      <c r="W882">
        <v>0</v>
      </c>
      <c r="X882">
        <v>7.0000000000000007E-2</v>
      </c>
      <c r="Y882">
        <v>2.8</v>
      </c>
      <c r="Z882">
        <v>23</v>
      </c>
      <c r="AB882">
        <v>0.4</v>
      </c>
    </row>
    <row r="883" spans="1:28" x14ac:dyDescent="0.25">
      <c r="A883" t="s">
        <v>5918</v>
      </c>
      <c r="B883" t="s">
        <v>5919</v>
      </c>
      <c r="C883" t="s">
        <v>4100</v>
      </c>
      <c r="D883" t="s">
        <v>5920</v>
      </c>
      <c r="E883" t="s">
        <v>5921</v>
      </c>
      <c r="F883" t="s">
        <v>5922</v>
      </c>
      <c r="G883" t="s">
        <v>5923</v>
      </c>
      <c r="H883" t="s">
        <v>5924</v>
      </c>
      <c r="I883" t="s">
        <v>420</v>
      </c>
      <c r="J883" t="s">
        <v>5925</v>
      </c>
      <c r="K883" t="s">
        <v>495</v>
      </c>
      <c r="L883" t="s">
        <v>483</v>
      </c>
      <c r="M883" t="s">
        <v>131</v>
      </c>
      <c r="N883" t="s">
        <v>5918</v>
      </c>
      <c r="P883" t="s">
        <v>5926</v>
      </c>
      <c r="Q883" t="s">
        <v>131</v>
      </c>
      <c r="S883">
        <v>1.8</v>
      </c>
      <c r="T883">
        <v>43.9</v>
      </c>
      <c r="U883">
        <v>5.6</v>
      </c>
      <c r="V883">
        <v>1.8</v>
      </c>
      <c r="W883">
        <v>0.6</v>
      </c>
      <c r="X883">
        <v>1.77</v>
      </c>
      <c r="Y883">
        <v>2.2000000000000002</v>
      </c>
      <c r="Z883">
        <v>258</v>
      </c>
      <c r="AA883">
        <v>265</v>
      </c>
      <c r="AB883">
        <v>3.8</v>
      </c>
    </row>
    <row r="884" spans="1:28" x14ac:dyDescent="0.25">
      <c r="A884" t="s">
        <v>5927</v>
      </c>
      <c r="B884" t="s">
        <v>5928</v>
      </c>
      <c r="C884" t="s">
        <v>475</v>
      </c>
      <c r="D884" t="s">
        <v>5929</v>
      </c>
      <c r="E884" t="s">
        <v>5927</v>
      </c>
      <c r="F884" t="s">
        <v>5929</v>
      </c>
      <c r="G884" t="s">
        <v>5930</v>
      </c>
      <c r="H884" t="s">
        <v>5931</v>
      </c>
      <c r="I884" t="s">
        <v>4316</v>
      </c>
      <c r="J884" t="s">
        <v>759</v>
      </c>
      <c r="K884" t="s">
        <v>564</v>
      </c>
      <c r="L884" t="s">
        <v>564</v>
      </c>
      <c r="M884" t="s">
        <v>131</v>
      </c>
      <c r="N884" t="s">
        <v>5927</v>
      </c>
      <c r="P884" t="s">
        <v>760</v>
      </c>
      <c r="Q884" t="s">
        <v>131</v>
      </c>
    </row>
    <row r="885" spans="1:28" x14ac:dyDescent="0.25">
      <c r="A885" t="s">
        <v>4551</v>
      </c>
      <c r="B885" t="s">
        <v>5932</v>
      </c>
      <c r="C885" t="s">
        <v>475</v>
      </c>
      <c r="D885" t="s">
        <v>5933</v>
      </c>
      <c r="E885" t="s">
        <v>5934</v>
      </c>
      <c r="F885" t="s">
        <v>5935</v>
      </c>
      <c r="G885" t="s">
        <v>5936</v>
      </c>
      <c r="H885" t="s">
        <v>1318</v>
      </c>
      <c r="I885" t="s">
        <v>4224</v>
      </c>
      <c r="J885" t="s">
        <v>5937</v>
      </c>
      <c r="K885" t="s">
        <v>495</v>
      </c>
      <c r="L885" t="s">
        <v>495</v>
      </c>
      <c r="M885" t="s">
        <v>131</v>
      </c>
      <c r="N885" t="s">
        <v>4551</v>
      </c>
      <c r="O885">
        <v>2.5</v>
      </c>
      <c r="P885" t="s">
        <v>5938</v>
      </c>
      <c r="Q885" t="s">
        <v>131</v>
      </c>
    </row>
    <row r="886" spans="1:28" x14ac:dyDescent="0.25">
      <c r="A886" t="s">
        <v>5939</v>
      </c>
      <c r="B886" t="s">
        <v>5940</v>
      </c>
      <c r="C886" t="s">
        <v>3259</v>
      </c>
      <c r="D886" t="s">
        <v>5941</v>
      </c>
      <c r="E886" t="s">
        <v>5942</v>
      </c>
      <c r="F886" t="s">
        <v>5943</v>
      </c>
      <c r="G886" t="s">
        <v>5944</v>
      </c>
      <c r="H886" t="s">
        <v>5945</v>
      </c>
      <c r="I886" t="s">
        <v>5946</v>
      </c>
      <c r="J886" t="s">
        <v>5944</v>
      </c>
      <c r="K886" t="s">
        <v>564</v>
      </c>
      <c r="L886" t="s">
        <v>483</v>
      </c>
      <c r="M886" t="s">
        <v>131</v>
      </c>
      <c r="N886" t="s">
        <v>5939</v>
      </c>
      <c r="P886" t="s">
        <v>5947</v>
      </c>
      <c r="Q886" t="s">
        <v>131</v>
      </c>
      <c r="S886">
        <v>2.1</v>
      </c>
      <c r="T886">
        <v>17.2</v>
      </c>
      <c r="U886">
        <v>0.2</v>
      </c>
      <c r="V886">
        <v>0</v>
      </c>
      <c r="W886">
        <v>1.3</v>
      </c>
      <c r="X886">
        <v>0.02</v>
      </c>
      <c r="Y886">
        <v>0.6</v>
      </c>
      <c r="Z886">
        <v>75</v>
      </c>
      <c r="AB886">
        <v>0.2</v>
      </c>
    </row>
    <row r="887" spans="1:28" x14ac:dyDescent="0.25">
      <c r="A887" t="s">
        <v>5948</v>
      </c>
      <c r="B887" t="s">
        <v>5949</v>
      </c>
      <c r="C887" t="s">
        <v>1531</v>
      </c>
      <c r="D887" t="s">
        <v>5950</v>
      </c>
      <c r="E887" t="s">
        <v>5951</v>
      </c>
      <c r="F887" t="s">
        <v>5950</v>
      </c>
      <c r="G887" t="s">
        <v>5952</v>
      </c>
      <c r="H887" t="s">
        <v>5953</v>
      </c>
      <c r="I887" t="s">
        <v>5954</v>
      </c>
      <c r="J887" t="s">
        <v>5952</v>
      </c>
      <c r="K887" t="s">
        <v>3543</v>
      </c>
      <c r="L887" t="s">
        <v>3543</v>
      </c>
      <c r="M887" t="s">
        <v>131</v>
      </c>
      <c r="N887" t="s">
        <v>5948</v>
      </c>
      <c r="O887">
        <v>1</v>
      </c>
      <c r="P887" t="s">
        <v>5955</v>
      </c>
      <c r="Q887" t="s">
        <v>131</v>
      </c>
      <c r="S887">
        <v>3.59</v>
      </c>
      <c r="T887">
        <v>10.98</v>
      </c>
      <c r="U887">
        <v>9.4499999999999993</v>
      </c>
      <c r="V887">
        <v>6.18</v>
      </c>
      <c r="W887">
        <v>4.12</v>
      </c>
      <c r="X887">
        <v>1.33</v>
      </c>
      <c r="Y887">
        <v>2.4700000000000002</v>
      </c>
      <c r="Z887">
        <v>143.88</v>
      </c>
      <c r="AB887">
        <v>3.2699999999999996</v>
      </c>
    </row>
    <row r="888" spans="1:28" x14ac:dyDescent="0.25">
      <c r="A888" t="s">
        <v>5956</v>
      </c>
      <c r="B888" t="s">
        <v>5957</v>
      </c>
      <c r="C888" t="s">
        <v>1531</v>
      </c>
      <c r="D888" t="s">
        <v>2786</v>
      </c>
      <c r="E888" t="s">
        <v>5958</v>
      </c>
      <c r="F888" t="s">
        <v>2786</v>
      </c>
      <c r="G888" t="s">
        <v>5959</v>
      </c>
      <c r="H888" t="s">
        <v>5960</v>
      </c>
      <c r="I888" t="s">
        <v>5961</v>
      </c>
      <c r="J888" t="s">
        <v>5959</v>
      </c>
      <c r="K888" t="s">
        <v>3543</v>
      </c>
      <c r="L888" t="s">
        <v>3543</v>
      </c>
      <c r="M888" t="s">
        <v>131</v>
      </c>
      <c r="N888" t="s">
        <v>5956</v>
      </c>
      <c r="O888">
        <v>1</v>
      </c>
      <c r="P888" t="s">
        <v>5962</v>
      </c>
      <c r="Q888" t="s">
        <v>131</v>
      </c>
      <c r="S888">
        <v>1.67</v>
      </c>
      <c r="T888">
        <v>3.97</v>
      </c>
      <c r="U888">
        <v>4.22</v>
      </c>
      <c r="V888">
        <v>2.46</v>
      </c>
      <c r="W888">
        <v>1.18</v>
      </c>
      <c r="X888">
        <v>0.2</v>
      </c>
      <c r="Y888">
        <v>2.16</v>
      </c>
      <c r="Z888">
        <v>60.89</v>
      </c>
      <c r="AB888">
        <v>1.7599999999999998</v>
      </c>
    </row>
    <row r="889" spans="1:28" x14ac:dyDescent="0.25">
      <c r="A889" t="s">
        <v>5963</v>
      </c>
      <c r="B889" t="s">
        <v>5964</v>
      </c>
      <c r="C889" t="s">
        <v>1531</v>
      </c>
      <c r="D889" t="s">
        <v>5965</v>
      </c>
      <c r="E889" t="s">
        <v>1297</v>
      </c>
      <c r="F889" t="s">
        <v>5966</v>
      </c>
      <c r="G889" t="s">
        <v>5967</v>
      </c>
      <c r="H889" t="s">
        <v>5960</v>
      </c>
      <c r="I889" t="s">
        <v>5961</v>
      </c>
      <c r="J889" t="s">
        <v>5967</v>
      </c>
      <c r="K889" t="s">
        <v>3543</v>
      </c>
      <c r="L889" t="s">
        <v>3543</v>
      </c>
      <c r="M889" t="s">
        <v>131</v>
      </c>
      <c r="N889" t="s">
        <v>5963</v>
      </c>
      <c r="P889" t="s">
        <v>5968</v>
      </c>
      <c r="Q889" t="s">
        <v>131</v>
      </c>
      <c r="S889">
        <v>1.83</v>
      </c>
      <c r="T889">
        <v>3.13</v>
      </c>
      <c r="U889">
        <v>4.5599999999999996</v>
      </c>
      <c r="V889">
        <v>2.36</v>
      </c>
      <c r="W889">
        <v>1.34</v>
      </c>
      <c r="X889">
        <v>0.24</v>
      </c>
      <c r="Y889">
        <v>1.32</v>
      </c>
      <c r="Z889">
        <v>61.89</v>
      </c>
      <c r="AB889">
        <v>2.1999999999999997</v>
      </c>
    </row>
    <row r="890" spans="1:28" x14ac:dyDescent="0.25">
      <c r="A890" t="s">
        <v>5969</v>
      </c>
      <c r="B890" t="s">
        <v>5970</v>
      </c>
      <c r="C890" t="s">
        <v>475</v>
      </c>
      <c r="D890" t="s">
        <v>5971</v>
      </c>
      <c r="E890" t="s">
        <v>5972</v>
      </c>
      <c r="F890" t="s">
        <v>5973</v>
      </c>
      <c r="G890" t="s">
        <v>5974</v>
      </c>
      <c r="H890" t="s">
        <v>5975</v>
      </c>
      <c r="I890" t="s">
        <v>3729</v>
      </c>
      <c r="J890" t="s">
        <v>5976</v>
      </c>
      <c r="K890" t="s">
        <v>495</v>
      </c>
      <c r="L890" t="s">
        <v>483</v>
      </c>
      <c r="M890" t="s">
        <v>131</v>
      </c>
      <c r="N890" t="s">
        <v>5969</v>
      </c>
      <c r="P890" t="s">
        <v>5976</v>
      </c>
      <c r="Q890" t="s">
        <v>131</v>
      </c>
      <c r="S890">
        <v>20.9</v>
      </c>
      <c r="T890">
        <v>0</v>
      </c>
      <c r="U890">
        <v>14.8</v>
      </c>
      <c r="V890">
        <v>2.56</v>
      </c>
      <c r="W890">
        <v>0</v>
      </c>
      <c r="X890">
        <v>0.3</v>
      </c>
      <c r="Y890">
        <v>0</v>
      </c>
      <c r="Z890">
        <v>217</v>
      </c>
      <c r="AB890">
        <v>12.24</v>
      </c>
    </row>
    <row r="891" spans="1:28" x14ac:dyDescent="0.25">
      <c r="A891" t="s">
        <v>5977</v>
      </c>
      <c r="B891" t="s">
        <v>5978</v>
      </c>
      <c r="C891" t="s">
        <v>1988</v>
      </c>
      <c r="D891" t="s">
        <v>5209</v>
      </c>
      <c r="E891" t="s">
        <v>5979</v>
      </c>
      <c r="F891" t="s">
        <v>5980</v>
      </c>
      <c r="G891" t="s">
        <v>5981</v>
      </c>
      <c r="H891" t="s">
        <v>5982</v>
      </c>
      <c r="I891" t="s">
        <v>3568</v>
      </c>
      <c r="J891" t="s">
        <v>5983</v>
      </c>
      <c r="K891" t="s">
        <v>495</v>
      </c>
      <c r="L891" t="s">
        <v>483</v>
      </c>
      <c r="M891" t="s">
        <v>131</v>
      </c>
      <c r="N891" t="s">
        <v>5977</v>
      </c>
      <c r="P891" t="s">
        <v>524</v>
      </c>
      <c r="Q891" t="s">
        <v>131</v>
      </c>
      <c r="S891">
        <v>2.1</v>
      </c>
      <c r="T891">
        <v>19.5</v>
      </c>
      <c r="U891">
        <v>0.5</v>
      </c>
      <c r="V891">
        <v>0.1</v>
      </c>
      <c r="W891">
        <v>3.4</v>
      </c>
      <c r="X891">
        <v>0.14000000000000001</v>
      </c>
      <c r="Y891">
        <v>2</v>
      </c>
      <c r="Z891">
        <v>98.71</v>
      </c>
      <c r="AA891">
        <v>63</v>
      </c>
      <c r="AB891">
        <v>0.4</v>
      </c>
    </row>
    <row r="892" spans="1:28" x14ac:dyDescent="0.25">
      <c r="A892" t="s">
        <v>5984</v>
      </c>
      <c r="B892" t="s">
        <v>5985</v>
      </c>
      <c r="C892" t="s">
        <v>1988</v>
      </c>
      <c r="D892" t="s">
        <v>5314</v>
      </c>
      <c r="E892" t="s">
        <v>5986</v>
      </c>
      <c r="F892" t="s">
        <v>5987</v>
      </c>
      <c r="G892" t="s">
        <v>5988</v>
      </c>
      <c r="H892" t="s">
        <v>3845</v>
      </c>
      <c r="I892" t="s">
        <v>5989</v>
      </c>
      <c r="J892" t="s">
        <v>5988</v>
      </c>
      <c r="K892" t="s">
        <v>495</v>
      </c>
      <c r="L892" t="s">
        <v>483</v>
      </c>
      <c r="M892" t="s">
        <v>131</v>
      </c>
      <c r="N892" t="s">
        <v>5984</v>
      </c>
      <c r="P892" t="s">
        <v>5990</v>
      </c>
      <c r="Q892" t="s">
        <v>131</v>
      </c>
      <c r="S892">
        <v>1</v>
      </c>
      <c r="T892">
        <v>7</v>
      </c>
      <c r="U892">
        <v>0</v>
      </c>
      <c r="V892">
        <v>0</v>
      </c>
      <c r="W892">
        <v>7.4</v>
      </c>
      <c r="X892">
        <v>0</v>
      </c>
      <c r="Y892">
        <v>6</v>
      </c>
      <c r="Z892">
        <v>46.61</v>
      </c>
      <c r="AB892">
        <v>0</v>
      </c>
    </row>
    <row r="893" spans="1:28" x14ac:dyDescent="0.25">
      <c r="A893" t="s">
        <v>5991</v>
      </c>
      <c r="B893" t="s">
        <v>5992</v>
      </c>
      <c r="C893" t="s">
        <v>475</v>
      </c>
      <c r="D893" t="s">
        <v>5993</v>
      </c>
      <c r="E893" t="s">
        <v>5994</v>
      </c>
      <c r="F893" t="s">
        <v>5995</v>
      </c>
      <c r="G893" t="s">
        <v>5996</v>
      </c>
      <c r="H893" t="s">
        <v>5997</v>
      </c>
      <c r="I893" t="s">
        <v>5998</v>
      </c>
      <c r="J893" t="s">
        <v>3685</v>
      </c>
      <c r="K893" t="s">
        <v>564</v>
      </c>
      <c r="L893" t="s">
        <v>564</v>
      </c>
      <c r="M893" t="s">
        <v>131</v>
      </c>
      <c r="N893" t="s">
        <v>5991</v>
      </c>
      <c r="P893" t="s">
        <v>1977</v>
      </c>
      <c r="Q893" t="s">
        <v>131</v>
      </c>
      <c r="S893">
        <v>4.3</v>
      </c>
      <c r="T893">
        <v>5.5</v>
      </c>
      <c r="U893">
        <v>0.5</v>
      </c>
      <c r="V893">
        <v>0.3</v>
      </c>
      <c r="W893">
        <v>0.5</v>
      </c>
      <c r="X893">
        <v>0.1</v>
      </c>
      <c r="Y893">
        <v>5.5</v>
      </c>
      <c r="Z893">
        <v>45</v>
      </c>
      <c r="AA893">
        <v>125</v>
      </c>
      <c r="AB893">
        <v>0.2</v>
      </c>
    </row>
    <row r="894" spans="1:28" x14ac:dyDescent="0.25">
      <c r="A894" t="s">
        <v>5999</v>
      </c>
      <c r="B894" t="s">
        <v>6000</v>
      </c>
      <c r="C894" t="s">
        <v>1988</v>
      </c>
      <c r="D894" t="s">
        <v>6001</v>
      </c>
      <c r="E894" t="s">
        <v>6002</v>
      </c>
      <c r="F894" t="s">
        <v>6003</v>
      </c>
      <c r="G894" t="s">
        <v>6004</v>
      </c>
      <c r="H894" t="s">
        <v>5997</v>
      </c>
      <c r="I894" t="s">
        <v>6005</v>
      </c>
      <c r="J894" t="s">
        <v>3454</v>
      </c>
      <c r="K894" t="s">
        <v>564</v>
      </c>
      <c r="L894" t="s">
        <v>564</v>
      </c>
      <c r="M894" t="s">
        <v>131</v>
      </c>
      <c r="N894" t="s">
        <v>5999</v>
      </c>
      <c r="O894">
        <v>1</v>
      </c>
      <c r="P894" t="s">
        <v>1697</v>
      </c>
      <c r="Q894" t="s">
        <v>131</v>
      </c>
      <c r="S894">
        <v>4.3</v>
      </c>
      <c r="T894">
        <v>5.5</v>
      </c>
      <c r="U894">
        <v>0.5</v>
      </c>
      <c r="V894">
        <v>0.3</v>
      </c>
      <c r="W894">
        <v>0.5</v>
      </c>
      <c r="X894">
        <v>0.1</v>
      </c>
      <c r="Y894">
        <v>5.5</v>
      </c>
      <c r="Z894">
        <v>45.17</v>
      </c>
      <c r="AA894">
        <v>125</v>
      </c>
      <c r="AB894">
        <v>0.2</v>
      </c>
    </row>
  </sheetData>
  <phoneticPr fontId="25" type="noConversion"/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4A635-B233-4DFE-A086-45F3295829C2}">
  <sheetPr codeName="Sheet215">
    <tabColor rgb="FF0070C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6240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5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2745</v>
      </c>
      <c r="C6" s="24">
        <v>20</v>
      </c>
      <c r="D6" s="24">
        <v>30</v>
      </c>
      <c r="E6" s="23" t="s">
        <v>6204</v>
      </c>
      <c r="F6" s="65" t="s">
        <v>2744</v>
      </c>
      <c r="G6" s="60" t="str">
        <f t="shared" ref="G6:G10" si="0">IFERROR(IF(E6="Individual Unit",IF(VLOOKUP($F6,Products,26,FALSE)="","X",VLOOKUP($F6,Products,26,FALSE)),""),"")</f>
        <v/>
      </c>
      <c r="H6" s="23" t="str">
        <f t="shared" ref="H6:H10" si="1">_xlfn.IFNA(VLOOKUP($F6,Products,2,FALSE),"Not Found")</f>
        <v>Rd Johns</v>
      </c>
      <c r="I6" s="24" t="str">
        <f t="shared" ref="I6:I10" si="2">_xlfn.IFNA(VLOOKUP($F6,Products,4,FALSE),"Not Found")</f>
        <v>55838</v>
      </c>
      <c r="J6" s="24" t="str">
        <f t="shared" ref="J6:J10" si="3">_xlfn.IFNA(VLOOKUP($F6,Products,5,FALSE),"Not Found")</f>
        <v xml:space="preserve">Peas 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1.04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1.7999999999999998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0.06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0.04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0.02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0.91999999999999993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1.6E-2</v>
      </c>
      <c r="S6" s="70">
        <v>0</v>
      </c>
      <c r="T6" s="70">
        <f t="shared" ref="S6:T10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0.62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13.814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1.56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2.6999999999999997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0.09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0.06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0.03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1.38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2.4E-2</v>
      </c>
      <c r="AD6" s="70">
        <v>0</v>
      </c>
      <c r="AE6" s="70">
        <f t="shared" ref="AD6:AE10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0.92999999999999994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20.721</v>
      </c>
    </row>
    <row r="7" spans="2:32" s="4" customFormat="1" ht="30" customHeight="1" x14ac:dyDescent="0.25">
      <c r="B7" s="23" t="s">
        <v>1812</v>
      </c>
      <c r="C7" s="24">
        <v>75</v>
      </c>
      <c r="D7" s="24">
        <v>100</v>
      </c>
      <c r="E7" s="23" t="s">
        <v>6204</v>
      </c>
      <c r="F7" s="65" t="s">
        <v>5834</v>
      </c>
      <c r="G7" s="60" t="str">
        <f t="shared" si="0"/>
        <v/>
      </c>
      <c r="H7" s="23" t="str">
        <f t="shared" si="1"/>
        <v>Bidfood</v>
      </c>
      <c r="I7" s="24" t="str">
        <f t="shared" si="2"/>
        <v>35000</v>
      </c>
      <c r="J7" s="24" t="str">
        <f t="shared" si="3"/>
        <v>Potato chip skin on 10mm</v>
      </c>
      <c r="L7" s="70">
        <f t="shared" si="4"/>
        <v>1.5750000000000002</v>
      </c>
      <c r="M7" s="70">
        <f t="shared" si="5"/>
        <v>12.899999999999999</v>
      </c>
      <c r="N7" s="70">
        <f t="shared" si="6"/>
        <v>0.15</v>
      </c>
      <c r="O7" s="70">
        <f t="shared" si="7"/>
        <v>0.15</v>
      </c>
      <c r="P7" s="70">
        <f t="shared" si="8"/>
        <v>0</v>
      </c>
      <c r="Q7" s="70">
        <f t="shared" si="9"/>
        <v>0.97500000000000009</v>
      </c>
      <c r="R7" s="70">
        <f t="shared" si="10"/>
        <v>1.5000000000000001E-2</v>
      </c>
      <c r="S7" s="70">
        <v>0</v>
      </c>
      <c r="T7" s="70">
        <f t="shared" si="11"/>
        <v>0.45</v>
      </c>
      <c r="U7" s="70">
        <f t="shared" si="12"/>
        <v>56.25</v>
      </c>
      <c r="V7" s="80"/>
      <c r="W7" s="70">
        <f t="shared" si="13"/>
        <v>2.1</v>
      </c>
      <c r="X7" s="70">
        <f t="shared" si="14"/>
        <v>17.2</v>
      </c>
      <c r="Y7" s="70">
        <f t="shared" si="15"/>
        <v>0.2</v>
      </c>
      <c r="Z7" s="70">
        <f t="shared" si="16"/>
        <v>0.2</v>
      </c>
      <c r="AA7" s="70">
        <f t="shared" si="17"/>
        <v>0</v>
      </c>
      <c r="AB7" s="70">
        <f t="shared" si="18"/>
        <v>1.3</v>
      </c>
      <c r="AC7" s="70">
        <f t="shared" si="19"/>
        <v>0.02</v>
      </c>
      <c r="AD7" s="70">
        <v>0</v>
      </c>
      <c r="AE7" s="70">
        <f t="shared" si="20"/>
        <v>0.6</v>
      </c>
      <c r="AF7" s="70">
        <f t="shared" si="21"/>
        <v>75</v>
      </c>
    </row>
    <row r="8" spans="2:32" s="4" customFormat="1" ht="30" customHeight="1" x14ac:dyDescent="0.25">
      <c r="B8" s="23" t="s">
        <v>5859</v>
      </c>
      <c r="C8" s="24">
        <v>1.1299999999999999</v>
      </c>
      <c r="D8" s="24">
        <v>1.5</v>
      </c>
      <c r="E8" s="23" t="s">
        <v>6205</v>
      </c>
      <c r="F8" s="65" t="s">
        <v>5858</v>
      </c>
      <c r="G8" s="60" t="str">
        <f t="shared" ref="G8" si="22">IFERROR(IF(E8="Individual Unit",IF(VLOOKUP($F8,Products,26,FALSE)="","X",VLOOKUP($F8,Products,26,FALSE)),""),"")</f>
        <v/>
      </c>
      <c r="H8" s="23" t="str">
        <f t="shared" si="1"/>
        <v>Bidfood</v>
      </c>
      <c r="I8" s="24" t="str">
        <f t="shared" si="2"/>
        <v>00097</v>
      </c>
      <c r="J8" s="24" t="str">
        <f t="shared" si="3"/>
        <v>La Pedriza Olive Oil</v>
      </c>
      <c r="L8" s="70">
        <f t="shared" si="4"/>
        <v>0</v>
      </c>
      <c r="M8" s="70">
        <f t="shared" si="5"/>
        <v>0</v>
      </c>
      <c r="N8" s="70">
        <f t="shared" si="6"/>
        <v>1.1299999999999999</v>
      </c>
      <c r="O8" s="70">
        <f t="shared" si="7"/>
        <v>0.97179999999999989</v>
      </c>
      <c r="P8" s="70">
        <f t="shared" si="8"/>
        <v>0.15820000000000001</v>
      </c>
      <c r="Q8" s="70">
        <f t="shared" si="9"/>
        <v>0</v>
      </c>
      <c r="R8" s="70">
        <f t="shared" si="10"/>
        <v>0</v>
      </c>
      <c r="S8" s="70">
        <f t="shared" si="11"/>
        <v>0</v>
      </c>
      <c r="T8" s="70">
        <v>0</v>
      </c>
      <c r="U8" s="70">
        <f t="shared" si="12"/>
        <v>10.169999999999998</v>
      </c>
      <c r="V8" s="80"/>
      <c r="W8" s="70">
        <f t="shared" si="13"/>
        <v>0</v>
      </c>
      <c r="X8" s="70">
        <f t="shared" si="14"/>
        <v>0</v>
      </c>
      <c r="Y8" s="70">
        <f t="shared" si="15"/>
        <v>1.5</v>
      </c>
      <c r="Z8" s="70">
        <f t="shared" si="16"/>
        <v>1.29</v>
      </c>
      <c r="AA8" s="70">
        <f t="shared" si="17"/>
        <v>0.21000000000000002</v>
      </c>
      <c r="AB8" s="70">
        <f t="shared" si="18"/>
        <v>0</v>
      </c>
      <c r="AC8" s="70">
        <f t="shared" si="19"/>
        <v>0</v>
      </c>
      <c r="AD8" s="70">
        <f t="shared" si="20"/>
        <v>0</v>
      </c>
      <c r="AE8" s="70">
        <v>0</v>
      </c>
      <c r="AF8" s="70">
        <f t="shared" si="21"/>
        <v>13.5</v>
      </c>
    </row>
    <row r="9" spans="2:32" s="4" customFormat="1" ht="30" customHeight="1" x14ac:dyDescent="0.25">
      <c r="B9" s="23" t="s">
        <v>6235</v>
      </c>
      <c r="C9" s="24">
        <v>50</v>
      </c>
      <c r="D9" s="24">
        <v>75</v>
      </c>
      <c r="E9" s="23" t="s">
        <v>6204</v>
      </c>
      <c r="F9" s="65" t="s">
        <v>5648</v>
      </c>
      <c r="G9" s="60" t="str">
        <f t="shared" si="0"/>
        <v/>
      </c>
      <c r="H9" s="23" t="str">
        <f t="shared" si="1"/>
        <v>RD Johns</v>
      </c>
      <c r="I9" s="24" t="str">
        <f t="shared" si="2"/>
        <v>41254</v>
      </c>
      <c r="J9" s="24" t="str">
        <f t="shared" si="3"/>
        <v>Smoked Tofu</v>
      </c>
      <c r="L9" s="70">
        <f t="shared" si="4"/>
        <v>6.2</v>
      </c>
      <c r="M9" s="70">
        <f t="shared" si="5"/>
        <v>0.90000000000000013</v>
      </c>
      <c r="N9" s="70">
        <f t="shared" si="6"/>
        <v>2.65</v>
      </c>
      <c r="O9" s="70">
        <f t="shared" si="7"/>
        <v>2.1999999999999997</v>
      </c>
      <c r="P9" s="70">
        <f t="shared" si="8"/>
        <v>0.45000000000000007</v>
      </c>
      <c r="Q9" s="70">
        <f t="shared" si="9"/>
        <v>0.7</v>
      </c>
      <c r="R9" s="70">
        <f t="shared" si="10"/>
        <v>0.03</v>
      </c>
      <c r="S9" s="70">
        <f t="shared" si="11"/>
        <v>0.05</v>
      </c>
      <c r="T9" s="70">
        <v>0</v>
      </c>
      <c r="U9" s="70">
        <f t="shared" si="12"/>
        <v>50.79</v>
      </c>
      <c r="V9" s="80"/>
      <c r="W9" s="70">
        <f t="shared" si="13"/>
        <v>9.3000000000000007</v>
      </c>
      <c r="X9" s="70">
        <f t="shared" si="14"/>
        <v>1.35</v>
      </c>
      <c r="Y9" s="70">
        <f t="shared" si="15"/>
        <v>3.9750000000000001</v>
      </c>
      <c r="Z9" s="70">
        <f t="shared" si="16"/>
        <v>3.3</v>
      </c>
      <c r="AA9" s="70">
        <f t="shared" si="17"/>
        <v>0.67500000000000004</v>
      </c>
      <c r="AB9" s="70">
        <f t="shared" si="18"/>
        <v>1.0499999999999998</v>
      </c>
      <c r="AC9" s="70">
        <f t="shared" si="19"/>
        <v>4.4999999999999998E-2</v>
      </c>
      <c r="AD9" s="70">
        <f t="shared" si="20"/>
        <v>7.4999999999999997E-2</v>
      </c>
      <c r="AE9" s="70">
        <v>0</v>
      </c>
      <c r="AF9" s="70">
        <f t="shared" si="21"/>
        <v>76.185000000000002</v>
      </c>
    </row>
    <row r="10" spans="2:32" s="4" customFormat="1" ht="30" customHeight="1" x14ac:dyDescent="0.25">
      <c r="B10" s="23" t="s">
        <v>5449</v>
      </c>
      <c r="C10" s="24">
        <v>10</v>
      </c>
      <c r="D10" s="24">
        <v>10</v>
      </c>
      <c r="E10" s="23" t="s">
        <v>6204</v>
      </c>
      <c r="F10" s="65" t="s">
        <v>5448</v>
      </c>
      <c r="G10" s="60" t="str">
        <f t="shared" si="0"/>
        <v/>
      </c>
      <c r="H10" s="23" t="str">
        <f t="shared" si="1"/>
        <v>RD Johns</v>
      </c>
      <c r="I10" s="24" t="str">
        <f t="shared" si="2"/>
        <v>1715</v>
      </c>
      <c r="J10" s="24" t="str">
        <f t="shared" si="3"/>
        <v>Mixed Herbs</v>
      </c>
      <c r="L10" s="70">
        <f t="shared" si="4"/>
        <v>1.54</v>
      </c>
      <c r="M10" s="70">
        <f t="shared" si="5"/>
        <v>2.29</v>
      </c>
      <c r="N10" s="70">
        <f t="shared" si="6"/>
        <v>0.66</v>
      </c>
      <c r="O10" s="70">
        <f t="shared" si="7"/>
        <v>0.51</v>
      </c>
      <c r="P10" s="70">
        <f t="shared" si="8"/>
        <v>0.15</v>
      </c>
      <c r="Q10" s="70">
        <f t="shared" si="9"/>
        <v>3.63</v>
      </c>
      <c r="R10" s="70">
        <f t="shared" si="10"/>
        <v>0.04</v>
      </c>
      <c r="S10" s="70">
        <f t="shared" si="11"/>
        <v>0.38</v>
      </c>
      <c r="T10" s="70">
        <v>0</v>
      </c>
      <c r="U10" s="70">
        <f t="shared" si="12"/>
        <v>27.939999999999998</v>
      </c>
      <c r="V10" s="80"/>
      <c r="W10" s="70">
        <f t="shared" si="13"/>
        <v>1.54</v>
      </c>
      <c r="X10" s="70">
        <f t="shared" si="14"/>
        <v>2.29</v>
      </c>
      <c r="Y10" s="70">
        <f t="shared" si="15"/>
        <v>0.66</v>
      </c>
      <c r="Z10" s="70">
        <f t="shared" si="16"/>
        <v>0.51</v>
      </c>
      <c r="AA10" s="70">
        <f t="shared" si="17"/>
        <v>0.15</v>
      </c>
      <c r="AB10" s="70">
        <f t="shared" si="18"/>
        <v>3.63</v>
      </c>
      <c r="AC10" s="70">
        <f t="shared" si="19"/>
        <v>0.04</v>
      </c>
      <c r="AD10" s="70">
        <f t="shared" si="20"/>
        <v>0.38</v>
      </c>
      <c r="AE10" s="70">
        <v>0</v>
      </c>
      <c r="AF10" s="70">
        <f t="shared" si="21"/>
        <v>27.939999999999998</v>
      </c>
    </row>
    <row r="11" spans="2:32" ht="21" customHeight="1" x14ac:dyDescent="0.25">
      <c r="B11" s="89" t="s">
        <v>6228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45" x14ac:dyDescent="0.25">
      <c r="B12" s="58" t="s">
        <v>5993</v>
      </c>
      <c r="C12" s="39">
        <v>1</v>
      </c>
      <c r="D12" s="39">
        <v>1</v>
      </c>
      <c r="E12" s="39" t="s">
        <v>419</v>
      </c>
      <c r="F12" s="23" t="s">
        <v>6000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4346</v>
      </c>
      <c r="J12" s="24" t="str">
        <f>_xlfn.IFNA(VLOOKUP($F12,Products,5,FALSE),"Not Found")</f>
        <v>Golden Acre Plain Yoghurts (fat free)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4.2999999999999997E-2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5.5E-2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5.0000000000000001E-3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2E-3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3.0000000000000001E-3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5.0000000000000001E-3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1E-3</v>
      </c>
      <c r="S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5.5E-2</v>
      </c>
      <c r="T12" s="70">
        <v>0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0.45169999999999999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4.2999999999999997E-2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5.5E-2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5.0000000000000001E-3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2E-3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3.0000000000000001E-3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5.0000000000000001E-3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1E-3</v>
      </c>
      <c r="AD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5.5E-2</v>
      </c>
      <c r="AE12" s="70">
        <v>0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0.45169999999999999</v>
      </c>
    </row>
    <row r="13" spans="2:32" s="4" customFormat="1" ht="30" customHeight="1" x14ac:dyDescent="0.25">
      <c r="B13" s="38" t="s">
        <v>6208</v>
      </c>
      <c r="C13" s="39">
        <v>10</v>
      </c>
      <c r="D13" s="39">
        <v>10</v>
      </c>
      <c r="E13" s="38" t="s">
        <v>6204</v>
      </c>
      <c r="F13" s="65" t="s">
        <v>5410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1674</v>
      </c>
      <c r="J13" s="24" t="str">
        <f>_xlfn.IFNA(VLOOKUP($F13,Products,5,FALSE),"Not Found")</f>
        <v>Greens Summer Berries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0.11000000000000001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0.59000000000000008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0.01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0.65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0.53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4.1590000000000007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0.11000000000000001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0.59000000000000008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0.01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0.01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0.65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0.53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4.1590000000000007</v>
      </c>
    </row>
    <row r="14" spans="2:32" x14ac:dyDescent="0.25">
      <c r="L14" s="71">
        <f t="shared" ref="L14:U14" si="23">SUM(L6:L13)</f>
        <v>10.507999999999999</v>
      </c>
      <c r="M14" s="71">
        <f t="shared" si="23"/>
        <v>18.535</v>
      </c>
      <c r="N14" s="71">
        <f t="shared" si="23"/>
        <v>4.6649999999999991</v>
      </c>
      <c r="O14" s="71">
        <f t="shared" si="23"/>
        <v>3.883799999999999</v>
      </c>
      <c r="P14" s="71">
        <f t="shared" si="23"/>
        <v>0.78120000000000012</v>
      </c>
      <c r="Q14" s="71">
        <f t="shared" si="23"/>
        <v>6.88</v>
      </c>
      <c r="R14" s="71">
        <f t="shared" si="23"/>
        <v>0.10200000000000001</v>
      </c>
      <c r="S14" s="71">
        <f t="shared" si="23"/>
        <v>0.48499999999999999</v>
      </c>
      <c r="T14" s="71">
        <f t="shared" si="23"/>
        <v>1.6</v>
      </c>
      <c r="U14" s="71">
        <f t="shared" si="23"/>
        <v>163.57469999999998</v>
      </c>
      <c r="V14" s="73" t="s">
        <v>6151</v>
      </c>
      <c r="W14" s="71">
        <f t="shared" ref="W14:AF14" si="24">SUM(W6:W13)</f>
        <v>14.652999999999999</v>
      </c>
      <c r="X14" s="71">
        <f t="shared" si="24"/>
        <v>24.184999999999999</v>
      </c>
      <c r="Y14" s="71">
        <f t="shared" si="24"/>
        <v>6.44</v>
      </c>
      <c r="Z14" s="71">
        <f t="shared" si="24"/>
        <v>5.371999999999999</v>
      </c>
      <c r="AA14" s="71">
        <f t="shared" si="24"/>
        <v>1.0679999999999998</v>
      </c>
      <c r="AB14" s="71">
        <f t="shared" si="24"/>
        <v>8.0149999999999988</v>
      </c>
      <c r="AC14" s="71">
        <f t="shared" si="24"/>
        <v>0.13</v>
      </c>
      <c r="AD14" s="71">
        <f t="shared" si="24"/>
        <v>0.51</v>
      </c>
      <c r="AE14" s="71">
        <f t="shared" si="24"/>
        <v>2.0599999999999996</v>
      </c>
      <c r="AF14" s="71">
        <f t="shared" si="24"/>
        <v>217.95669999999998</v>
      </c>
    </row>
    <row r="15" spans="2:32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4.2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1:J11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81A58E81-5B70-4E32-9F36-663D3198DE75}"/>
    <hyperlink ref="M1" location="'HOME WEEK 2'!A1" display="&lt; Week 2 Home" xr:uid="{D6D8EFCE-F6AE-4CB1-A949-3BE031F72F77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697744-94E8-4775-99ED-68D7A90BAC08}">
          <x14:formula1>
            <xm:f>'Master Product List'!$B:$B</xm:f>
          </x14:formula1>
          <xm:sqref>F6:F10 F12:F13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156B-24A6-44D1-9E54-2C463B957683}">
  <sheetPr codeName="Sheet207">
    <tabColor rgb="FF0070C0"/>
  </sheetPr>
  <dimension ref="B1:AF1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118" t="s">
        <v>6241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4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8" si="0">IFERROR(IF(E6="Individual Unit",IF(VLOOKUP($F6,Products,26,FALSE)="","X",VLOOKUP($F6,Products,26,FALSE)),""),"")</f>
        <v>300</v>
      </c>
      <c r="H6" s="23" t="str">
        <f t="shared" ref="H6:H8" si="1">_xlfn.IFNA(VLOOKUP($F6,Products,2,FALSE),"Not Found")</f>
        <v>Tamar Fresh</v>
      </c>
      <c r="I6" s="24" t="str">
        <f t="shared" ref="I6:I8" si="2">_xlfn.IFNA(VLOOKUP($F6,Products,4,FALSE),"Not Found")</f>
        <v>4140</v>
      </c>
      <c r="J6" s="24" t="str">
        <f t="shared" ref="J6:J8" si="3">_xlfn.IFNA(VLOOKUP($F6,Products,5,FALSE),"Not Found")</f>
        <v>Potato Bakers 50's Bag</v>
      </c>
      <c r="L6" s="70">
        <f t="shared" ref="L6:L8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8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8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8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8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8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8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8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8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8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8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8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8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8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8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D6:AE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8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7.5" customHeight="1" x14ac:dyDescent="0.25">
      <c r="B7" s="23" t="s">
        <v>2860</v>
      </c>
      <c r="C7" s="24">
        <v>50</v>
      </c>
      <c r="D7" s="24">
        <v>70</v>
      </c>
      <c r="E7" s="23" t="s">
        <v>6204</v>
      </c>
      <c r="F7" s="65" t="s">
        <v>3913</v>
      </c>
      <c r="G7" s="60" t="str">
        <f t="shared" si="0"/>
        <v/>
      </c>
      <c r="H7" s="23" t="str">
        <f t="shared" si="1"/>
        <v>Bidfood</v>
      </c>
      <c r="I7" s="24" t="str">
        <f t="shared" si="2"/>
        <v>30396</v>
      </c>
      <c r="J7" s="24" t="str">
        <f t="shared" si="3"/>
        <v>Everyday Favourites Reduced Sugar &amp; Salt Baked Beans</v>
      </c>
      <c r="L7" s="70">
        <f t="shared" si="4"/>
        <v>2.42</v>
      </c>
      <c r="M7" s="70">
        <f t="shared" si="5"/>
        <v>6.415</v>
      </c>
      <c r="N7" s="70">
        <f t="shared" si="6"/>
        <v>0.185</v>
      </c>
      <c r="O7" s="70">
        <f t="shared" si="7"/>
        <v>0.14499999999999999</v>
      </c>
      <c r="P7" s="70">
        <f t="shared" si="8"/>
        <v>0.04</v>
      </c>
      <c r="Q7" s="70">
        <f t="shared" si="9"/>
        <v>2.0649999999999999</v>
      </c>
      <c r="R7" s="70">
        <f t="shared" si="10"/>
        <v>0.27500000000000002</v>
      </c>
      <c r="S7" s="70">
        <f t="shared" si="11"/>
        <v>1.8149999999999999</v>
      </c>
      <c r="T7" s="70">
        <v>0</v>
      </c>
      <c r="U7" s="70">
        <f t="shared" si="12"/>
        <v>41</v>
      </c>
      <c r="V7" s="80"/>
      <c r="W7" s="70">
        <f t="shared" si="13"/>
        <v>3.3879999999999999</v>
      </c>
      <c r="X7" s="70">
        <f t="shared" si="14"/>
        <v>8.9809999999999999</v>
      </c>
      <c r="Y7" s="70">
        <f t="shared" si="15"/>
        <v>0.25900000000000001</v>
      </c>
      <c r="Z7" s="70">
        <f t="shared" si="16"/>
        <v>0.20299999999999999</v>
      </c>
      <c r="AA7" s="70">
        <f t="shared" si="17"/>
        <v>5.6000000000000001E-2</v>
      </c>
      <c r="AB7" s="70">
        <f t="shared" si="18"/>
        <v>2.8909999999999996</v>
      </c>
      <c r="AC7" s="70">
        <f t="shared" si="19"/>
        <v>0.38500000000000006</v>
      </c>
      <c r="AD7" s="70">
        <f t="shared" si="20"/>
        <v>2.5409999999999999</v>
      </c>
      <c r="AE7" s="70">
        <v>0</v>
      </c>
      <c r="AF7" s="70">
        <f t="shared" si="21"/>
        <v>57.4</v>
      </c>
    </row>
    <row r="8" spans="2:32" s="4" customFormat="1" ht="42" customHeight="1" x14ac:dyDescent="0.25">
      <c r="B8" s="23" t="s">
        <v>6243</v>
      </c>
      <c r="C8" s="24">
        <v>25</v>
      </c>
      <c r="D8" s="24">
        <v>30</v>
      </c>
      <c r="E8" s="23" t="s">
        <v>6204</v>
      </c>
      <c r="F8" s="65" t="s">
        <v>790</v>
      </c>
      <c r="G8" s="60" t="str">
        <f t="shared" si="0"/>
        <v/>
      </c>
      <c r="H8" s="23" t="str">
        <f t="shared" si="1"/>
        <v>Bidfood</v>
      </c>
      <c r="I8" s="24" t="str">
        <f t="shared" si="2"/>
        <v>29715</v>
      </c>
      <c r="J8" s="24" t="str">
        <f t="shared" si="3"/>
        <v>Everyday Favourites Grated Mature White Cheddar</v>
      </c>
      <c r="L8" s="70">
        <f t="shared" si="4"/>
        <v>6.254999999999999</v>
      </c>
      <c r="M8" s="70">
        <f t="shared" si="5"/>
        <v>0.35499999999999998</v>
      </c>
      <c r="N8" s="70">
        <f t="shared" si="6"/>
        <v>8.5950000000000006</v>
      </c>
      <c r="O8" s="70">
        <f t="shared" si="7"/>
        <v>3.2500000000000009</v>
      </c>
      <c r="P8" s="70">
        <f t="shared" si="8"/>
        <v>5.3449999999999998</v>
      </c>
      <c r="Q8" s="70">
        <f t="shared" si="9"/>
        <v>2.5000000000000001E-3</v>
      </c>
      <c r="R8" s="70">
        <f t="shared" si="10"/>
        <v>0.44500000000000001</v>
      </c>
      <c r="S8" s="70">
        <f t="shared" si="11"/>
        <v>2.5000000000000001E-2</v>
      </c>
      <c r="T8" s="70">
        <v>0</v>
      </c>
      <c r="U8" s="70">
        <f t="shared" si="12"/>
        <v>103.765</v>
      </c>
      <c r="V8" s="80"/>
      <c r="W8" s="70">
        <f t="shared" si="13"/>
        <v>7.5059999999999993</v>
      </c>
      <c r="X8" s="70">
        <f t="shared" si="14"/>
        <v>0.42599999999999999</v>
      </c>
      <c r="Y8" s="70">
        <f t="shared" si="15"/>
        <v>10.314000000000002</v>
      </c>
      <c r="Z8" s="70">
        <f t="shared" si="16"/>
        <v>3.9000000000000008</v>
      </c>
      <c r="AA8" s="70">
        <f t="shared" si="17"/>
        <v>6.4139999999999997</v>
      </c>
      <c r="AB8" s="70">
        <f t="shared" si="18"/>
        <v>3.0000000000000001E-3</v>
      </c>
      <c r="AC8" s="70">
        <f t="shared" si="19"/>
        <v>0.53400000000000003</v>
      </c>
      <c r="AD8" s="70">
        <f t="shared" si="20"/>
        <v>0.03</v>
      </c>
      <c r="AE8" s="70">
        <v>0</v>
      </c>
      <c r="AF8" s="70">
        <f t="shared" si="21"/>
        <v>124.518</v>
      </c>
    </row>
    <row r="9" spans="2:32" ht="15.75" x14ac:dyDescent="0.25">
      <c r="B9" s="89" t="s">
        <v>6216</v>
      </c>
      <c r="C9" s="90"/>
      <c r="D9" s="90"/>
      <c r="E9" s="90"/>
      <c r="F9" s="90"/>
      <c r="G9" s="90"/>
      <c r="H9" s="90"/>
      <c r="I9" s="90"/>
      <c r="J9" s="91"/>
      <c r="K9" s="4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2:32" s="4" customFormat="1" ht="30" customHeight="1" x14ac:dyDescent="0.25">
      <c r="B10" s="38" t="s">
        <v>2975</v>
      </c>
      <c r="C10" s="39">
        <v>20</v>
      </c>
      <c r="D10" s="39">
        <v>25</v>
      </c>
      <c r="E10" s="38" t="s">
        <v>6204</v>
      </c>
      <c r="F10" s="65" t="s">
        <v>3270</v>
      </c>
      <c r="G10" s="60" t="str">
        <f>IFERROR(IF(E10="Individual Unit",IF(VLOOKUP($F10,Products,26,FALSE)="","X",VLOOKUP($F10,Products,26,FALSE)),""),"")</f>
        <v/>
      </c>
      <c r="H10" s="23" t="str">
        <f>_xlfn.IFNA(VLOOKUP($F10,Products,2,FALSE),"Not Found")</f>
        <v>Tamar Fresh</v>
      </c>
      <c r="I10" s="24" t="str">
        <f>_xlfn.IFNA(VLOOKUP($F10,Products,4,FALSE),"Not Found")</f>
        <v>33094</v>
      </c>
      <c r="J10" s="24" t="str">
        <f>_xlfn.IFNA(VLOOKUP($F10,Products,5,FALSE),"Not Found")</f>
        <v>Strawberries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0.12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1.22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0.1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9.1999999999999998E-2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8.0000000000000002E-3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0.2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1.22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6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0.15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1.5249999999999999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0.125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0.11499999999999999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0.01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0.25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1.5249999999999999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7.5</v>
      </c>
    </row>
    <row r="11" spans="2:32" s="4" customFormat="1" ht="30" customHeight="1" x14ac:dyDescent="0.25">
      <c r="B11" s="38" t="s">
        <v>2668</v>
      </c>
      <c r="C11" s="39">
        <v>15</v>
      </c>
      <c r="D11" s="39">
        <v>20</v>
      </c>
      <c r="E11" s="38" t="s">
        <v>6204</v>
      </c>
      <c r="F11" s="65" t="s">
        <v>3267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Tamar Fresh</v>
      </c>
      <c r="I11" s="24" t="str">
        <f>_xlfn.IFNA(VLOOKUP($F11,Products,4,FALSE),"Not Found")</f>
        <v>17229</v>
      </c>
      <c r="J11" s="24" t="str">
        <f>_xlfn.IFNA(VLOOKUP($F11,Products,5,FALSE),"Not Found")</f>
        <v>Red Grapes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0.10499999999999998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2.415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0.03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0.03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0.09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2.415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9.75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0.13999999999999999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3.22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0.04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0.04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0.12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3.22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13</v>
      </c>
    </row>
    <row r="12" spans="2:32" s="4" customFormat="1" ht="30" customHeight="1" x14ac:dyDescent="0.25">
      <c r="B12" s="38" t="s">
        <v>1447</v>
      </c>
      <c r="C12" s="39">
        <v>0.1</v>
      </c>
      <c r="D12" s="39">
        <v>0.1</v>
      </c>
      <c r="E12" s="38" t="s">
        <v>1216</v>
      </c>
      <c r="F12" s="65" t="s">
        <v>3333</v>
      </c>
      <c r="G12" s="60">
        <f>IFERROR(IF(E12="Individual Unit",IF(VLOOKUP($F12,Products,26,FALSE)="","X",VLOOKUP($F12,Products,26,FALSE)),""),"")</f>
        <v>167</v>
      </c>
      <c r="H12" s="23" t="str">
        <f>_xlfn.IFNA(VLOOKUP($F12,Products,2,FALSE),"Not Found")</f>
        <v>Tamar Fresh</v>
      </c>
      <c r="I12" s="24" t="str">
        <f>_xlfn.IFNA(VLOOKUP($F12,Products,4,FALSE),"Not Found")</f>
        <v>1006</v>
      </c>
      <c r="J12" s="24" t="str">
        <f>_xlfn.IFNA(VLOOKUP($F12,Products,5,FALSE),"Not Found")</f>
        <v>Gala Apples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2.1710000000000003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0.20040000000000002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1.8370000000000002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8.35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2.1710000000000003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0.20040000000000002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1.8370000000000002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8.35</v>
      </c>
    </row>
    <row r="13" spans="2:32" x14ac:dyDescent="0.25">
      <c r="L13" s="71">
        <f t="shared" ref="L13:U13" si="22">SUM(L6:L12)</f>
        <v>14.6</v>
      </c>
      <c r="M13" s="71">
        <f t="shared" si="22"/>
        <v>71.376000000000019</v>
      </c>
      <c r="N13" s="71">
        <f t="shared" si="22"/>
        <v>9.2099999999999991</v>
      </c>
      <c r="O13" s="71">
        <f t="shared" si="22"/>
        <v>3.7270000000000008</v>
      </c>
      <c r="P13" s="71">
        <f t="shared" si="22"/>
        <v>5.4829999999999997</v>
      </c>
      <c r="Q13" s="71">
        <f t="shared" si="22"/>
        <v>10.357899999999999</v>
      </c>
      <c r="R13" s="71">
        <f t="shared" si="22"/>
        <v>0.72</v>
      </c>
      <c r="S13" s="71">
        <f t="shared" si="22"/>
        <v>1.8399999999999999</v>
      </c>
      <c r="T13" s="71">
        <f t="shared" si="22"/>
        <v>8.1720000000000006</v>
      </c>
      <c r="U13" s="71">
        <f t="shared" si="22"/>
        <v>414.86500000000001</v>
      </c>
      <c r="V13" s="73" t="s">
        <v>6151</v>
      </c>
      <c r="W13" s="71">
        <f t="shared" ref="W13:AF13" si="23">SUM(W6:W12)</f>
        <v>16.884</v>
      </c>
      <c r="X13" s="71">
        <f t="shared" si="23"/>
        <v>75.123000000000019</v>
      </c>
      <c r="Y13" s="71">
        <f t="shared" si="23"/>
        <v>11.038</v>
      </c>
      <c r="Z13" s="71">
        <f t="shared" si="23"/>
        <v>4.4680000000000009</v>
      </c>
      <c r="AA13" s="71">
        <f t="shared" si="23"/>
        <v>6.5699999999999994</v>
      </c>
      <c r="AB13" s="71">
        <f t="shared" si="23"/>
        <v>11.2644</v>
      </c>
      <c r="AC13" s="71">
        <f t="shared" si="23"/>
        <v>0.91900000000000004</v>
      </c>
      <c r="AD13" s="71">
        <f t="shared" si="23"/>
        <v>2.5709999999999997</v>
      </c>
      <c r="AE13" s="71">
        <f t="shared" si="23"/>
        <v>9.282</v>
      </c>
      <c r="AF13" s="71">
        <f t="shared" si="23"/>
        <v>456.76800000000003</v>
      </c>
    </row>
    <row r="14" spans="2:32" x14ac:dyDescent="0.25">
      <c r="L14" s="59"/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6154</v>
      </c>
      <c r="W14" s="59"/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5" customHeight="1" x14ac:dyDescent="0.25">
      <c r="L15" s="84" t="b">
        <v>1</v>
      </c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6155</v>
      </c>
      <c r="W15" s="84" t="b">
        <v>1</v>
      </c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x14ac:dyDescent="0.25">
      <c r="L16" s="59"/>
      <c r="M16" s="59"/>
      <c r="N16" s="59"/>
      <c r="O16" s="59"/>
      <c r="P16" s="59"/>
      <c r="Q16" s="84" t="b">
        <v>1</v>
      </c>
      <c r="R16" s="59"/>
      <c r="S16" s="59"/>
      <c r="T16" s="84" t="b">
        <v>1</v>
      </c>
      <c r="U16" s="59"/>
      <c r="V16" s="63" t="s">
        <v>6156</v>
      </c>
      <c r="W16" s="59"/>
      <c r="X16" s="59"/>
      <c r="Y16" s="59"/>
      <c r="Z16" s="59"/>
      <c r="AA16" s="59"/>
      <c r="AB16" s="84" t="b">
        <v>1</v>
      </c>
      <c r="AC16" s="59"/>
      <c r="AD16" s="59"/>
      <c r="AE16" s="84" t="b">
        <v>1</v>
      </c>
      <c r="AF16" s="59"/>
    </row>
  </sheetData>
  <mergeCells count="12">
    <mergeCell ref="B9:J9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9EBD77C3-EE46-4A44-AB0C-BAC161A7D090}"/>
    <hyperlink ref="M1" location="'HOME WEEK 2'!A1" display="&lt; Week 2 Home" xr:uid="{BD9AE069-E07E-4A4F-8D62-BC51D3F48404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65A57A8-27B9-4AE3-8C0E-A782D981275D}">
          <x14:formula1>
            <xm:f>'Master Product List'!$B:$B</xm:f>
          </x14:formula1>
          <xm:sqref>F10:F12 F6:F8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88EB1-BD25-4F99-BFFD-98BE5AEF0D6C}">
  <sheetPr codeName="Sheet150">
    <tabColor rgb="FF0070C0"/>
  </sheetPr>
  <dimension ref="B1:AF1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6244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7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8" si="0">IFERROR(IF(E6="Individual Unit",IF(VLOOKUP($F6,Products,26,FALSE)="","X",VLOOKUP($F6,Products,26,FALSE)),""),"")</f>
        <v>300</v>
      </c>
      <c r="H6" s="23" t="str">
        <f t="shared" ref="H6:H8" si="1">_xlfn.IFNA(VLOOKUP($F6,Products,2,FALSE),"Not Found")</f>
        <v>Tamar Fresh</v>
      </c>
      <c r="I6" s="24" t="str">
        <f t="shared" ref="I6:I8" si="2">_xlfn.IFNA(VLOOKUP($F6,Products,4,FALSE),"Not Found")</f>
        <v>4140</v>
      </c>
      <c r="J6" s="24" t="str">
        <f t="shared" ref="J6:J8" si="3">_xlfn.IFNA(VLOOKUP($F6,Products,5,FALSE),"Not Found")</f>
        <v>Potato Bakers 50's Bag</v>
      </c>
      <c r="L6" s="70">
        <f t="shared" ref="L6:L8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8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8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8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8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8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8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8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8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8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8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8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8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8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8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D6:AE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8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2860</v>
      </c>
      <c r="C7" s="24">
        <v>50</v>
      </c>
      <c r="D7" s="24">
        <v>70</v>
      </c>
      <c r="E7" s="23" t="s">
        <v>6204</v>
      </c>
      <c r="F7" s="65" t="s">
        <v>3913</v>
      </c>
      <c r="G7" s="60" t="str">
        <f t="shared" si="0"/>
        <v/>
      </c>
      <c r="H7" s="23" t="str">
        <f t="shared" si="1"/>
        <v>Bidfood</v>
      </c>
      <c r="I7" s="24" t="str">
        <f t="shared" si="2"/>
        <v>30396</v>
      </c>
      <c r="J7" s="24" t="str">
        <f t="shared" si="3"/>
        <v>Everyday Favourites Reduced Sugar &amp; Salt Baked Beans</v>
      </c>
      <c r="L7" s="70">
        <f t="shared" si="4"/>
        <v>2.42</v>
      </c>
      <c r="M7" s="70">
        <f t="shared" si="5"/>
        <v>6.415</v>
      </c>
      <c r="N7" s="70">
        <f t="shared" si="6"/>
        <v>0.185</v>
      </c>
      <c r="O7" s="70">
        <f t="shared" si="7"/>
        <v>0.14499999999999999</v>
      </c>
      <c r="P7" s="70">
        <f t="shared" si="8"/>
        <v>0.04</v>
      </c>
      <c r="Q7" s="70">
        <f t="shared" si="9"/>
        <v>2.0649999999999999</v>
      </c>
      <c r="R7" s="70">
        <f t="shared" si="10"/>
        <v>0.27500000000000002</v>
      </c>
      <c r="S7" s="70">
        <f t="shared" si="11"/>
        <v>1.8149999999999999</v>
      </c>
      <c r="T7" s="70">
        <v>0</v>
      </c>
      <c r="U7" s="70">
        <f t="shared" si="12"/>
        <v>41</v>
      </c>
      <c r="V7" s="80"/>
      <c r="W7" s="70">
        <f t="shared" si="13"/>
        <v>3.3879999999999999</v>
      </c>
      <c r="X7" s="70">
        <f t="shared" si="14"/>
        <v>8.9809999999999999</v>
      </c>
      <c r="Y7" s="70">
        <f t="shared" si="15"/>
        <v>0.25900000000000001</v>
      </c>
      <c r="Z7" s="70">
        <f t="shared" si="16"/>
        <v>0.20299999999999999</v>
      </c>
      <c r="AA7" s="70">
        <f t="shared" si="17"/>
        <v>5.6000000000000001E-2</v>
      </c>
      <c r="AB7" s="70">
        <f t="shared" si="18"/>
        <v>2.8909999999999996</v>
      </c>
      <c r="AC7" s="70">
        <f t="shared" si="19"/>
        <v>0.38500000000000006</v>
      </c>
      <c r="AD7" s="70">
        <f t="shared" si="20"/>
        <v>2.5409999999999999</v>
      </c>
      <c r="AE7" s="70">
        <v>0</v>
      </c>
      <c r="AF7" s="70">
        <f t="shared" si="21"/>
        <v>57.4</v>
      </c>
    </row>
    <row r="8" spans="2:32" s="4" customFormat="1" ht="30" customHeight="1" x14ac:dyDescent="0.25">
      <c r="B8" s="23" t="s">
        <v>6243</v>
      </c>
      <c r="C8" s="24">
        <v>25</v>
      </c>
      <c r="D8" s="24">
        <v>30</v>
      </c>
      <c r="E8" s="23" t="s">
        <v>6204</v>
      </c>
      <c r="F8" s="65" t="s">
        <v>790</v>
      </c>
      <c r="G8" s="60" t="str">
        <f t="shared" si="0"/>
        <v/>
      </c>
      <c r="H8" s="23" t="str">
        <f t="shared" si="1"/>
        <v>Bidfood</v>
      </c>
      <c r="I8" s="24" t="str">
        <f t="shared" si="2"/>
        <v>29715</v>
      </c>
      <c r="J8" s="24" t="str">
        <f t="shared" si="3"/>
        <v>Everyday Favourites Grated Mature White Cheddar</v>
      </c>
      <c r="L8" s="70">
        <f t="shared" si="4"/>
        <v>6.254999999999999</v>
      </c>
      <c r="M8" s="70">
        <f t="shared" si="5"/>
        <v>0.35499999999999998</v>
      </c>
      <c r="N8" s="70">
        <f t="shared" si="6"/>
        <v>8.5950000000000006</v>
      </c>
      <c r="O8" s="70">
        <f t="shared" si="7"/>
        <v>3.2500000000000009</v>
      </c>
      <c r="P8" s="70">
        <f t="shared" si="8"/>
        <v>5.3449999999999998</v>
      </c>
      <c r="Q8" s="70">
        <f t="shared" si="9"/>
        <v>2.5000000000000001E-3</v>
      </c>
      <c r="R8" s="70">
        <f t="shared" si="10"/>
        <v>0.44500000000000001</v>
      </c>
      <c r="S8" s="70">
        <f t="shared" si="11"/>
        <v>2.5000000000000001E-2</v>
      </c>
      <c r="T8" s="70">
        <v>0</v>
      </c>
      <c r="U8" s="70">
        <f t="shared" si="12"/>
        <v>103.765</v>
      </c>
      <c r="V8" s="80"/>
      <c r="W8" s="70">
        <f t="shared" si="13"/>
        <v>7.5059999999999993</v>
      </c>
      <c r="X8" s="70">
        <f t="shared" si="14"/>
        <v>0.42599999999999999</v>
      </c>
      <c r="Y8" s="70">
        <f t="shared" si="15"/>
        <v>10.314000000000002</v>
      </c>
      <c r="Z8" s="70">
        <f t="shared" si="16"/>
        <v>3.9000000000000008</v>
      </c>
      <c r="AA8" s="70">
        <f t="shared" si="17"/>
        <v>6.4139999999999997</v>
      </c>
      <c r="AB8" s="70">
        <f t="shared" si="18"/>
        <v>3.0000000000000001E-3</v>
      </c>
      <c r="AC8" s="70">
        <f t="shared" si="19"/>
        <v>0.53400000000000003</v>
      </c>
      <c r="AD8" s="70">
        <f t="shared" si="20"/>
        <v>0.03</v>
      </c>
      <c r="AE8" s="70">
        <v>0</v>
      </c>
      <c r="AF8" s="70">
        <f t="shared" si="21"/>
        <v>124.518</v>
      </c>
    </row>
    <row r="9" spans="2:32" ht="15.75" x14ac:dyDescent="0.25">
      <c r="B9" s="89" t="s">
        <v>6232</v>
      </c>
      <c r="C9" s="90"/>
      <c r="D9" s="90"/>
      <c r="E9" s="90"/>
      <c r="F9" s="90"/>
      <c r="G9" s="90"/>
      <c r="H9" s="90"/>
      <c r="I9" s="90"/>
      <c r="J9" s="91"/>
      <c r="K9" s="4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2:32" s="4" customFormat="1" ht="30" customHeight="1" x14ac:dyDescent="0.25">
      <c r="B10" s="38" t="s">
        <v>5640</v>
      </c>
      <c r="C10" s="39">
        <v>50</v>
      </c>
      <c r="D10" s="39">
        <v>50</v>
      </c>
      <c r="E10" s="38" t="s">
        <v>6204</v>
      </c>
      <c r="F10" s="65" t="s">
        <v>5639</v>
      </c>
      <c r="G10" s="60" t="str">
        <f>IFERROR(IF(E10="Individual Unit",IF(VLOOKUP($F10,Products,26,FALSE)="","X",VLOOKUP($F10,Products,26,FALSE)),""),"")</f>
        <v/>
      </c>
      <c r="H10" s="23" t="str">
        <f>_xlfn.IFNA(VLOOKUP($F10,Products,2,FALSE),"Not Found")</f>
        <v>RD Johns</v>
      </c>
      <c r="I10" s="24" t="str">
        <f>_xlfn.IFNA(VLOOKUP($F10,Products,4,FALSE),"Not Found")</f>
        <v>44478</v>
      </c>
      <c r="J10" s="24" t="str">
        <f>_xlfn.IFNA(VLOOKUP($F10,Products,5,FALSE),"Not Found")</f>
        <v>Crosse &amp; Blackwell Rice Pudding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1.8000000000000003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8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0.1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0.05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0.05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0.25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0.06</v>
      </c>
      <c r="S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3.8</v>
      </c>
      <c r="T10" s="70">
        <v>0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41.23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1.8000000000000003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8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0.1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0.05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0.05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0.25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0.06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3.8</v>
      </c>
      <c r="AE10" s="70">
        <v>0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41.23</v>
      </c>
    </row>
    <row r="11" spans="2:32" s="4" customFormat="1" ht="30" customHeight="1" x14ac:dyDescent="0.25">
      <c r="B11" s="38" t="s">
        <v>6208</v>
      </c>
      <c r="C11" s="39">
        <v>10</v>
      </c>
      <c r="D11" s="39">
        <v>10</v>
      </c>
      <c r="E11" s="38" t="s">
        <v>6204</v>
      </c>
      <c r="F11" s="65" t="s">
        <v>5410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1674</v>
      </c>
      <c r="J11" s="24" t="str">
        <f>_xlfn.IFNA(VLOOKUP($F11,Products,5,FALSE),"Not Found")</f>
        <v>Greens Summer Berries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0.11000000000000001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0.59000000000000008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0.01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0.01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0.65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0.53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4.1590000000000007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0.11000000000000001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0.59000000000000008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0.01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0.01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0.65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0.53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4.1590000000000007</v>
      </c>
    </row>
    <row r="12" spans="2:32" x14ac:dyDescent="0.25">
      <c r="L12" s="71">
        <f t="shared" ref="L12:U12" si="22">SUM(L6:L11)</f>
        <v>16.285</v>
      </c>
      <c r="M12" s="71">
        <f t="shared" si="22"/>
        <v>74.160000000000011</v>
      </c>
      <c r="N12" s="71">
        <f t="shared" si="22"/>
        <v>9.19</v>
      </c>
      <c r="O12" s="71">
        <f t="shared" si="22"/>
        <v>3.6650000000000005</v>
      </c>
      <c r="P12" s="71">
        <f t="shared" si="22"/>
        <v>5.5249999999999995</v>
      </c>
      <c r="Q12" s="71">
        <f t="shared" si="22"/>
        <v>10.7675</v>
      </c>
      <c r="R12" s="71">
        <f t="shared" si="22"/>
        <v>0.78</v>
      </c>
      <c r="S12" s="71">
        <f t="shared" si="22"/>
        <v>5.64</v>
      </c>
      <c r="T12" s="71">
        <f t="shared" si="22"/>
        <v>3.2300000000000004</v>
      </c>
      <c r="U12" s="71">
        <f t="shared" si="22"/>
        <v>436.154</v>
      </c>
      <c r="V12" s="73" t="s">
        <v>6151</v>
      </c>
      <c r="W12" s="71">
        <f t="shared" ref="W12:AF12" si="23">SUM(W6:W11)</f>
        <v>18.504000000000001</v>
      </c>
      <c r="X12" s="71">
        <f t="shared" si="23"/>
        <v>76.797000000000011</v>
      </c>
      <c r="Y12" s="71">
        <f t="shared" si="23"/>
        <v>10.983000000000001</v>
      </c>
      <c r="Z12" s="71">
        <f t="shared" si="23"/>
        <v>4.3730000000000002</v>
      </c>
      <c r="AA12" s="71">
        <f t="shared" si="23"/>
        <v>6.6099999999999994</v>
      </c>
      <c r="AB12" s="71">
        <f t="shared" si="23"/>
        <v>11.594000000000001</v>
      </c>
      <c r="AC12" s="71">
        <f t="shared" si="23"/>
        <v>0.97900000000000009</v>
      </c>
      <c r="AD12" s="71">
        <f t="shared" si="23"/>
        <v>6.3709999999999996</v>
      </c>
      <c r="AE12" s="71">
        <f t="shared" si="23"/>
        <v>3.2300000000000004</v>
      </c>
      <c r="AF12" s="71">
        <f t="shared" si="23"/>
        <v>473.30700000000002</v>
      </c>
    </row>
    <row r="13" spans="2:32" x14ac:dyDescent="0.25">
      <c r="L13" s="59"/>
      <c r="M13" s="84" t="b">
        <v>1</v>
      </c>
      <c r="N13" s="59"/>
      <c r="O13" s="59"/>
      <c r="P13" s="59"/>
      <c r="Q13" s="84" t="b">
        <v>1</v>
      </c>
      <c r="R13" s="59"/>
      <c r="S13" s="59"/>
      <c r="T13" s="59"/>
      <c r="U13" s="59"/>
      <c r="V13" s="63" t="s">
        <v>6154</v>
      </c>
      <c r="W13" s="59"/>
      <c r="X13" s="84" t="b">
        <v>1</v>
      </c>
      <c r="Y13" s="59"/>
      <c r="Z13" s="59"/>
      <c r="AA13" s="59"/>
      <c r="AB13" s="84" t="b">
        <v>1</v>
      </c>
      <c r="AC13" s="59"/>
      <c r="AD13" s="59"/>
      <c r="AE13" s="59"/>
      <c r="AF13" s="59"/>
    </row>
    <row r="14" spans="2:32" ht="15" customHeight="1" x14ac:dyDescent="0.25">
      <c r="L14" s="84" t="b">
        <v>1</v>
      </c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6155</v>
      </c>
      <c r="W14" s="84" t="b">
        <v>1</v>
      </c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x14ac:dyDescent="0.25">
      <c r="L15" s="59"/>
      <c r="M15" s="59"/>
      <c r="N15" s="59"/>
      <c r="O15" s="59"/>
      <c r="P15" s="59"/>
      <c r="Q15" s="84" t="b">
        <v>1</v>
      </c>
      <c r="R15" s="59"/>
      <c r="S15" s="59"/>
      <c r="T15" s="84" t="b">
        <v>1</v>
      </c>
      <c r="U15" s="59"/>
      <c r="V15" s="63" t="s">
        <v>6156</v>
      </c>
      <c r="W15" s="59"/>
      <c r="X15" s="59"/>
      <c r="Y15" s="59"/>
      <c r="Z15" s="59"/>
      <c r="AA15" s="59"/>
      <c r="AB15" s="84" t="b">
        <v>1</v>
      </c>
      <c r="AC15" s="59"/>
      <c r="AD15" s="59"/>
      <c r="AE15" s="84" t="b">
        <v>1</v>
      </c>
      <c r="AF1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9:J9"/>
    <mergeCell ref="I4:I5"/>
    <mergeCell ref="J4:J5"/>
    <mergeCell ref="L4:U4"/>
    <mergeCell ref="W4:AF4"/>
  </mergeCells>
  <hyperlinks>
    <hyperlink ref="L1" location="'HOME WEEK 1'!A1" display="'HOME WEEK 1'!A1" xr:uid="{B689A9B8-1F88-434E-A714-AAC73538B1EA}"/>
    <hyperlink ref="M1" location="'HOME WEEK 2'!A1" display="&lt; Week 2 Home" xr:uid="{0B326373-CFCF-46FD-BB48-E17984B298AF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B5A99FB-2FAE-467B-AE9B-FB351713CFB7}">
          <x14:formula1>
            <xm:f>'Master Product List'!$B:$B</xm:f>
          </x14:formula1>
          <xm:sqref>F6:F8 F10:F11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6C739-943E-4284-9F32-AB3EC92A71CA}">
  <sheetPr codeName="Sheet151">
    <tabColor rgb="FF0070C0"/>
  </sheetPr>
  <dimension ref="B1:AF1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B10" sqref="B10:F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6245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2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8" si="0">IFERROR(IF(E6="Individual Unit",IF(VLOOKUP($F6,Products,26,FALSE)="","X",VLOOKUP($F6,Products,26,FALSE)),""),"")</f>
        <v>300</v>
      </c>
      <c r="H6" s="23" t="str">
        <f t="shared" ref="H6:H8" si="1">_xlfn.IFNA(VLOOKUP($F6,Products,2,FALSE),"Not Found")</f>
        <v>Tamar Fresh</v>
      </c>
      <c r="I6" s="24" t="str">
        <f t="shared" ref="I6:I8" si="2">_xlfn.IFNA(VLOOKUP($F6,Products,4,FALSE),"Not Found")</f>
        <v>4140</v>
      </c>
      <c r="J6" s="24" t="str">
        <f t="shared" ref="J6:J8" si="3">_xlfn.IFNA(VLOOKUP($F6,Products,5,FALSE),"Not Found")</f>
        <v>Potato Bakers 50's Bag</v>
      </c>
      <c r="L6" s="70">
        <f t="shared" ref="L6:L8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8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8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8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8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8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8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8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8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8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8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8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8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8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8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D6:AE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8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2938</v>
      </c>
      <c r="C7" s="24">
        <v>30</v>
      </c>
      <c r="D7" s="24">
        <v>40</v>
      </c>
      <c r="E7" s="23" t="s">
        <v>6204</v>
      </c>
      <c r="F7" s="65" t="s">
        <v>4732</v>
      </c>
      <c r="G7" s="60" t="str">
        <f t="shared" ref="G7" si="22">IFERROR(IF(E7="Individual Unit",IF(VLOOKUP($F7,Products,26,FALSE)="","X",VLOOKUP($F7,Products,26,FALSE)),""),"")</f>
        <v/>
      </c>
      <c r="H7" s="23" t="str">
        <f t="shared" si="1"/>
        <v>Savona</v>
      </c>
      <c r="I7" s="24" t="str">
        <f t="shared" si="2"/>
        <v>130045</v>
      </c>
      <c r="J7" s="24" t="str">
        <f t="shared" si="3"/>
        <v>TOMATO/BASIL C/R</v>
      </c>
      <c r="L7" s="70">
        <f t="shared" si="4"/>
        <v>0.39</v>
      </c>
      <c r="M7" s="70">
        <f t="shared" si="5"/>
        <v>2.5799999999999996</v>
      </c>
      <c r="N7" s="70">
        <f t="shared" si="6"/>
        <v>0.03</v>
      </c>
      <c r="O7" s="70">
        <f t="shared" si="7"/>
        <v>0.03</v>
      </c>
      <c r="P7" s="70">
        <f t="shared" si="8"/>
        <v>0</v>
      </c>
      <c r="Q7" s="70">
        <f t="shared" si="9"/>
        <v>0.41999999999999993</v>
      </c>
      <c r="R7" s="70">
        <f t="shared" si="10"/>
        <v>0.18</v>
      </c>
      <c r="S7" s="70">
        <f t="shared" si="11"/>
        <v>2.04</v>
      </c>
      <c r="T7" s="70">
        <v>0</v>
      </c>
      <c r="U7" s="70">
        <f t="shared" si="12"/>
        <v>13.5</v>
      </c>
      <c r="V7" s="80"/>
      <c r="W7" s="70">
        <f t="shared" si="13"/>
        <v>0.52</v>
      </c>
      <c r="X7" s="70">
        <f t="shared" si="14"/>
        <v>3.4399999999999995</v>
      </c>
      <c r="Y7" s="70">
        <f t="shared" si="15"/>
        <v>0.04</v>
      </c>
      <c r="Z7" s="70">
        <f t="shared" si="16"/>
        <v>0.04</v>
      </c>
      <c r="AA7" s="70">
        <f t="shared" si="17"/>
        <v>0</v>
      </c>
      <c r="AB7" s="70">
        <f t="shared" si="18"/>
        <v>0.55999999999999994</v>
      </c>
      <c r="AC7" s="70">
        <f t="shared" si="19"/>
        <v>0.24</v>
      </c>
      <c r="AD7" s="70">
        <f t="shared" si="20"/>
        <v>2.72</v>
      </c>
      <c r="AE7" s="70">
        <v>0</v>
      </c>
      <c r="AF7" s="70">
        <f t="shared" si="21"/>
        <v>18</v>
      </c>
    </row>
    <row r="8" spans="2:32" s="4" customFormat="1" ht="30" customHeight="1" x14ac:dyDescent="0.25">
      <c r="B8" s="23" t="s">
        <v>6246</v>
      </c>
      <c r="C8" s="24">
        <v>30</v>
      </c>
      <c r="D8" s="24">
        <v>40</v>
      </c>
      <c r="E8" s="23" t="s">
        <v>6204</v>
      </c>
      <c r="F8" s="65" t="s">
        <v>2388</v>
      </c>
      <c r="G8" s="60" t="str">
        <f t="shared" si="0"/>
        <v/>
      </c>
      <c r="H8" s="23" t="str">
        <f t="shared" si="1"/>
        <v>RD Johns</v>
      </c>
      <c r="I8" s="24" t="str">
        <f t="shared" si="2"/>
        <v>3410</v>
      </c>
      <c r="J8" s="24" t="str">
        <f t="shared" si="3"/>
        <v>Greens ratatouille</v>
      </c>
      <c r="L8" s="70">
        <f t="shared" si="4"/>
        <v>0.33</v>
      </c>
      <c r="M8" s="70">
        <f t="shared" si="5"/>
        <v>0.75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</v>
      </c>
      <c r="R8" s="70">
        <f t="shared" si="10"/>
        <v>6.0000000000000001E-3</v>
      </c>
      <c r="S8" s="70">
        <f t="shared" si="11"/>
        <v>0.69</v>
      </c>
      <c r="T8" s="70">
        <v>0</v>
      </c>
      <c r="U8" s="70">
        <f t="shared" si="12"/>
        <v>5.3789999999999996</v>
      </c>
      <c r="V8" s="80"/>
      <c r="W8" s="70">
        <f t="shared" si="13"/>
        <v>0.44000000000000006</v>
      </c>
      <c r="X8" s="70">
        <f t="shared" si="14"/>
        <v>1</v>
      </c>
      <c r="Y8" s="70">
        <f t="shared" si="15"/>
        <v>0</v>
      </c>
      <c r="Z8" s="70">
        <f t="shared" si="16"/>
        <v>0</v>
      </c>
      <c r="AA8" s="70">
        <f t="shared" si="17"/>
        <v>0</v>
      </c>
      <c r="AB8" s="70">
        <f t="shared" si="18"/>
        <v>0</v>
      </c>
      <c r="AC8" s="70">
        <f t="shared" si="19"/>
        <v>8.0000000000000002E-3</v>
      </c>
      <c r="AD8" s="70">
        <f t="shared" si="20"/>
        <v>0.91999999999999993</v>
      </c>
      <c r="AE8" s="70">
        <v>0</v>
      </c>
      <c r="AF8" s="70">
        <f t="shared" si="21"/>
        <v>7.1719999999999997</v>
      </c>
    </row>
    <row r="9" spans="2:32" ht="21" customHeight="1" x14ac:dyDescent="0.25">
      <c r="B9" s="89" t="s">
        <v>6228</v>
      </c>
      <c r="C9" s="90"/>
      <c r="D9" s="90"/>
      <c r="E9" s="90"/>
      <c r="F9" s="90"/>
      <c r="G9" s="90"/>
      <c r="H9" s="90"/>
      <c r="I9" s="90"/>
      <c r="J9" s="91"/>
      <c r="K9" s="4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2:32" s="4" customFormat="1" ht="45" x14ac:dyDescent="0.25">
      <c r="B10" s="58" t="s">
        <v>5993</v>
      </c>
      <c r="C10" s="39">
        <v>1</v>
      </c>
      <c r="D10" s="39">
        <v>1</v>
      </c>
      <c r="E10" s="39" t="s">
        <v>419</v>
      </c>
      <c r="F10" s="23" t="s">
        <v>6000</v>
      </c>
      <c r="G10" s="60" t="str">
        <f>IFERROR(IF(E10="Individual Unit",IF(VLOOKUP($F10,Products,26,FALSE)="","X",VLOOKUP($F10,Products,26,FALSE)),""),"")</f>
        <v/>
      </c>
      <c r="H10" s="23" t="str">
        <f>_xlfn.IFNA(VLOOKUP($F10,Products,2,FALSE),"Not Found")</f>
        <v>RD Johns</v>
      </c>
      <c r="I10" s="24" t="str">
        <f>_xlfn.IFNA(VLOOKUP($F10,Products,4,FALSE),"Not Found")</f>
        <v>4346</v>
      </c>
      <c r="J10" s="24" t="str">
        <f>_xlfn.IFNA(VLOOKUP($F10,Products,5,FALSE),"Not Found")</f>
        <v>Golden Acre Plain Yoghurts (fat free)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4.2999999999999997E-2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5.5E-2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5.0000000000000001E-3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2E-3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3.0000000000000001E-3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5.0000000000000001E-3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1E-3</v>
      </c>
      <c r="S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5.5E-2</v>
      </c>
      <c r="T10" s="70">
        <v>0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0.45169999999999999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4.2999999999999997E-2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5.5E-2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5.0000000000000001E-3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2E-3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3.0000000000000001E-3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5.0000000000000001E-3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1E-3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5.5E-2</v>
      </c>
      <c r="AE10" s="70">
        <v>0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0.45169999999999999</v>
      </c>
    </row>
    <row r="11" spans="2:32" s="4" customFormat="1" ht="30" customHeight="1" x14ac:dyDescent="0.25">
      <c r="B11" s="38" t="s">
        <v>6208</v>
      </c>
      <c r="C11" s="39">
        <v>10</v>
      </c>
      <c r="D11" s="39">
        <v>10</v>
      </c>
      <c r="E11" s="38" t="s">
        <v>6204</v>
      </c>
      <c r="F11" s="65" t="s">
        <v>5410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1674</v>
      </c>
      <c r="J11" s="24" t="str">
        <f>_xlfn.IFNA(VLOOKUP($F11,Products,5,FALSE),"Not Found")</f>
        <v>Greens Summer Berries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0.11000000000000001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0.59000000000000008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0.01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0.01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0.65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0.53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4.1590000000000007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0.11000000000000001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0.59000000000000008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0.01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0.01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0.65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0.53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4.1590000000000007</v>
      </c>
    </row>
    <row r="12" spans="2:32" x14ac:dyDescent="0.25">
      <c r="L12" s="71">
        <f t="shared" ref="L12:U12" si="23">SUM(L6:L11)</f>
        <v>6.5730000000000004</v>
      </c>
      <c r="M12" s="71">
        <f t="shared" si="23"/>
        <v>62.775000000000006</v>
      </c>
      <c r="N12" s="71">
        <f t="shared" si="23"/>
        <v>0.34499999999999997</v>
      </c>
      <c r="O12" s="71">
        <f t="shared" si="23"/>
        <v>0.252</v>
      </c>
      <c r="P12" s="71">
        <f t="shared" si="23"/>
        <v>9.2999999999999999E-2</v>
      </c>
      <c r="Q12" s="71">
        <f t="shared" si="23"/>
        <v>8.8750000000000018</v>
      </c>
      <c r="R12" s="71">
        <f t="shared" si="23"/>
        <v>0.187</v>
      </c>
      <c r="S12" s="71">
        <f t="shared" si="23"/>
        <v>2.7850000000000001</v>
      </c>
      <c r="T12" s="71">
        <f t="shared" si="23"/>
        <v>3.2300000000000004</v>
      </c>
      <c r="U12" s="71">
        <f t="shared" si="23"/>
        <v>269.48970000000003</v>
      </c>
      <c r="V12" s="73" t="s">
        <v>6151</v>
      </c>
      <c r="W12" s="71">
        <f t="shared" ref="W12:AF12" si="24">SUM(W6:W11)</f>
        <v>6.8130000000000015</v>
      </c>
      <c r="X12" s="71">
        <f t="shared" si="24"/>
        <v>63.885000000000005</v>
      </c>
      <c r="Y12" s="71">
        <f t="shared" si="24"/>
        <v>0.35499999999999998</v>
      </c>
      <c r="Z12" s="71">
        <f t="shared" si="24"/>
        <v>0.26200000000000001</v>
      </c>
      <c r="AA12" s="71">
        <f t="shared" si="24"/>
        <v>9.2999999999999999E-2</v>
      </c>
      <c r="AB12" s="71">
        <f t="shared" si="24"/>
        <v>9.0150000000000023</v>
      </c>
      <c r="AC12" s="71">
        <f t="shared" si="24"/>
        <v>0.249</v>
      </c>
      <c r="AD12" s="71">
        <f t="shared" si="24"/>
        <v>3.6950000000000003</v>
      </c>
      <c r="AE12" s="71">
        <f t="shared" si="24"/>
        <v>3.2300000000000004</v>
      </c>
      <c r="AF12" s="71">
        <f t="shared" si="24"/>
        <v>275.78270000000003</v>
      </c>
    </row>
    <row r="13" spans="2:32" x14ac:dyDescent="0.25">
      <c r="L13" s="59"/>
      <c r="M13" s="84" t="b">
        <v>1</v>
      </c>
      <c r="N13" s="59"/>
      <c r="O13" s="59"/>
      <c r="P13" s="59"/>
      <c r="Q13" s="84" t="b">
        <v>1</v>
      </c>
      <c r="R13" s="59"/>
      <c r="S13" s="59"/>
      <c r="T13" s="59"/>
      <c r="U13" s="59"/>
      <c r="V13" s="63" t="s">
        <v>6154</v>
      </c>
      <c r="W13" s="59"/>
      <c r="X13" s="84" t="b">
        <v>1</v>
      </c>
      <c r="Y13" s="59"/>
      <c r="Z13" s="59"/>
      <c r="AA13" s="59"/>
      <c r="AB13" s="84" t="b">
        <v>1</v>
      </c>
      <c r="AC13" s="59"/>
      <c r="AD13" s="59"/>
      <c r="AE13" s="59"/>
      <c r="AF13" s="59"/>
    </row>
    <row r="14" spans="2:32" ht="15" customHeight="1" x14ac:dyDescent="0.25">
      <c r="L14" s="84" t="b">
        <v>1</v>
      </c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6155</v>
      </c>
      <c r="W14" s="84" t="b">
        <v>1</v>
      </c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x14ac:dyDescent="0.25">
      <c r="L15" s="59"/>
      <c r="M15" s="59"/>
      <c r="N15" s="59"/>
      <c r="O15" s="59"/>
      <c r="P15" s="59"/>
      <c r="Q15" s="84" t="b">
        <v>1</v>
      </c>
      <c r="R15" s="59"/>
      <c r="S15" s="59"/>
      <c r="T15" s="84" t="b">
        <v>1</v>
      </c>
      <c r="U15" s="59"/>
      <c r="V15" s="63" t="s">
        <v>6156</v>
      </c>
      <c r="W15" s="59"/>
      <c r="X15" s="59"/>
      <c r="Y15" s="59"/>
      <c r="Z15" s="59"/>
      <c r="AA15" s="59"/>
      <c r="AB15" s="84" t="b">
        <v>1</v>
      </c>
      <c r="AC15" s="59"/>
      <c r="AD15" s="59"/>
      <c r="AE15" s="84" t="b">
        <v>1</v>
      </c>
      <c r="AF15" s="59"/>
    </row>
  </sheetData>
  <mergeCells count="12">
    <mergeCell ref="B9:J9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0009D95E-3A59-4BA7-8738-507362112D58}"/>
    <hyperlink ref="M1" location="'HOME WEEK 2'!A1" display="&lt; Week 2 Home" xr:uid="{1098654C-D356-4880-846E-745CB91509F8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2AF9917-7FB7-49AD-9C54-6EDFC83D2690}">
          <x14:formula1>
            <xm:f>'Master Product List'!$B:$B</xm:f>
          </x14:formula1>
          <xm:sqref>F6:F8 F10:F11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02D3-2E6B-4F81-B3A8-F546126F8F04}">
  <sheetPr codeName="Sheet204">
    <tabColor rgb="FF0070C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6247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8" si="0">IFERROR(IF(E6="Individual Unit",IF(VLOOKUP($F6,Products,26,FALSE)="","X",VLOOKUP($F6,Products,26,FALSE)),""),"")</f>
        <v>300</v>
      </c>
      <c r="H6" s="23" t="str">
        <f t="shared" ref="H6:H8" si="1">_xlfn.IFNA(VLOOKUP($F6,Products,2,FALSE),"Not Found")</f>
        <v>Tamar Fresh</v>
      </c>
      <c r="I6" s="24" t="str">
        <f t="shared" ref="I6:I8" si="2">_xlfn.IFNA(VLOOKUP($F6,Products,4,FALSE),"Not Found")</f>
        <v>4140</v>
      </c>
      <c r="J6" s="24" t="str">
        <f t="shared" ref="J6:J8" si="3">_xlfn.IFNA(VLOOKUP($F6,Products,5,FALSE),"Not Found")</f>
        <v>Potato Bakers 50's Bag</v>
      </c>
      <c r="L6" s="70">
        <f t="shared" ref="L6:L8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8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8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8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8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8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8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8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8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8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8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8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8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8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8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D6:AE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8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2938</v>
      </c>
      <c r="C7" s="24">
        <v>30</v>
      </c>
      <c r="D7" s="24">
        <v>40</v>
      </c>
      <c r="E7" s="23" t="s">
        <v>6204</v>
      </c>
      <c r="F7" s="65" t="s">
        <v>4732</v>
      </c>
      <c r="G7" s="60" t="str">
        <f t="shared" ref="G7" si="22">IFERROR(IF(E7="Individual Unit",IF(VLOOKUP($F7,Products,26,FALSE)="","X",VLOOKUP($F7,Products,26,FALSE)),""),"")</f>
        <v/>
      </c>
      <c r="H7" s="23" t="str">
        <f t="shared" si="1"/>
        <v>Savona</v>
      </c>
      <c r="I7" s="24" t="str">
        <f t="shared" si="2"/>
        <v>130045</v>
      </c>
      <c r="J7" s="24" t="str">
        <f t="shared" si="3"/>
        <v>TOMATO/BASIL C/R</v>
      </c>
      <c r="L7" s="70">
        <f t="shared" si="4"/>
        <v>0.39</v>
      </c>
      <c r="M7" s="70">
        <f t="shared" si="5"/>
        <v>2.5799999999999996</v>
      </c>
      <c r="N7" s="70">
        <f t="shared" si="6"/>
        <v>0.03</v>
      </c>
      <c r="O7" s="70">
        <f t="shared" si="7"/>
        <v>0.03</v>
      </c>
      <c r="P7" s="70">
        <f t="shared" si="8"/>
        <v>0</v>
      </c>
      <c r="Q7" s="70">
        <f t="shared" si="9"/>
        <v>0.41999999999999993</v>
      </c>
      <c r="R7" s="70">
        <f t="shared" si="10"/>
        <v>0.18</v>
      </c>
      <c r="S7" s="70">
        <f t="shared" si="11"/>
        <v>2.04</v>
      </c>
      <c r="T7" s="70">
        <v>0</v>
      </c>
      <c r="U7" s="70">
        <f t="shared" si="12"/>
        <v>13.5</v>
      </c>
      <c r="V7" s="80"/>
      <c r="W7" s="70">
        <f t="shared" si="13"/>
        <v>0.52</v>
      </c>
      <c r="X7" s="70">
        <f t="shared" si="14"/>
        <v>3.4399999999999995</v>
      </c>
      <c r="Y7" s="70">
        <f t="shared" si="15"/>
        <v>0.04</v>
      </c>
      <c r="Z7" s="70">
        <f t="shared" si="16"/>
        <v>0.04</v>
      </c>
      <c r="AA7" s="70">
        <f t="shared" si="17"/>
        <v>0</v>
      </c>
      <c r="AB7" s="70">
        <f t="shared" si="18"/>
        <v>0.55999999999999994</v>
      </c>
      <c r="AC7" s="70">
        <f t="shared" si="19"/>
        <v>0.24</v>
      </c>
      <c r="AD7" s="70">
        <f t="shared" si="20"/>
        <v>2.72</v>
      </c>
      <c r="AE7" s="70">
        <v>0</v>
      </c>
      <c r="AF7" s="70">
        <f t="shared" si="21"/>
        <v>18</v>
      </c>
    </row>
    <row r="8" spans="2:32" s="4" customFormat="1" ht="30" customHeight="1" x14ac:dyDescent="0.25">
      <c r="B8" s="23" t="s">
        <v>6246</v>
      </c>
      <c r="C8" s="24">
        <v>30</v>
      </c>
      <c r="D8" s="24">
        <v>40</v>
      </c>
      <c r="E8" s="23" t="s">
        <v>6204</v>
      </c>
      <c r="F8" s="65" t="s">
        <v>2388</v>
      </c>
      <c r="G8" s="60" t="str">
        <f t="shared" si="0"/>
        <v/>
      </c>
      <c r="H8" s="23" t="str">
        <f t="shared" si="1"/>
        <v>RD Johns</v>
      </c>
      <c r="I8" s="24" t="str">
        <f t="shared" si="2"/>
        <v>3410</v>
      </c>
      <c r="J8" s="24" t="str">
        <f t="shared" si="3"/>
        <v>Greens ratatouille</v>
      </c>
      <c r="L8" s="70">
        <f t="shared" si="4"/>
        <v>0.33</v>
      </c>
      <c r="M8" s="70">
        <f t="shared" si="5"/>
        <v>0.75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</v>
      </c>
      <c r="R8" s="70">
        <f t="shared" si="10"/>
        <v>6.0000000000000001E-3</v>
      </c>
      <c r="S8" s="70">
        <f t="shared" si="11"/>
        <v>0.69</v>
      </c>
      <c r="T8" s="70">
        <v>0</v>
      </c>
      <c r="U8" s="70">
        <f t="shared" si="12"/>
        <v>5.3789999999999996</v>
      </c>
      <c r="V8" s="80"/>
      <c r="W8" s="70">
        <f t="shared" si="13"/>
        <v>0.44000000000000006</v>
      </c>
      <c r="X8" s="70">
        <f t="shared" si="14"/>
        <v>1</v>
      </c>
      <c r="Y8" s="70">
        <f t="shared" si="15"/>
        <v>0</v>
      </c>
      <c r="Z8" s="70">
        <f t="shared" si="16"/>
        <v>0</v>
      </c>
      <c r="AA8" s="70">
        <f t="shared" si="17"/>
        <v>0</v>
      </c>
      <c r="AB8" s="70">
        <f t="shared" si="18"/>
        <v>0</v>
      </c>
      <c r="AC8" s="70">
        <f t="shared" si="19"/>
        <v>8.0000000000000002E-3</v>
      </c>
      <c r="AD8" s="70">
        <f t="shared" si="20"/>
        <v>0.91999999999999993</v>
      </c>
      <c r="AE8" s="70">
        <v>0</v>
      </c>
      <c r="AF8" s="70">
        <f t="shared" si="21"/>
        <v>7.1719999999999997</v>
      </c>
    </row>
    <row r="9" spans="2:32" ht="15.75" x14ac:dyDescent="0.25">
      <c r="B9" s="89" t="s">
        <v>6218</v>
      </c>
      <c r="C9" s="90"/>
      <c r="D9" s="90"/>
      <c r="E9" s="90"/>
      <c r="F9" s="90"/>
      <c r="G9" s="90"/>
      <c r="H9" s="90"/>
      <c r="I9" s="90"/>
      <c r="J9" s="91"/>
      <c r="K9" s="4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2:32" s="4" customFormat="1" ht="30" customHeight="1" x14ac:dyDescent="0.25">
      <c r="B10" s="23" t="s">
        <v>1220</v>
      </c>
      <c r="C10" s="24">
        <v>25</v>
      </c>
      <c r="D10" s="24">
        <v>25</v>
      </c>
      <c r="E10" s="23" t="s">
        <v>6204</v>
      </c>
      <c r="F10" s="65" t="s">
        <v>5554</v>
      </c>
      <c r="G10" s="60" t="str">
        <f>IFERROR(IF(E10="Individual Unit",IF(VLOOKUP($F10,Products,26,FALSE)="","X",VLOOKUP($F10,Products,26,FALSE)),""),"")</f>
        <v/>
      </c>
      <c r="H10" s="23" t="str">
        <f>_xlfn.IFNA(VLOOKUP($F10,Products,2,FALSE),"Not Found")</f>
        <v>RD Johns</v>
      </c>
      <c r="I10" s="24" t="str">
        <f>_xlfn.IFNA(VLOOKUP($F10,Products,4,FALSE),"Not Found")</f>
        <v>3021</v>
      </c>
      <c r="J10" s="24" t="str">
        <f>_xlfn.IFNA(VLOOKUP($F10,Products,5,FALSE),"Not Found")</f>
        <v>Caterers Kitchen Solid Pack Apples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0.1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2.95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2.5000000000000001E-2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2.5000000000000001E-2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0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0.45000000000000007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2.95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11.89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0.1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2.95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2.5000000000000001E-2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2.5000000000000001E-2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0.45000000000000007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2.95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11.89</v>
      </c>
    </row>
    <row r="11" spans="2:32" s="4" customFormat="1" ht="30" customHeight="1" x14ac:dyDescent="0.25">
      <c r="B11" s="23" t="s">
        <v>6208</v>
      </c>
      <c r="C11" s="24">
        <v>25</v>
      </c>
      <c r="D11" s="24">
        <v>25</v>
      </c>
      <c r="E11" s="23" t="s">
        <v>6204</v>
      </c>
      <c r="F11" s="65" t="s">
        <v>5410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1674</v>
      </c>
      <c r="J11" s="24" t="str">
        <f>_xlfn.IFNA(VLOOKUP($F11,Products,5,FALSE),"Not Found")</f>
        <v>Greens Summer Berries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0.27500000000000002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1.4750000000000001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2.5000000000000001E-2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2.5000000000000001E-2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1.625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1.325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10.397500000000001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0.27500000000000002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1.4750000000000001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2.5000000000000001E-2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2.5000000000000001E-2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1.625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1.325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10.397500000000001</v>
      </c>
    </row>
    <row r="12" spans="2:32" s="4" customFormat="1" ht="30" customHeight="1" x14ac:dyDescent="0.25">
      <c r="B12" s="23" t="s">
        <v>6219</v>
      </c>
      <c r="C12" s="24">
        <v>20</v>
      </c>
      <c r="D12" s="24">
        <v>20</v>
      </c>
      <c r="E12" s="23" t="s">
        <v>6204</v>
      </c>
      <c r="F12" s="65" t="s">
        <v>5352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8986</v>
      </c>
      <c r="J12" s="24" t="str">
        <f>_xlfn.IFNA(VLOOKUP($F12,Products,5,FALSE),"Not Found")</f>
        <v xml:space="preserve"> Crumble Topping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1.24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14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3.5999999999999996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2.3800000000000003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1.22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0.04</v>
      </c>
      <c r="S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4.4000000000000004</v>
      </c>
      <c r="T12" s="70">
        <v>0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92.97399999999999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1.24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14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3.5999999999999996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2.3800000000000003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1.22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0.04</v>
      </c>
      <c r="AD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4.4000000000000004</v>
      </c>
      <c r="AE12" s="70">
        <v>0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92.97399999999999</v>
      </c>
    </row>
    <row r="13" spans="2:32" s="4" customFormat="1" ht="30" customHeight="1" x14ac:dyDescent="0.25">
      <c r="B13" s="23" t="s">
        <v>6224</v>
      </c>
      <c r="C13" s="24">
        <v>2.2999999999999998</v>
      </c>
      <c r="D13" s="24">
        <v>2.2999999999999998</v>
      </c>
      <c r="E13" s="23" t="s">
        <v>6204</v>
      </c>
      <c r="F13" s="65" t="s">
        <v>3898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5928</v>
      </c>
      <c r="J13" s="24" t="str">
        <f>_xlfn.IFNA(VLOOKUP($F13,Products,5,FALSE),"Not Found")</f>
        <v>Birds Instant Custard Mix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8.0500000000000002E-2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1.8836999999999999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0.2369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0.10350000000000002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0.13339999999999999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1.15E-2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1.0579999999999999E-2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1.2304999999999999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10.0763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8.0500000000000002E-2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1.8836999999999999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0.2369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0.10350000000000002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0.13339999999999999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1.15E-2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1.0579999999999999E-2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1.2304999999999999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10.0763</v>
      </c>
    </row>
    <row r="14" spans="2:32" x14ac:dyDescent="0.25">
      <c r="L14" s="71">
        <f t="shared" ref="L14:U14" si="23">SUM(L6:L13)</f>
        <v>8.1155000000000008</v>
      </c>
      <c r="M14" s="71">
        <f t="shared" si="23"/>
        <v>82.438699999999997</v>
      </c>
      <c r="N14" s="71">
        <f t="shared" si="23"/>
        <v>4.2168999999999999</v>
      </c>
      <c r="O14" s="71">
        <f t="shared" si="23"/>
        <v>2.7735000000000003</v>
      </c>
      <c r="P14" s="71">
        <f t="shared" si="23"/>
        <v>1.4434</v>
      </c>
      <c r="Q14" s="71">
        <f t="shared" si="23"/>
        <v>10.9465</v>
      </c>
      <c r="R14" s="71">
        <f t="shared" si="23"/>
        <v>0.23658000000000001</v>
      </c>
      <c r="S14" s="71">
        <f t="shared" si="23"/>
        <v>8.3605</v>
      </c>
      <c r="T14" s="71">
        <f t="shared" si="23"/>
        <v>6.9750000000000005</v>
      </c>
      <c r="U14" s="71">
        <f t="shared" si="23"/>
        <v>390.21679999999998</v>
      </c>
      <c r="V14" s="73" t="s">
        <v>6151</v>
      </c>
      <c r="W14" s="71">
        <f t="shared" ref="W14:AF14" si="24">SUM(W6:W13)</f>
        <v>8.355500000000001</v>
      </c>
      <c r="X14" s="71">
        <f t="shared" si="24"/>
        <v>83.548699999999997</v>
      </c>
      <c r="Y14" s="71">
        <f t="shared" si="24"/>
        <v>4.2268999999999997</v>
      </c>
      <c r="Z14" s="71">
        <f t="shared" si="24"/>
        <v>2.7835000000000005</v>
      </c>
      <c r="AA14" s="71">
        <f t="shared" si="24"/>
        <v>1.4434</v>
      </c>
      <c r="AB14" s="71">
        <f t="shared" si="24"/>
        <v>11.086500000000001</v>
      </c>
      <c r="AC14" s="71">
        <f t="shared" si="24"/>
        <v>0.29857999999999996</v>
      </c>
      <c r="AD14" s="71">
        <f t="shared" si="24"/>
        <v>9.2705000000000002</v>
      </c>
      <c r="AE14" s="71">
        <f t="shared" si="24"/>
        <v>6.9750000000000005</v>
      </c>
      <c r="AF14" s="71">
        <f t="shared" si="24"/>
        <v>396.50979999999998</v>
      </c>
    </row>
    <row r="15" spans="2:32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9:J9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5412BC81-25AD-4372-A35D-C56ED62A2528}"/>
    <hyperlink ref="M1" location="'HOME WEEK 2'!A1" display="&lt; Week 2 Home" xr:uid="{BEAD059B-E843-4B99-B5CC-B5CF16F88027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EE348CD-07A9-44C5-8C90-646C907892C9}">
          <x14:formula1>
            <xm:f>'Master Product List'!$B:$B</xm:f>
          </x14:formula1>
          <xm:sqref>F10:F13 F6:F8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78FEF-93E7-4FAB-87A8-4AB232CB2351}">
  <sheetPr codeName="Sheet152">
    <tabColor rgb="FF0070C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6248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1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6249</v>
      </c>
      <c r="AF5" s="69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10" si="0">IFERROR(IF(E6="Individual Unit",IF(VLOOKUP($F6,Products,26,FALSE)="","X",VLOOKUP($F6,Products,26,FALSE)),""),"")</f>
        <v>300</v>
      </c>
      <c r="H6" s="23" t="str">
        <f t="shared" ref="H6:H10" si="1">_xlfn.IFNA(VLOOKUP($F6,Products,2,FALSE),"Not Found")</f>
        <v>Tamar Fresh</v>
      </c>
      <c r="I6" s="24" t="str">
        <f t="shared" ref="I6:I10" si="2">_xlfn.IFNA(VLOOKUP($F6,Products,4,FALSE),"Not Found")</f>
        <v>4140</v>
      </c>
      <c r="J6" s="24" t="str">
        <f t="shared" ref="J6:J10" si="3">_xlfn.IFNA(VLOOKUP($F6,Products,5,FALSE),"Not Found")</f>
        <v>Potato Bakers 50's Bag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10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D6:AE10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2540</v>
      </c>
      <c r="C7" s="24">
        <v>25</v>
      </c>
      <c r="D7" s="24">
        <v>37.5</v>
      </c>
      <c r="E7" s="23" t="s">
        <v>6204</v>
      </c>
      <c r="F7" s="65" t="s">
        <v>2539</v>
      </c>
      <c r="G7" s="60" t="str">
        <f t="shared" si="0"/>
        <v/>
      </c>
      <c r="H7" s="23" t="str">
        <f t="shared" si="1"/>
        <v>RD Johns</v>
      </c>
      <c r="I7" s="24" t="str">
        <f t="shared" si="2"/>
        <v>40569</v>
      </c>
      <c r="J7" s="24" t="str">
        <f t="shared" si="3"/>
        <v>Tuna Chunks in Brine</v>
      </c>
      <c r="L7" s="70">
        <f t="shared" si="4"/>
        <v>6.25</v>
      </c>
      <c r="M7" s="70">
        <f t="shared" si="5"/>
        <v>0</v>
      </c>
      <c r="N7" s="70">
        <f t="shared" si="6"/>
        <v>0.25</v>
      </c>
      <c r="O7" s="70">
        <f t="shared" si="7"/>
        <v>0.17499999999999999</v>
      </c>
      <c r="P7" s="70">
        <f t="shared" si="8"/>
        <v>7.4999999999999997E-2</v>
      </c>
      <c r="Q7" s="70">
        <f t="shared" si="9"/>
        <v>0</v>
      </c>
      <c r="R7" s="70">
        <f t="shared" si="10"/>
        <v>0.1825</v>
      </c>
      <c r="S7" s="70">
        <f t="shared" si="11"/>
        <v>0</v>
      </c>
      <c r="T7" s="70">
        <v>0</v>
      </c>
      <c r="U7" s="70">
        <f t="shared" si="12"/>
        <v>27.484999999999999</v>
      </c>
      <c r="V7" s="80"/>
      <c r="W7" s="70">
        <f t="shared" si="13"/>
        <v>9.375</v>
      </c>
      <c r="X7" s="70">
        <f t="shared" si="14"/>
        <v>0</v>
      </c>
      <c r="Y7" s="70">
        <f t="shared" si="15"/>
        <v>0.375</v>
      </c>
      <c r="Z7" s="70">
        <f t="shared" si="16"/>
        <v>0.26249999999999996</v>
      </c>
      <c r="AA7" s="70">
        <f t="shared" si="17"/>
        <v>0.1125</v>
      </c>
      <c r="AB7" s="70">
        <f t="shared" si="18"/>
        <v>0</v>
      </c>
      <c r="AC7" s="70">
        <f t="shared" si="19"/>
        <v>0.27374999999999999</v>
      </c>
      <c r="AD7" s="70">
        <f t="shared" si="20"/>
        <v>0</v>
      </c>
      <c r="AE7" s="70">
        <v>0</v>
      </c>
      <c r="AF7" s="70">
        <f t="shared" si="21"/>
        <v>41.227499999999999</v>
      </c>
    </row>
    <row r="8" spans="2:32" s="4" customFormat="1" ht="30" customHeight="1" x14ac:dyDescent="0.25">
      <c r="B8" s="23" t="s">
        <v>6250</v>
      </c>
      <c r="C8" s="24">
        <v>25</v>
      </c>
      <c r="D8" s="24">
        <v>37.5</v>
      </c>
      <c r="E8" s="23" t="s">
        <v>6204</v>
      </c>
      <c r="F8" s="65" t="s">
        <v>5824</v>
      </c>
      <c r="G8" s="60" t="str">
        <f>IFERROR(IF(E8="Individual Unit",IF(VLOOKUP($F8,Products,26,FALSE)="","X",VLOOKUP($F8,Products,26,FALSE)),""),"")</f>
        <v/>
      </c>
      <c r="H8" s="23" t="str">
        <f>_xlfn.IFNA(VLOOKUP($F8,Products,2,FALSE),"Not Found")</f>
        <v>Bidfood</v>
      </c>
      <c r="I8" s="24" t="str">
        <f>_xlfn.IFNA(VLOOKUP($F8,Products,4,FALSE),"Not Found")</f>
        <v>5971</v>
      </c>
      <c r="J8" s="24" t="str">
        <f>_xlfn.IFNA(VLOOKUP($F8,Products,5,FALSE),"Not Found")</f>
        <v>Wild Alaskan Pink Salmon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5.9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0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1.2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0.97499999999999998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0.22500000000000003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0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0.2</v>
      </c>
      <c r="S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</v>
      </c>
      <c r="T8" s="70">
        <v>0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34.5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8.8500000000000014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0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1.8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1.4624999999999999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0.33750000000000002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0.3</v>
      </c>
      <c r="AD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</v>
      </c>
      <c r="AE8" s="70">
        <v>0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51.749999999999993</v>
      </c>
    </row>
    <row r="9" spans="2:32" s="4" customFormat="1" ht="30" customHeight="1" x14ac:dyDescent="0.25">
      <c r="B9" s="23" t="s">
        <v>4229</v>
      </c>
      <c r="C9" s="24">
        <v>15</v>
      </c>
      <c r="D9" s="24">
        <v>25</v>
      </c>
      <c r="E9" s="23" t="s">
        <v>6204</v>
      </c>
      <c r="F9" s="65" t="s">
        <v>2826</v>
      </c>
      <c r="G9" s="60" t="str">
        <f t="shared" ref="G9" si="22">IFERROR(IF(E9="Individual Unit",IF(VLOOKUP($F9,Products,26,FALSE)="","X",VLOOKUP($F9,Products,26,FALSE)),""),"")</f>
        <v/>
      </c>
      <c r="H9" s="23" t="str">
        <f t="shared" si="1"/>
        <v>RD Johns</v>
      </c>
      <c r="I9" s="24" t="str">
        <f t="shared" si="2"/>
        <v>6108</v>
      </c>
      <c r="J9" s="24" t="str">
        <f t="shared" si="3"/>
        <v>Sweetcorn 2.5kg bag</v>
      </c>
      <c r="L9" s="70">
        <f t="shared" si="4"/>
        <v>0.375</v>
      </c>
      <c r="M9" s="70">
        <f t="shared" si="5"/>
        <v>1.7399999999999998</v>
      </c>
      <c r="N9" s="70">
        <f t="shared" si="6"/>
        <v>0.20999999999999996</v>
      </c>
      <c r="O9" s="70">
        <f t="shared" si="7"/>
        <v>0.14999999999999997</v>
      </c>
      <c r="P9" s="70">
        <f t="shared" si="8"/>
        <v>0.06</v>
      </c>
      <c r="Q9" s="70">
        <f t="shared" si="9"/>
        <v>0.375</v>
      </c>
      <c r="R9" s="70">
        <f t="shared" si="10"/>
        <v>0</v>
      </c>
      <c r="S9" s="70">
        <v>0</v>
      </c>
      <c r="T9" s="70">
        <f t="shared" si="11"/>
        <v>1.2150000000000001</v>
      </c>
      <c r="U9" s="70">
        <f t="shared" si="12"/>
        <v>11.185499999999999</v>
      </c>
      <c r="V9" s="80"/>
      <c r="W9" s="70">
        <f t="shared" si="13"/>
        <v>0.625</v>
      </c>
      <c r="X9" s="70">
        <f t="shared" si="14"/>
        <v>2.9</v>
      </c>
      <c r="Y9" s="70">
        <f t="shared" si="15"/>
        <v>0.35</v>
      </c>
      <c r="Z9" s="70">
        <f t="shared" si="16"/>
        <v>0.24999999999999997</v>
      </c>
      <c r="AA9" s="70">
        <f t="shared" si="17"/>
        <v>0.1</v>
      </c>
      <c r="AB9" s="70">
        <f t="shared" si="18"/>
        <v>0.625</v>
      </c>
      <c r="AC9" s="70">
        <f t="shared" si="19"/>
        <v>0</v>
      </c>
      <c r="AD9" s="70">
        <v>0</v>
      </c>
      <c r="AE9" s="70">
        <f t="shared" si="20"/>
        <v>2.0249999999999999</v>
      </c>
      <c r="AF9" s="70">
        <f t="shared" si="21"/>
        <v>18.642499999999998</v>
      </c>
    </row>
    <row r="10" spans="2:32" s="4" customFormat="1" ht="48.75" customHeight="1" x14ac:dyDescent="0.25">
      <c r="B10" s="23" t="s">
        <v>2116</v>
      </c>
      <c r="C10" s="24">
        <v>10</v>
      </c>
      <c r="D10" s="24">
        <v>20</v>
      </c>
      <c r="E10" s="23" t="s">
        <v>6204</v>
      </c>
      <c r="F10" s="65" t="s">
        <v>3948</v>
      </c>
      <c r="G10" s="60" t="str">
        <f t="shared" si="0"/>
        <v/>
      </c>
      <c r="H10" s="23" t="str">
        <f t="shared" si="1"/>
        <v>Bidfood</v>
      </c>
      <c r="I10" s="24" t="str">
        <f t="shared" si="2"/>
        <v>37897</v>
      </c>
      <c r="J10" s="24" t="str">
        <f t="shared" si="3"/>
        <v>Everyday Favourites Great Value Mayonnaise - 5 Litre</v>
      </c>
      <c r="L10" s="70">
        <f t="shared" si="4"/>
        <v>0.01</v>
      </c>
      <c r="M10" s="70">
        <f t="shared" si="5"/>
        <v>0.77</v>
      </c>
      <c r="N10" s="70">
        <f t="shared" si="6"/>
        <v>1.4300000000000002</v>
      </c>
      <c r="O10" s="70">
        <f t="shared" si="7"/>
        <v>1.216</v>
      </c>
      <c r="P10" s="70">
        <f t="shared" si="8"/>
        <v>0.21400000000000002</v>
      </c>
      <c r="Q10" s="70">
        <f t="shared" si="9"/>
        <v>0.05</v>
      </c>
      <c r="R10" s="70">
        <f t="shared" si="10"/>
        <v>0.14199999999999999</v>
      </c>
      <c r="S10" s="70">
        <f t="shared" si="11"/>
        <v>0.16</v>
      </c>
      <c r="T10" s="70">
        <v>0</v>
      </c>
      <c r="U10" s="70">
        <f t="shared" si="12"/>
        <v>16</v>
      </c>
      <c r="V10" s="80"/>
      <c r="W10" s="70">
        <f t="shared" si="13"/>
        <v>0.02</v>
      </c>
      <c r="X10" s="70">
        <f t="shared" si="14"/>
        <v>1.54</v>
      </c>
      <c r="Y10" s="70">
        <f t="shared" si="15"/>
        <v>2.8600000000000003</v>
      </c>
      <c r="Z10" s="70">
        <f t="shared" si="16"/>
        <v>2.4319999999999999</v>
      </c>
      <c r="AA10" s="70">
        <f t="shared" si="17"/>
        <v>0.42800000000000005</v>
      </c>
      <c r="AB10" s="70">
        <f t="shared" si="18"/>
        <v>0.1</v>
      </c>
      <c r="AC10" s="70">
        <f t="shared" si="19"/>
        <v>0.28399999999999997</v>
      </c>
      <c r="AD10" s="70">
        <f t="shared" si="20"/>
        <v>0.32</v>
      </c>
      <c r="AE10" s="70">
        <v>0</v>
      </c>
      <c r="AF10" s="70">
        <f t="shared" si="21"/>
        <v>32</v>
      </c>
    </row>
    <row r="11" spans="2:32" ht="15.75" x14ac:dyDescent="0.25">
      <c r="B11" s="89" t="s">
        <v>6216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2975</v>
      </c>
      <c r="C12" s="39">
        <v>20</v>
      </c>
      <c r="D12" s="39">
        <v>25</v>
      </c>
      <c r="E12" s="38" t="s">
        <v>6204</v>
      </c>
      <c r="F12" s="65" t="s">
        <v>3270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33094</v>
      </c>
      <c r="J12" s="24" t="str">
        <f>_xlfn.IFNA(VLOOKUP($F12,Products,5,FALSE),"Not Found")</f>
        <v>Strawberries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1.22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9.1999999999999998E-2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8.0000000000000002E-3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1.22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1.5249999999999999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0.125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0.11499999999999999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0.01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1.5249999999999999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7.5</v>
      </c>
    </row>
    <row r="13" spans="2:32" s="4" customFormat="1" ht="30" customHeight="1" x14ac:dyDescent="0.25">
      <c r="B13" s="38" t="s">
        <v>2668</v>
      </c>
      <c r="C13" s="39">
        <v>15</v>
      </c>
      <c r="D13" s="39">
        <v>20</v>
      </c>
      <c r="E13" s="38" t="s">
        <v>6204</v>
      </c>
      <c r="F13" s="65" t="s">
        <v>3267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17229</v>
      </c>
      <c r="J13" s="24" t="str">
        <f>_xlfn.IFNA(VLOOKUP($F13,Products,5,FALSE),"Not Found")</f>
        <v>Red Grapes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0.10499999999999998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2.415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0.03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0.09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2.415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9.75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0.13999999999999999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3.22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0.04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0.04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0.12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3.22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13</v>
      </c>
    </row>
    <row r="14" spans="2:32" s="4" customFormat="1" ht="30" customHeight="1" x14ac:dyDescent="0.25">
      <c r="B14" s="38" t="s">
        <v>1447</v>
      </c>
      <c r="C14" s="39">
        <v>0.1</v>
      </c>
      <c r="D14" s="39">
        <v>0.1</v>
      </c>
      <c r="E14" s="38" t="s">
        <v>1216</v>
      </c>
      <c r="F14" s="65" t="s">
        <v>3333</v>
      </c>
      <c r="G14" s="60">
        <f>IFERROR(IF(E14="Individual Unit",IF(VLOOKUP($F14,Products,26,FALSE)="","X",VLOOKUP($F14,Products,26,FALSE)),""),"")</f>
        <v>167</v>
      </c>
      <c r="H14" s="23" t="str">
        <f>_xlfn.IFNA(VLOOKUP($F14,Products,2,FALSE),"Not Found")</f>
        <v>Tamar Fresh</v>
      </c>
      <c r="I14" s="24" t="str">
        <f>_xlfn.IFNA(VLOOKUP($F14,Products,4,FALSE),"Not Found")</f>
        <v>1006</v>
      </c>
      <c r="J14" s="24" t="str">
        <f>_xlfn.IFNA(VLOOKUP($F14,Products,5,FALSE),"Not Found")</f>
        <v>Gala Apples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2.1710000000000003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0.20040000000000002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1.8370000000000002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8.35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2.1710000000000003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0.20040000000000002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1.8370000000000002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8.35</v>
      </c>
    </row>
    <row r="15" spans="2:32" x14ac:dyDescent="0.25">
      <c r="L15" s="71">
        <f t="shared" ref="L15:U15" si="23">SUM(L6:L14)</f>
        <v>18.460000000000004</v>
      </c>
      <c r="M15" s="71">
        <f t="shared" si="23"/>
        <v>67.116000000000014</v>
      </c>
      <c r="N15" s="71">
        <f t="shared" si="23"/>
        <v>3.52</v>
      </c>
      <c r="O15" s="71">
        <f t="shared" si="23"/>
        <v>2.8479999999999999</v>
      </c>
      <c r="P15" s="71">
        <f t="shared" si="23"/>
        <v>0.67200000000000004</v>
      </c>
      <c r="Q15" s="71">
        <f t="shared" si="23"/>
        <v>8.7154000000000007</v>
      </c>
      <c r="R15" s="71">
        <f t="shared" si="23"/>
        <v>0.52449999999999997</v>
      </c>
      <c r="S15" s="71">
        <f t="shared" si="23"/>
        <v>0.16</v>
      </c>
      <c r="T15" s="71">
        <f t="shared" si="23"/>
        <v>9.3870000000000005</v>
      </c>
      <c r="U15" s="71">
        <f t="shared" si="23"/>
        <v>359.27049999999997</v>
      </c>
      <c r="V15" s="73" t="s">
        <v>6151</v>
      </c>
      <c r="W15" s="71">
        <f t="shared" ref="W15:AF15" si="24">SUM(W6:W14)</f>
        <v>24.86</v>
      </c>
      <c r="X15" s="71">
        <f t="shared" si="24"/>
        <v>70.156000000000006</v>
      </c>
      <c r="Y15" s="71">
        <f t="shared" si="24"/>
        <v>5.8500000000000005</v>
      </c>
      <c r="Z15" s="71">
        <f t="shared" si="24"/>
        <v>4.7719999999999994</v>
      </c>
      <c r="AA15" s="71">
        <f t="shared" si="24"/>
        <v>1.0780000000000001</v>
      </c>
      <c r="AB15" s="71">
        <f t="shared" si="24"/>
        <v>9.0953999999999997</v>
      </c>
      <c r="AC15" s="71">
        <f t="shared" si="24"/>
        <v>0.85775000000000001</v>
      </c>
      <c r="AD15" s="71">
        <f t="shared" si="24"/>
        <v>0.32</v>
      </c>
      <c r="AE15" s="71">
        <f t="shared" si="24"/>
        <v>11.307</v>
      </c>
      <c r="AF15" s="71">
        <f t="shared" si="24"/>
        <v>418.46999999999997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CD2D0A29-96D9-4C56-AE6F-4F809A05AB0B}"/>
    <hyperlink ref="M1" location="'HOME WEEK 2'!A1" display="&lt; Week 2 Home" xr:uid="{E4E0084C-14E0-419B-9119-2B0466FB3DA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90790BE-BD98-4C4C-A54D-09C839DB9C60}">
          <x14:formula1>
            <xm:f>'Master Product List'!$B:$B</xm:f>
          </x14:formula1>
          <xm:sqref>F12:F14 F6:F10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E6C7-9A78-418C-AC41-3D74189AEE77}">
  <sheetPr codeName="Sheet216">
    <tabColor rgb="FF0070C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B12" sqref="B12:F12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6248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8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10" si="0">IFERROR(IF(E6="Individual Unit",IF(VLOOKUP($F6,Products,26,FALSE)="","X",VLOOKUP($F6,Products,26,FALSE)),""),"")</f>
        <v>300</v>
      </c>
      <c r="H6" s="23" t="str">
        <f t="shared" ref="H6:H10" si="1">_xlfn.IFNA(VLOOKUP($F6,Products,2,FALSE),"Not Found")</f>
        <v>Tamar Fresh</v>
      </c>
      <c r="I6" s="24" t="str">
        <f t="shared" ref="I6:I10" si="2">_xlfn.IFNA(VLOOKUP($F6,Products,4,FALSE),"Not Found")</f>
        <v>4140</v>
      </c>
      <c r="J6" s="24" t="str">
        <f t="shared" ref="J6:J10" si="3">_xlfn.IFNA(VLOOKUP($F6,Products,5,FALSE),"Not Found")</f>
        <v>Potato Bakers 50's Bag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10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D6:AE10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2540</v>
      </c>
      <c r="C7" s="24">
        <v>25</v>
      </c>
      <c r="D7" s="24">
        <v>37.5</v>
      </c>
      <c r="E7" s="23" t="s">
        <v>6204</v>
      </c>
      <c r="F7" s="65" t="s">
        <v>2539</v>
      </c>
      <c r="G7" s="60" t="str">
        <f t="shared" ref="G7" si="22">IFERROR(IF(E7="Individual Unit",IF(VLOOKUP($F7,Products,26,FALSE)="","X",VLOOKUP($F7,Products,26,FALSE)),""),"")</f>
        <v/>
      </c>
      <c r="H7" s="23" t="str">
        <f t="shared" si="1"/>
        <v>RD Johns</v>
      </c>
      <c r="I7" s="24" t="str">
        <f t="shared" si="2"/>
        <v>40569</v>
      </c>
      <c r="J7" s="24" t="str">
        <f t="shared" si="3"/>
        <v>Tuna Chunks in Brine</v>
      </c>
      <c r="L7" s="70">
        <f t="shared" si="4"/>
        <v>6.25</v>
      </c>
      <c r="M7" s="70">
        <f t="shared" si="5"/>
        <v>0</v>
      </c>
      <c r="N7" s="70">
        <f t="shared" si="6"/>
        <v>0.25</v>
      </c>
      <c r="O7" s="70">
        <f t="shared" si="7"/>
        <v>0.17499999999999999</v>
      </c>
      <c r="P7" s="70">
        <f t="shared" si="8"/>
        <v>7.4999999999999997E-2</v>
      </c>
      <c r="Q7" s="70">
        <f t="shared" si="9"/>
        <v>0</v>
      </c>
      <c r="R7" s="70">
        <f t="shared" si="10"/>
        <v>0.1825</v>
      </c>
      <c r="S7" s="70">
        <f t="shared" si="11"/>
        <v>0</v>
      </c>
      <c r="T7" s="70">
        <v>0</v>
      </c>
      <c r="U7" s="70">
        <f t="shared" si="12"/>
        <v>27.484999999999999</v>
      </c>
      <c r="V7" s="80"/>
      <c r="W7" s="70">
        <f t="shared" si="13"/>
        <v>9.375</v>
      </c>
      <c r="X7" s="70">
        <f t="shared" si="14"/>
        <v>0</v>
      </c>
      <c r="Y7" s="70">
        <f t="shared" si="15"/>
        <v>0.375</v>
      </c>
      <c r="Z7" s="70">
        <f t="shared" si="16"/>
        <v>0.26249999999999996</v>
      </c>
      <c r="AA7" s="70">
        <f t="shared" si="17"/>
        <v>0.1125</v>
      </c>
      <c r="AB7" s="70">
        <f t="shared" si="18"/>
        <v>0</v>
      </c>
      <c r="AC7" s="70">
        <f t="shared" si="19"/>
        <v>0.27374999999999999</v>
      </c>
      <c r="AD7" s="70">
        <f t="shared" si="20"/>
        <v>0</v>
      </c>
      <c r="AE7" s="70">
        <v>0</v>
      </c>
      <c r="AF7" s="70">
        <f t="shared" si="21"/>
        <v>41.227499999999999</v>
      </c>
    </row>
    <row r="8" spans="2:32" s="4" customFormat="1" ht="30" customHeight="1" x14ac:dyDescent="0.25">
      <c r="B8" s="23" t="s">
        <v>6250</v>
      </c>
      <c r="C8" s="24">
        <v>25</v>
      </c>
      <c r="D8" s="24">
        <v>37.5</v>
      </c>
      <c r="E8" s="23" t="s">
        <v>6204</v>
      </c>
      <c r="F8" s="65" t="s">
        <v>5824</v>
      </c>
      <c r="G8" s="60" t="str">
        <f>IFERROR(IF(E8="Individual Unit",IF(VLOOKUP($F8,Products,26,FALSE)="","X",VLOOKUP($F8,Products,26,FALSE)),""),"")</f>
        <v/>
      </c>
      <c r="H8" s="23" t="str">
        <f>_xlfn.IFNA(VLOOKUP($F8,Products,2,FALSE),"Not Found")</f>
        <v>Bidfood</v>
      </c>
      <c r="I8" s="24" t="str">
        <f>_xlfn.IFNA(VLOOKUP($F8,Products,4,FALSE),"Not Found")</f>
        <v>5971</v>
      </c>
      <c r="J8" s="24" t="str">
        <f>_xlfn.IFNA(VLOOKUP($F8,Products,5,FALSE),"Not Found")</f>
        <v>Wild Alaskan Pink Salmon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5.9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0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1.2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0.97499999999999998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0.22500000000000003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0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0.2</v>
      </c>
      <c r="S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</v>
      </c>
      <c r="T8" s="70">
        <v>0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34.5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8.8500000000000014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0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1.8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1.4624999999999999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0.33750000000000002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0.3</v>
      </c>
      <c r="AD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</v>
      </c>
      <c r="AE8" s="70">
        <v>0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51.749999999999993</v>
      </c>
    </row>
    <row r="9" spans="2:32" s="4" customFormat="1" ht="30" customHeight="1" x14ac:dyDescent="0.25">
      <c r="B9" s="23" t="s">
        <v>4229</v>
      </c>
      <c r="C9" s="24">
        <v>15</v>
      </c>
      <c r="D9" s="24">
        <v>25</v>
      </c>
      <c r="E9" s="23" t="s">
        <v>6204</v>
      </c>
      <c r="F9" s="65" t="s">
        <v>2826</v>
      </c>
      <c r="G9" s="60" t="str">
        <f t="shared" si="0"/>
        <v/>
      </c>
      <c r="H9" s="23" t="str">
        <f t="shared" si="1"/>
        <v>RD Johns</v>
      </c>
      <c r="I9" s="24" t="str">
        <f t="shared" si="2"/>
        <v>6108</v>
      </c>
      <c r="J9" s="24" t="str">
        <f t="shared" si="3"/>
        <v>Sweetcorn 2.5kg bag</v>
      </c>
      <c r="L9" s="70">
        <f t="shared" si="4"/>
        <v>0.375</v>
      </c>
      <c r="M9" s="70">
        <f t="shared" si="5"/>
        <v>1.7399999999999998</v>
      </c>
      <c r="N9" s="70">
        <f t="shared" si="6"/>
        <v>0.20999999999999996</v>
      </c>
      <c r="O9" s="70">
        <f t="shared" si="7"/>
        <v>0.14999999999999997</v>
      </c>
      <c r="P9" s="70">
        <f t="shared" si="8"/>
        <v>0.06</v>
      </c>
      <c r="Q9" s="70">
        <f t="shared" si="9"/>
        <v>0.375</v>
      </c>
      <c r="R9" s="70">
        <f t="shared" si="10"/>
        <v>0</v>
      </c>
      <c r="S9" s="70">
        <v>0</v>
      </c>
      <c r="T9" s="70">
        <f t="shared" si="11"/>
        <v>1.2150000000000001</v>
      </c>
      <c r="U9" s="70">
        <f t="shared" si="12"/>
        <v>11.185499999999999</v>
      </c>
      <c r="V9" s="80"/>
      <c r="W9" s="70">
        <f t="shared" si="13"/>
        <v>0.625</v>
      </c>
      <c r="X9" s="70">
        <f t="shared" si="14"/>
        <v>2.9</v>
      </c>
      <c r="Y9" s="70">
        <f t="shared" si="15"/>
        <v>0.35</v>
      </c>
      <c r="Z9" s="70">
        <f t="shared" si="16"/>
        <v>0.24999999999999997</v>
      </c>
      <c r="AA9" s="70">
        <f t="shared" si="17"/>
        <v>0.1</v>
      </c>
      <c r="AB9" s="70">
        <f t="shared" si="18"/>
        <v>0.625</v>
      </c>
      <c r="AC9" s="70">
        <f t="shared" si="19"/>
        <v>0</v>
      </c>
      <c r="AD9" s="70">
        <v>0</v>
      </c>
      <c r="AE9" s="70">
        <f t="shared" si="20"/>
        <v>2.0249999999999999</v>
      </c>
      <c r="AF9" s="70">
        <f t="shared" si="21"/>
        <v>18.642499999999998</v>
      </c>
    </row>
    <row r="10" spans="2:32" s="4" customFormat="1" ht="45" customHeight="1" x14ac:dyDescent="0.25">
      <c r="B10" s="23" t="s">
        <v>2116</v>
      </c>
      <c r="C10" s="24">
        <v>10</v>
      </c>
      <c r="D10" s="24">
        <v>20</v>
      </c>
      <c r="E10" s="23" t="s">
        <v>6204</v>
      </c>
      <c r="F10" s="65" t="s">
        <v>3948</v>
      </c>
      <c r="G10" s="60" t="str">
        <f t="shared" si="0"/>
        <v/>
      </c>
      <c r="H10" s="23" t="str">
        <f t="shared" si="1"/>
        <v>Bidfood</v>
      </c>
      <c r="I10" s="24" t="str">
        <f t="shared" si="2"/>
        <v>37897</v>
      </c>
      <c r="J10" s="24" t="str">
        <f t="shared" si="3"/>
        <v>Everyday Favourites Great Value Mayonnaise - 5 Litre</v>
      </c>
      <c r="L10" s="70">
        <f t="shared" si="4"/>
        <v>0.01</v>
      </c>
      <c r="M10" s="70">
        <f t="shared" si="5"/>
        <v>0.77</v>
      </c>
      <c r="N10" s="70">
        <f t="shared" si="6"/>
        <v>1.4300000000000002</v>
      </c>
      <c r="O10" s="70">
        <f t="shared" si="7"/>
        <v>1.216</v>
      </c>
      <c r="P10" s="70">
        <f t="shared" si="8"/>
        <v>0.21400000000000002</v>
      </c>
      <c r="Q10" s="70">
        <f t="shared" si="9"/>
        <v>0.05</v>
      </c>
      <c r="R10" s="70">
        <f t="shared" si="10"/>
        <v>0.14199999999999999</v>
      </c>
      <c r="S10" s="70">
        <f t="shared" si="11"/>
        <v>0.16</v>
      </c>
      <c r="T10" s="70">
        <v>0</v>
      </c>
      <c r="U10" s="70">
        <f t="shared" si="12"/>
        <v>16</v>
      </c>
      <c r="V10" s="80"/>
      <c r="W10" s="70">
        <f t="shared" si="13"/>
        <v>0.02</v>
      </c>
      <c r="X10" s="70">
        <f t="shared" si="14"/>
        <v>1.54</v>
      </c>
      <c r="Y10" s="70">
        <f t="shared" si="15"/>
        <v>2.8600000000000003</v>
      </c>
      <c r="Z10" s="70">
        <f t="shared" si="16"/>
        <v>2.4319999999999999</v>
      </c>
      <c r="AA10" s="70">
        <f t="shared" si="17"/>
        <v>0.42800000000000005</v>
      </c>
      <c r="AB10" s="70">
        <f t="shared" si="18"/>
        <v>0.1</v>
      </c>
      <c r="AC10" s="70">
        <f t="shared" si="19"/>
        <v>0.28399999999999997</v>
      </c>
      <c r="AD10" s="70">
        <f t="shared" si="20"/>
        <v>0.32</v>
      </c>
      <c r="AE10" s="70">
        <v>0</v>
      </c>
      <c r="AF10" s="70">
        <f t="shared" si="21"/>
        <v>32</v>
      </c>
    </row>
    <row r="11" spans="2:32" ht="21" customHeight="1" x14ac:dyDescent="0.25">
      <c r="B11" s="89" t="s">
        <v>6228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45" x14ac:dyDescent="0.25">
      <c r="B12" s="58" t="s">
        <v>5993</v>
      </c>
      <c r="C12" s="39">
        <v>1</v>
      </c>
      <c r="D12" s="39">
        <v>1</v>
      </c>
      <c r="E12" s="39" t="s">
        <v>419</v>
      </c>
      <c r="F12" s="23" t="s">
        <v>6000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4346</v>
      </c>
      <c r="J12" s="24" t="str">
        <f>_xlfn.IFNA(VLOOKUP($F12,Products,5,FALSE),"Not Found")</f>
        <v>Golden Acre Plain Yoghurts (fat free)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4.2999999999999997E-2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5.5E-2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5.0000000000000001E-3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2E-3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3.0000000000000001E-3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5.0000000000000001E-3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1E-3</v>
      </c>
      <c r="S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5.5E-2</v>
      </c>
      <c r="T12" s="70">
        <v>0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0.45169999999999999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4.2999999999999997E-2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5.5E-2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5.0000000000000001E-3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2E-3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3.0000000000000001E-3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5.0000000000000001E-3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1E-3</v>
      </c>
      <c r="AD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5.5E-2</v>
      </c>
      <c r="AE12" s="70">
        <v>0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0.45169999999999999</v>
      </c>
    </row>
    <row r="13" spans="2:32" s="4" customFormat="1" ht="30" customHeight="1" x14ac:dyDescent="0.25">
      <c r="B13" s="38" t="s">
        <v>6208</v>
      </c>
      <c r="C13" s="39">
        <v>10</v>
      </c>
      <c r="D13" s="39">
        <v>10</v>
      </c>
      <c r="E13" s="38" t="s">
        <v>6204</v>
      </c>
      <c r="F13" s="65" t="s">
        <v>5410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1674</v>
      </c>
      <c r="J13" s="24" t="str">
        <f>_xlfn.IFNA(VLOOKUP($F13,Products,5,FALSE),"Not Found")</f>
        <v>Greens Summer Berries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0.11000000000000001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0.59000000000000008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0.01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0.65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0.53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4.1590000000000007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0.11000000000000001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0.59000000000000008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0.01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0.01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0.65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0.53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4.1590000000000007</v>
      </c>
    </row>
    <row r="14" spans="2:32" x14ac:dyDescent="0.25">
      <c r="L14" s="71">
        <f t="shared" ref="L14:U14" si="23">SUM(L6:L13)</f>
        <v>18.388000000000002</v>
      </c>
      <c r="M14" s="71">
        <f t="shared" si="23"/>
        <v>61.955000000000013</v>
      </c>
      <c r="N14" s="71">
        <f t="shared" si="23"/>
        <v>3.4049999999999998</v>
      </c>
      <c r="O14" s="71">
        <f t="shared" si="23"/>
        <v>2.7379999999999995</v>
      </c>
      <c r="P14" s="71">
        <f t="shared" si="23"/>
        <v>0.66700000000000004</v>
      </c>
      <c r="Q14" s="71">
        <f t="shared" si="23"/>
        <v>8.8800000000000026</v>
      </c>
      <c r="R14" s="71">
        <f t="shared" si="23"/>
        <v>0.52549999999999997</v>
      </c>
      <c r="S14" s="71">
        <f t="shared" si="23"/>
        <v>0.215</v>
      </c>
      <c r="T14" s="71">
        <f t="shared" si="23"/>
        <v>4.4450000000000003</v>
      </c>
      <c r="U14" s="71">
        <f t="shared" si="23"/>
        <v>339.78119999999996</v>
      </c>
      <c r="V14" s="73" t="s">
        <v>6151</v>
      </c>
      <c r="W14" s="71">
        <f t="shared" ref="W14:AF14" si="24">SUM(W6:W13)</f>
        <v>24.722999999999999</v>
      </c>
      <c r="X14" s="71">
        <f t="shared" si="24"/>
        <v>63.885000000000005</v>
      </c>
      <c r="Y14" s="71">
        <f t="shared" si="24"/>
        <v>5.7</v>
      </c>
      <c r="Z14" s="71">
        <f t="shared" si="24"/>
        <v>4.6289999999999987</v>
      </c>
      <c r="AA14" s="71">
        <f t="shared" si="24"/>
        <v>1.071</v>
      </c>
      <c r="AB14" s="71">
        <f t="shared" si="24"/>
        <v>9.1800000000000015</v>
      </c>
      <c r="AC14" s="71">
        <f t="shared" si="24"/>
        <v>0.85875000000000001</v>
      </c>
      <c r="AD14" s="71">
        <f t="shared" si="24"/>
        <v>0.375</v>
      </c>
      <c r="AE14" s="71">
        <f t="shared" si="24"/>
        <v>5.2549999999999999</v>
      </c>
      <c r="AF14" s="71">
        <f t="shared" si="24"/>
        <v>394.23069999999996</v>
      </c>
    </row>
    <row r="15" spans="2:32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1:J11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EB7FF836-C59A-4E25-AD9F-0BDEFC5A9DC6}"/>
    <hyperlink ref="M1" location="'HOME WEEK 2'!A1" display="&lt; Week 2 Home" xr:uid="{571F9E83-005F-471C-9E23-DED07C7704E3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F8FB4A-9891-4F58-8121-968A3C30E677}">
          <x14:formula1>
            <xm:f>'Master Product List'!$B:$B</xm:f>
          </x14:formula1>
          <xm:sqref>F6:F10 F12:F13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317D4-42E0-4ABD-8CEE-F43FD6E5C8AF}">
  <sheetPr codeName="Sheet153">
    <tabColor rgb="FF0070C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6029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" si="0">IFERROR(IF(E6="Individual Unit",IF(VLOOKUP($F6,Products,26,FALSE)="","X",VLOOKUP($F6,Products,26,FALSE)),""),"")</f>
        <v>300</v>
      </c>
      <c r="H6" s="23" t="str">
        <f t="shared" ref="H6:H10" si="1">_xlfn.IFNA(VLOOKUP($F6,Products,2,FALSE),"Not Found")</f>
        <v>Tamar Fresh</v>
      </c>
      <c r="I6" s="24" t="str">
        <f t="shared" ref="I6:I10" si="2">_xlfn.IFNA(VLOOKUP($F6,Products,4,FALSE),"Not Found")</f>
        <v>4140</v>
      </c>
      <c r="J6" s="24" t="str">
        <f t="shared" ref="J6:J10" si="3">_xlfn.IFNA(VLOOKUP($F6,Products,5,FALSE),"Not Found")</f>
        <v>Potato Bakers 50's Bag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10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D6:AE10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6215</v>
      </c>
      <c r="C7" s="82">
        <v>20</v>
      </c>
      <c r="D7" s="82">
        <v>30</v>
      </c>
      <c r="E7" s="23" t="s">
        <v>6204</v>
      </c>
      <c r="F7" s="65" t="s">
        <v>5549</v>
      </c>
      <c r="G7" s="60" t="str">
        <f t="shared" ref="G7:G10" si="22">IFERROR(IF(E7="Individual Unit",IF(VLOOKUP($F7,Products,26,FALSE)="","X",VLOOKUP($F7,Products,26,FALSE)),""),"")</f>
        <v/>
      </c>
      <c r="H7" s="23" t="str">
        <f t="shared" si="1"/>
        <v>RD Johns</v>
      </c>
      <c r="I7" s="24" t="str">
        <f t="shared" si="2"/>
        <v>55074</v>
      </c>
      <c r="J7" s="24" t="str">
        <f t="shared" si="3"/>
        <v>Fontinella Five Bean Salad</v>
      </c>
      <c r="L7" s="70">
        <f t="shared" si="4"/>
        <v>1.42</v>
      </c>
      <c r="M7" s="70">
        <f t="shared" si="5"/>
        <v>4</v>
      </c>
      <c r="N7" s="70">
        <f t="shared" si="6"/>
        <v>0.26</v>
      </c>
      <c r="O7" s="70">
        <f t="shared" si="7"/>
        <v>0.26</v>
      </c>
      <c r="P7" s="70">
        <f t="shared" si="8"/>
        <v>0</v>
      </c>
      <c r="Q7" s="70">
        <f t="shared" si="9"/>
        <v>1.32</v>
      </c>
      <c r="R7" s="70">
        <f t="shared" si="10"/>
        <v>8.0000000000000002E-3</v>
      </c>
      <c r="S7" s="70">
        <f t="shared" si="11"/>
        <v>0.16</v>
      </c>
      <c r="T7" s="70">
        <v>0</v>
      </c>
      <c r="U7" s="70">
        <f t="shared" si="12"/>
        <v>26.863999999999997</v>
      </c>
      <c r="V7" s="80"/>
      <c r="W7" s="70">
        <f t="shared" si="13"/>
        <v>2.13</v>
      </c>
      <c r="X7" s="70">
        <f t="shared" si="14"/>
        <v>6</v>
      </c>
      <c r="Y7" s="70">
        <f t="shared" si="15"/>
        <v>0.39</v>
      </c>
      <c r="Z7" s="70">
        <f t="shared" si="16"/>
        <v>0.39</v>
      </c>
      <c r="AA7" s="70">
        <f t="shared" si="17"/>
        <v>0</v>
      </c>
      <c r="AB7" s="70">
        <f t="shared" si="18"/>
        <v>1.98</v>
      </c>
      <c r="AC7" s="70">
        <f t="shared" si="19"/>
        <v>1.2E-2</v>
      </c>
      <c r="AD7" s="70">
        <f t="shared" si="20"/>
        <v>0.24</v>
      </c>
      <c r="AE7" s="70">
        <v>0</v>
      </c>
      <c r="AF7" s="70">
        <f t="shared" si="21"/>
        <v>40.295999999999999</v>
      </c>
    </row>
    <row r="8" spans="2:32" s="4" customFormat="1" ht="30" customHeight="1" x14ac:dyDescent="0.25">
      <c r="B8" s="23" t="s">
        <v>2033</v>
      </c>
      <c r="C8" s="82">
        <v>20</v>
      </c>
      <c r="D8" s="82">
        <v>30</v>
      </c>
      <c r="E8" s="23" t="s">
        <v>6204</v>
      </c>
      <c r="F8" s="65" t="s">
        <v>2032</v>
      </c>
      <c r="G8" s="60" t="str">
        <f t="shared" si="22"/>
        <v/>
      </c>
      <c r="H8" s="23" t="str">
        <f t="shared" si="1"/>
        <v>RD Johns</v>
      </c>
      <c r="I8" s="24" t="str">
        <f t="shared" si="2"/>
        <v>14945</v>
      </c>
      <c r="J8" s="24" t="str">
        <f t="shared" si="3"/>
        <v>Chickpeas</v>
      </c>
      <c r="L8" s="70">
        <f t="shared" si="4"/>
        <v>1.4400000000000002</v>
      </c>
      <c r="M8" s="70">
        <f t="shared" si="5"/>
        <v>2.98</v>
      </c>
      <c r="N8" s="70">
        <f t="shared" si="6"/>
        <v>0.45999999999999996</v>
      </c>
      <c r="O8" s="70">
        <f t="shared" si="7"/>
        <v>0.39999999999999991</v>
      </c>
      <c r="P8" s="70">
        <f t="shared" si="8"/>
        <v>0.06</v>
      </c>
      <c r="Q8" s="70">
        <f t="shared" si="9"/>
        <v>1.5</v>
      </c>
      <c r="R8" s="70">
        <f t="shared" si="10"/>
        <v>1.6E-2</v>
      </c>
      <c r="S8" s="70">
        <f t="shared" si="11"/>
        <v>0</v>
      </c>
      <c r="T8" s="70">
        <v>0</v>
      </c>
      <c r="U8" s="70">
        <f t="shared" si="12"/>
        <v>24.903999999999996</v>
      </c>
      <c r="V8" s="80"/>
      <c r="W8" s="70">
        <f t="shared" si="13"/>
        <v>2.16</v>
      </c>
      <c r="X8" s="70">
        <f t="shared" si="14"/>
        <v>4.47</v>
      </c>
      <c r="Y8" s="70">
        <f t="shared" si="15"/>
        <v>0.69</v>
      </c>
      <c r="Z8" s="70">
        <f t="shared" si="16"/>
        <v>0.59999999999999987</v>
      </c>
      <c r="AA8" s="70">
        <f t="shared" si="17"/>
        <v>0.09</v>
      </c>
      <c r="AB8" s="70">
        <f t="shared" si="18"/>
        <v>2.25</v>
      </c>
      <c r="AC8" s="70">
        <f t="shared" si="19"/>
        <v>2.4E-2</v>
      </c>
      <c r="AD8" s="70">
        <f t="shared" si="20"/>
        <v>0</v>
      </c>
      <c r="AE8" s="70">
        <v>0</v>
      </c>
      <c r="AF8" s="70">
        <f t="shared" si="21"/>
        <v>37.355999999999995</v>
      </c>
    </row>
    <row r="9" spans="2:32" s="4" customFormat="1" ht="30" customHeight="1" x14ac:dyDescent="0.25">
      <c r="B9" s="23" t="s">
        <v>4532</v>
      </c>
      <c r="C9" s="82">
        <v>50</v>
      </c>
      <c r="D9" s="82">
        <v>70</v>
      </c>
      <c r="E9" s="23" t="s">
        <v>6204</v>
      </c>
      <c r="F9" s="65" t="s">
        <v>3112</v>
      </c>
      <c r="G9" s="60" t="str">
        <f t="shared" si="22"/>
        <v/>
      </c>
      <c r="H9" s="23" t="str">
        <f t="shared" si="1"/>
        <v>RD Johns</v>
      </c>
      <c r="I9" s="24" t="str">
        <f t="shared" si="2"/>
        <v>8807</v>
      </c>
      <c r="J9" s="24" t="str">
        <f t="shared" si="3"/>
        <v>Cauliflower Florets 2.5kg</v>
      </c>
      <c r="L9" s="70">
        <f t="shared" si="4"/>
        <v>0.95</v>
      </c>
      <c r="M9" s="70">
        <f t="shared" si="5"/>
        <v>1.05</v>
      </c>
      <c r="N9" s="70">
        <f t="shared" si="6"/>
        <v>0.1</v>
      </c>
      <c r="O9" s="70">
        <f t="shared" si="7"/>
        <v>0.1</v>
      </c>
      <c r="P9" s="70">
        <f t="shared" si="8"/>
        <v>0</v>
      </c>
      <c r="Q9" s="70">
        <f t="shared" si="9"/>
        <v>1.1000000000000001</v>
      </c>
      <c r="R9" s="70">
        <f t="shared" si="10"/>
        <v>2.5000000000000001E-2</v>
      </c>
      <c r="S9" s="70">
        <v>0</v>
      </c>
      <c r="T9" s="70">
        <f t="shared" si="11"/>
        <v>0.8</v>
      </c>
      <c r="U9" s="70">
        <f t="shared" si="12"/>
        <v>11.115</v>
      </c>
      <c r="V9" s="80"/>
      <c r="W9" s="70">
        <f t="shared" si="13"/>
        <v>1.33</v>
      </c>
      <c r="X9" s="70">
        <f t="shared" si="14"/>
        <v>1.4700000000000002</v>
      </c>
      <c r="Y9" s="70">
        <f t="shared" si="15"/>
        <v>0.14000000000000001</v>
      </c>
      <c r="Z9" s="70">
        <f t="shared" si="16"/>
        <v>0.14000000000000001</v>
      </c>
      <c r="AA9" s="70">
        <f t="shared" si="17"/>
        <v>0</v>
      </c>
      <c r="AB9" s="70">
        <f t="shared" si="18"/>
        <v>1.5400000000000003</v>
      </c>
      <c r="AC9" s="70">
        <f t="shared" si="19"/>
        <v>3.5000000000000003E-2</v>
      </c>
      <c r="AD9" s="70">
        <v>0</v>
      </c>
      <c r="AE9" s="70">
        <f t="shared" si="20"/>
        <v>1.1200000000000001</v>
      </c>
      <c r="AF9" s="70">
        <f t="shared" si="21"/>
        <v>15.561</v>
      </c>
    </row>
    <row r="10" spans="2:32" s="4" customFormat="1" ht="30" customHeight="1" x14ac:dyDescent="0.25">
      <c r="B10" s="23" t="s">
        <v>2786</v>
      </c>
      <c r="C10" s="82">
        <v>50</v>
      </c>
      <c r="D10" s="82">
        <v>70</v>
      </c>
      <c r="E10" s="23" t="s">
        <v>6204</v>
      </c>
      <c r="F10" s="65" t="s">
        <v>5874</v>
      </c>
      <c r="G10" s="60" t="str">
        <f t="shared" si="22"/>
        <v/>
      </c>
      <c r="H10" s="23" t="str">
        <f t="shared" si="1"/>
        <v>ESW</v>
      </c>
      <c r="I10" s="24" t="str">
        <f t="shared" si="2"/>
        <v>Korma_Sauce</v>
      </c>
      <c r="J10" s="24" t="str">
        <f t="shared" si="3"/>
        <v>Home made Korma Sauce</v>
      </c>
      <c r="L10" s="70">
        <f t="shared" si="4"/>
        <v>0.83499999999999996</v>
      </c>
      <c r="M10" s="70">
        <f t="shared" si="5"/>
        <v>1.9849999999999999</v>
      </c>
      <c r="N10" s="70">
        <f t="shared" si="6"/>
        <v>2.11</v>
      </c>
      <c r="O10" s="70">
        <f t="shared" si="7"/>
        <v>0.87999999999999989</v>
      </c>
      <c r="P10" s="70">
        <f t="shared" si="8"/>
        <v>1.23</v>
      </c>
      <c r="Q10" s="70">
        <f t="shared" si="9"/>
        <v>0.59</v>
      </c>
      <c r="R10" s="70">
        <f t="shared" si="10"/>
        <v>0.1</v>
      </c>
      <c r="S10" s="70">
        <f t="shared" si="11"/>
        <v>1.08</v>
      </c>
      <c r="T10" s="70">
        <v>0</v>
      </c>
      <c r="U10" s="70">
        <f t="shared" si="12"/>
        <v>30.445</v>
      </c>
      <c r="V10" s="80"/>
      <c r="W10" s="70">
        <f t="shared" si="13"/>
        <v>1.169</v>
      </c>
      <c r="X10" s="70">
        <f t="shared" si="14"/>
        <v>2.7789999999999999</v>
      </c>
      <c r="Y10" s="70">
        <f t="shared" si="15"/>
        <v>2.9539999999999997</v>
      </c>
      <c r="Z10" s="70">
        <f t="shared" si="16"/>
        <v>1.2319999999999998</v>
      </c>
      <c r="AA10" s="70">
        <f t="shared" si="17"/>
        <v>1.722</v>
      </c>
      <c r="AB10" s="70">
        <f t="shared" si="18"/>
        <v>0.82599999999999996</v>
      </c>
      <c r="AC10" s="70">
        <f t="shared" si="19"/>
        <v>0.14000000000000001</v>
      </c>
      <c r="AD10" s="70">
        <f t="shared" si="20"/>
        <v>1.512</v>
      </c>
      <c r="AE10" s="70">
        <v>0</v>
      </c>
      <c r="AF10" s="70">
        <f t="shared" si="21"/>
        <v>42.622999999999998</v>
      </c>
    </row>
    <row r="11" spans="2:32" ht="15.75" x14ac:dyDescent="0.25">
      <c r="B11" s="89" t="s">
        <v>6251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23" t="s">
        <v>1220</v>
      </c>
      <c r="C12" s="24">
        <v>50</v>
      </c>
      <c r="D12" s="24">
        <v>50</v>
      </c>
      <c r="E12" s="23" t="s">
        <v>6204</v>
      </c>
      <c r="F12" s="65" t="s">
        <v>5554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3021</v>
      </c>
      <c r="J12" s="24" t="str">
        <f>_xlfn.IFNA(VLOOKUP($F12,Products,5,FALSE),"Not Found")</f>
        <v>Caterers Kitchen Solid Pack Apples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5.9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0.05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0.05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0.90000000000000013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5.9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23.78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0.2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5.9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0.05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0.05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0.90000000000000013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5.9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23.78</v>
      </c>
    </row>
    <row r="13" spans="2:32" s="4" customFormat="1" ht="30" customHeight="1" x14ac:dyDescent="0.25">
      <c r="B13" s="23" t="s">
        <v>6219</v>
      </c>
      <c r="C13" s="24">
        <v>20</v>
      </c>
      <c r="D13" s="24">
        <v>20</v>
      </c>
      <c r="E13" s="23" t="s">
        <v>6204</v>
      </c>
      <c r="F13" s="65" t="s">
        <v>5352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8986</v>
      </c>
      <c r="J13" s="24" t="str">
        <f>_xlfn.IFNA(VLOOKUP($F13,Products,5,FALSE),"Not Found")</f>
        <v xml:space="preserve"> Crumble Topping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1.24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14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3.5999999999999996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2.3800000000000003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1.22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0.64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0.04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4.4000000000000004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92.97399999999999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1.24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14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3.5999999999999996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2.3800000000000003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1.22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0.64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0.04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4.4000000000000004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92.97399999999999</v>
      </c>
    </row>
    <row r="14" spans="2:32" s="4" customFormat="1" ht="30" customHeight="1" x14ac:dyDescent="0.25">
      <c r="B14" s="23" t="s">
        <v>6220</v>
      </c>
      <c r="C14" s="24">
        <v>2.2999999999999998</v>
      </c>
      <c r="D14" s="24">
        <v>2.2999999999999998</v>
      </c>
      <c r="E14" s="23" t="s">
        <v>6204</v>
      </c>
      <c r="F14" s="65" t="s">
        <v>3898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5928</v>
      </c>
      <c r="J14" s="24" t="str">
        <f>_xlfn.IFNA(VLOOKUP($F14,Products,5,FALSE),"Not Found")</f>
        <v>Birds Instant Custard Mix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8.0500000000000002E-2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1.8836999999999999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0.2369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0.10350000000000002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0.13339999999999999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1.15E-2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1.0579999999999999E-2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1.2304999999999999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10.0763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8.0500000000000002E-2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1.8836999999999999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0.2369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0.10350000000000002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0.13339999999999999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1.15E-2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1.0579999999999999E-2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1.2304999999999999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10.0763</v>
      </c>
    </row>
    <row r="15" spans="2:32" x14ac:dyDescent="0.25">
      <c r="L15" s="71">
        <f t="shared" ref="L15:U15" si="23">SUM(L6:L14)</f>
        <v>11.865499999999999</v>
      </c>
      <c r="M15" s="71">
        <f t="shared" si="23"/>
        <v>90.598700000000008</v>
      </c>
      <c r="N15" s="71">
        <f t="shared" si="23"/>
        <v>7.1168999999999993</v>
      </c>
      <c r="O15" s="71">
        <f t="shared" si="23"/>
        <v>4.3835000000000006</v>
      </c>
      <c r="P15" s="71">
        <f t="shared" si="23"/>
        <v>2.7333999999999996</v>
      </c>
      <c r="Q15" s="71">
        <f t="shared" si="23"/>
        <v>13.861500000000001</v>
      </c>
      <c r="R15" s="71">
        <f t="shared" si="23"/>
        <v>0.19958000000000004</v>
      </c>
      <c r="S15" s="71">
        <f t="shared" si="23"/>
        <v>6.8705000000000007</v>
      </c>
      <c r="T15" s="71">
        <f t="shared" si="23"/>
        <v>9.4</v>
      </c>
      <c r="U15" s="71">
        <f t="shared" si="23"/>
        <v>466.15829999999994</v>
      </c>
      <c r="V15" s="73" t="s">
        <v>6151</v>
      </c>
      <c r="W15" s="71">
        <f t="shared" ref="W15:AF15" si="24">SUM(W6:W14)</f>
        <v>14.009500000000001</v>
      </c>
      <c r="X15" s="71">
        <f t="shared" si="24"/>
        <v>95.302700000000016</v>
      </c>
      <c r="Y15" s="71">
        <f t="shared" si="24"/>
        <v>8.3608999999999991</v>
      </c>
      <c r="Z15" s="71">
        <f t="shared" si="24"/>
        <v>5.1055000000000001</v>
      </c>
      <c r="AA15" s="71">
        <f t="shared" si="24"/>
        <v>3.2553999999999998</v>
      </c>
      <c r="AB15" s="71">
        <f t="shared" si="24"/>
        <v>15.947500000000003</v>
      </c>
      <c r="AC15" s="71">
        <f t="shared" si="24"/>
        <v>0.26157999999999998</v>
      </c>
      <c r="AD15" s="71">
        <f t="shared" si="24"/>
        <v>7.3825000000000003</v>
      </c>
      <c r="AE15" s="71">
        <f t="shared" si="24"/>
        <v>9.7200000000000006</v>
      </c>
      <c r="AF15" s="71">
        <f t="shared" si="24"/>
        <v>508.66629999999998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1:J11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07439265-302A-4778-A91C-6AC4EDD3DE34}"/>
    <hyperlink ref="M1" location="'HOME WEEK 2'!A1" display="&lt; Week 2 Home" xr:uid="{0B8B2D44-0DD3-4080-907A-7D193DA16EE2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4849A6-CEAC-424E-BC69-81A658365859}">
          <x14:formula1>
            <xm:f>'Master Product List'!$B:$B</xm:f>
          </x14:formula1>
          <xm:sqref>F12:F14 F6:F10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0B26-04DF-4185-B82F-BDBCF331AE56}">
  <sheetPr codeName="Sheet211">
    <tabColor rgb="FF0070C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6252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1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" si="0">IFERROR(IF(E6="Individual Unit",IF(VLOOKUP($F6,Products,26,FALSE)="","X",VLOOKUP($F6,Products,26,FALSE)),""),"")</f>
        <v>300</v>
      </c>
      <c r="H6" s="23" t="str">
        <f t="shared" ref="H6:H10" si="1">_xlfn.IFNA(VLOOKUP($F6,Products,2,FALSE),"Not Found")</f>
        <v>Tamar Fresh</v>
      </c>
      <c r="I6" s="24" t="str">
        <f t="shared" ref="I6:I10" si="2">_xlfn.IFNA(VLOOKUP($F6,Products,4,FALSE),"Not Found")</f>
        <v>4140</v>
      </c>
      <c r="J6" s="24" t="str">
        <f t="shared" ref="J6:J10" si="3">_xlfn.IFNA(VLOOKUP($F6,Products,5,FALSE),"Not Found")</f>
        <v>Potato Bakers 50's Bag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10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D6:AE10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6215</v>
      </c>
      <c r="C7" s="82">
        <v>20</v>
      </c>
      <c r="D7" s="82">
        <v>30</v>
      </c>
      <c r="E7" s="23" t="s">
        <v>6204</v>
      </c>
      <c r="F7" s="65" t="s">
        <v>5549</v>
      </c>
      <c r="G7" s="60" t="str">
        <f t="shared" ref="G7:G10" si="22">IFERROR(IF(E7="Individual Unit",IF(VLOOKUP($F7,Products,26,FALSE)="","X",VLOOKUP($F7,Products,26,FALSE)),""),"")</f>
        <v/>
      </c>
      <c r="H7" s="23" t="str">
        <f t="shared" si="1"/>
        <v>RD Johns</v>
      </c>
      <c r="I7" s="24" t="str">
        <f t="shared" si="2"/>
        <v>55074</v>
      </c>
      <c r="J7" s="24" t="str">
        <f t="shared" si="3"/>
        <v>Fontinella Five Bean Salad</v>
      </c>
      <c r="L7" s="70">
        <f t="shared" si="4"/>
        <v>1.42</v>
      </c>
      <c r="M7" s="70">
        <f t="shared" si="5"/>
        <v>4</v>
      </c>
      <c r="N7" s="70">
        <f t="shared" si="6"/>
        <v>0.26</v>
      </c>
      <c r="O7" s="70">
        <f t="shared" si="7"/>
        <v>0.26</v>
      </c>
      <c r="P7" s="70">
        <f t="shared" si="8"/>
        <v>0</v>
      </c>
      <c r="Q7" s="70">
        <f t="shared" si="9"/>
        <v>1.32</v>
      </c>
      <c r="R7" s="70">
        <f t="shared" si="10"/>
        <v>8.0000000000000002E-3</v>
      </c>
      <c r="S7" s="70">
        <f t="shared" si="11"/>
        <v>0.16</v>
      </c>
      <c r="T7" s="70">
        <v>0</v>
      </c>
      <c r="U7" s="70">
        <f t="shared" si="12"/>
        <v>26.863999999999997</v>
      </c>
      <c r="V7" s="80"/>
      <c r="W7" s="70">
        <f t="shared" si="13"/>
        <v>2.13</v>
      </c>
      <c r="X7" s="70">
        <f t="shared" si="14"/>
        <v>6</v>
      </c>
      <c r="Y7" s="70">
        <f t="shared" si="15"/>
        <v>0.39</v>
      </c>
      <c r="Z7" s="70">
        <f t="shared" si="16"/>
        <v>0.39</v>
      </c>
      <c r="AA7" s="70">
        <f t="shared" si="17"/>
        <v>0</v>
      </c>
      <c r="AB7" s="70">
        <f t="shared" si="18"/>
        <v>1.98</v>
      </c>
      <c r="AC7" s="70">
        <f t="shared" si="19"/>
        <v>1.2E-2</v>
      </c>
      <c r="AD7" s="70">
        <f t="shared" si="20"/>
        <v>0.24</v>
      </c>
      <c r="AE7" s="70">
        <v>0</v>
      </c>
      <c r="AF7" s="70">
        <f t="shared" si="21"/>
        <v>40.295999999999999</v>
      </c>
    </row>
    <row r="8" spans="2:32" s="4" customFormat="1" ht="30" customHeight="1" x14ac:dyDescent="0.25">
      <c r="B8" s="23" t="s">
        <v>2033</v>
      </c>
      <c r="C8" s="82">
        <v>20</v>
      </c>
      <c r="D8" s="82">
        <v>30</v>
      </c>
      <c r="E8" s="23" t="s">
        <v>6204</v>
      </c>
      <c r="F8" s="65" t="s">
        <v>2032</v>
      </c>
      <c r="G8" s="60" t="str">
        <f t="shared" si="22"/>
        <v/>
      </c>
      <c r="H8" s="23" t="str">
        <f t="shared" si="1"/>
        <v>RD Johns</v>
      </c>
      <c r="I8" s="24" t="str">
        <f t="shared" si="2"/>
        <v>14945</v>
      </c>
      <c r="J8" s="24" t="str">
        <f t="shared" si="3"/>
        <v>Chickpeas</v>
      </c>
      <c r="L8" s="70">
        <f t="shared" si="4"/>
        <v>1.4400000000000002</v>
      </c>
      <c r="M8" s="70">
        <f t="shared" si="5"/>
        <v>2.98</v>
      </c>
      <c r="N8" s="70">
        <f t="shared" si="6"/>
        <v>0.45999999999999996</v>
      </c>
      <c r="O8" s="70">
        <f t="shared" si="7"/>
        <v>0.39999999999999991</v>
      </c>
      <c r="P8" s="70">
        <f t="shared" si="8"/>
        <v>0.06</v>
      </c>
      <c r="Q8" s="70">
        <f t="shared" si="9"/>
        <v>1.5</v>
      </c>
      <c r="R8" s="70">
        <f t="shared" si="10"/>
        <v>1.6E-2</v>
      </c>
      <c r="S8" s="70">
        <f t="shared" si="11"/>
        <v>0</v>
      </c>
      <c r="T8" s="70">
        <v>0</v>
      </c>
      <c r="U8" s="70">
        <f t="shared" si="12"/>
        <v>24.903999999999996</v>
      </c>
      <c r="V8" s="80"/>
      <c r="W8" s="70">
        <f t="shared" si="13"/>
        <v>2.16</v>
      </c>
      <c r="X8" s="70">
        <f t="shared" si="14"/>
        <v>4.47</v>
      </c>
      <c r="Y8" s="70">
        <f t="shared" si="15"/>
        <v>0.69</v>
      </c>
      <c r="Z8" s="70">
        <f t="shared" si="16"/>
        <v>0.59999999999999987</v>
      </c>
      <c r="AA8" s="70">
        <f t="shared" si="17"/>
        <v>0.09</v>
      </c>
      <c r="AB8" s="70">
        <f t="shared" si="18"/>
        <v>2.25</v>
      </c>
      <c r="AC8" s="70">
        <f t="shared" si="19"/>
        <v>2.4E-2</v>
      </c>
      <c r="AD8" s="70">
        <f t="shared" si="20"/>
        <v>0</v>
      </c>
      <c r="AE8" s="70">
        <v>0</v>
      </c>
      <c r="AF8" s="70">
        <f t="shared" si="21"/>
        <v>37.355999999999995</v>
      </c>
    </row>
    <row r="9" spans="2:32" s="4" customFormat="1" ht="30" customHeight="1" x14ac:dyDescent="0.25">
      <c r="B9" s="23" t="s">
        <v>4532</v>
      </c>
      <c r="C9" s="82">
        <v>50</v>
      </c>
      <c r="D9" s="82">
        <v>70</v>
      </c>
      <c r="E9" s="23" t="s">
        <v>6204</v>
      </c>
      <c r="F9" s="65" t="s">
        <v>3112</v>
      </c>
      <c r="G9" s="60" t="str">
        <f t="shared" si="22"/>
        <v/>
      </c>
      <c r="H9" s="23" t="str">
        <f t="shared" si="1"/>
        <v>RD Johns</v>
      </c>
      <c r="I9" s="24" t="str">
        <f t="shared" si="2"/>
        <v>8807</v>
      </c>
      <c r="J9" s="24" t="str">
        <f t="shared" si="3"/>
        <v>Cauliflower Florets 2.5kg</v>
      </c>
      <c r="L9" s="70">
        <f t="shared" si="4"/>
        <v>0.95</v>
      </c>
      <c r="M9" s="70">
        <f t="shared" si="5"/>
        <v>1.05</v>
      </c>
      <c r="N9" s="70">
        <f t="shared" si="6"/>
        <v>0.1</v>
      </c>
      <c r="O9" s="70">
        <f t="shared" si="7"/>
        <v>0.1</v>
      </c>
      <c r="P9" s="70">
        <f t="shared" si="8"/>
        <v>0</v>
      </c>
      <c r="Q9" s="70">
        <f t="shared" si="9"/>
        <v>1.1000000000000001</v>
      </c>
      <c r="R9" s="70">
        <f t="shared" si="10"/>
        <v>2.5000000000000001E-2</v>
      </c>
      <c r="S9" s="70">
        <v>0</v>
      </c>
      <c r="T9" s="70">
        <f t="shared" si="11"/>
        <v>0.8</v>
      </c>
      <c r="U9" s="70">
        <f t="shared" si="12"/>
        <v>11.115</v>
      </c>
      <c r="V9" s="80"/>
      <c r="W9" s="70">
        <f t="shared" si="13"/>
        <v>1.33</v>
      </c>
      <c r="X9" s="70">
        <f t="shared" si="14"/>
        <v>1.4700000000000002</v>
      </c>
      <c r="Y9" s="70">
        <f t="shared" si="15"/>
        <v>0.14000000000000001</v>
      </c>
      <c r="Z9" s="70">
        <f t="shared" si="16"/>
        <v>0.14000000000000001</v>
      </c>
      <c r="AA9" s="70">
        <f t="shared" si="17"/>
        <v>0</v>
      </c>
      <c r="AB9" s="70">
        <f t="shared" si="18"/>
        <v>1.5400000000000003</v>
      </c>
      <c r="AC9" s="70">
        <f t="shared" si="19"/>
        <v>3.5000000000000003E-2</v>
      </c>
      <c r="AD9" s="70">
        <v>0</v>
      </c>
      <c r="AE9" s="70">
        <f t="shared" si="20"/>
        <v>1.1200000000000001</v>
      </c>
      <c r="AF9" s="70">
        <f t="shared" si="21"/>
        <v>15.561</v>
      </c>
    </row>
    <row r="10" spans="2:32" s="4" customFormat="1" ht="30" customHeight="1" x14ac:dyDescent="0.25">
      <c r="B10" s="23" t="s">
        <v>2786</v>
      </c>
      <c r="C10" s="82">
        <v>50</v>
      </c>
      <c r="D10" s="82">
        <v>70</v>
      </c>
      <c r="E10" s="23" t="s">
        <v>6204</v>
      </c>
      <c r="F10" s="65" t="s">
        <v>5874</v>
      </c>
      <c r="G10" s="60" t="str">
        <f t="shared" si="22"/>
        <v/>
      </c>
      <c r="H10" s="23" t="str">
        <f t="shared" si="1"/>
        <v>ESW</v>
      </c>
      <c r="I10" s="24" t="str">
        <f t="shared" si="2"/>
        <v>Korma_Sauce</v>
      </c>
      <c r="J10" s="24" t="str">
        <f t="shared" si="3"/>
        <v>Home made Korma Sauce</v>
      </c>
      <c r="L10" s="70">
        <f t="shared" si="4"/>
        <v>0.83499999999999996</v>
      </c>
      <c r="M10" s="70">
        <f t="shared" si="5"/>
        <v>1.9849999999999999</v>
      </c>
      <c r="N10" s="70">
        <f t="shared" si="6"/>
        <v>2.11</v>
      </c>
      <c r="O10" s="70">
        <f t="shared" si="7"/>
        <v>0.87999999999999989</v>
      </c>
      <c r="P10" s="70">
        <f t="shared" si="8"/>
        <v>1.23</v>
      </c>
      <c r="Q10" s="70">
        <f t="shared" si="9"/>
        <v>0.59</v>
      </c>
      <c r="R10" s="70">
        <f t="shared" si="10"/>
        <v>0.1</v>
      </c>
      <c r="S10" s="70">
        <f t="shared" si="11"/>
        <v>1.08</v>
      </c>
      <c r="T10" s="70">
        <v>0</v>
      </c>
      <c r="U10" s="70">
        <f t="shared" si="12"/>
        <v>30.445</v>
      </c>
      <c r="V10" s="80"/>
      <c r="W10" s="70">
        <f t="shared" si="13"/>
        <v>1.169</v>
      </c>
      <c r="X10" s="70">
        <f t="shared" si="14"/>
        <v>2.7789999999999999</v>
      </c>
      <c r="Y10" s="70">
        <f t="shared" si="15"/>
        <v>2.9539999999999997</v>
      </c>
      <c r="Z10" s="70">
        <f t="shared" si="16"/>
        <v>1.2319999999999998</v>
      </c>
      <c r="AA10" s="70">
        <f t="shared" si="17"/>
        <v>1.722</v>
      </c>
      <c r="AB10" s="70">
        <f t="shared" si="18"/>
        <v>0.82599999999999996</v>
      </c>
      <c r="AC10" s="70">
        <f t="shared" si="19"/>
        <v>0.14000000000000001</v>
      </c>
      <c r="AD10" s="70">
        <f t="shared" si="20"/>
        <v>1.512</v>
      </c>
      <c r="AE10" s="70">
        <v>0</v>
      </c>
      <c r="AF10" s="70">
        <f t="shared" si="21"/>
        <v>42.622999999999998</v>
      </c>
    </row>
    <row r="11" spans="2:32" ht="15.75" x14ac:dyDescent="0.25">
      <c r="B11" s="89" t="s">
        <v>6233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5640</v>
      </c>
      <c r="C12" s="39">
        <v>50</v>
      </c>
      <c r="D12" s="39">
        <v>50</v>
      </c>
      <c r="E12" s="38" t="s">
        <v>6204</v>
      </c>
      <c r="F12" s="65" t="s">
        <v>5639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44478</v>
      </c>
      <c r="J12" s="24" t="str">
        <f>_xlfn.IFNA(VLOOKUP($F12,Products,5,FALSE),"Not Found")</f>
        <v>Crosse &amp; Blackwell Rice Pudding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1.8000000000000003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8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0.05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0.05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0.25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0.06</v>
      </c>
      <c r="S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3.8</v>
      </c>
      <c r="T12" s="70">
        <v>0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41.23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1.8000000000000003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8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0.1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0.05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0.05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0.06</v>
      </c>
      <c r="AD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3.8</v>
      </c>
      <c r="AE12" s="70">
        <v>0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41.23</v>
      </c>
    </row>
    <row r="13" spans="2:32" s="4" customFormat="1" ht="30" customHeight="1" x14ac:dyDescent="0.25">
      <c r="B13" s="38" t="s">
        <v>6208</v>
      </c>
      <c r="C13" s="39">
        <v>10</v>
      </c>
      <c r="D13" s="39">
        <v>10</v>
      </c>
      <c r="E13" s="38" t="s">
        <v>6204</v>
      </c>
      <c r="F13" s="65" t="s">
        <v>5410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1674</v>
      </c>
      <c r="J13" s="24" t="str">
        <f>_xlfn.IFNA(VLOOKUP($F13,Products,5,FALSE),"Not Found")</f>
        <v>Greens Summer Berries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0.11000000000000001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0.59000000000000008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0.01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0.65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0.53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4.1590000000000007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0.11000000000000001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0.59000000000000008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0.01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0.01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0.65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0.53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4.1590000000000007</v>
      </c>
    </row>
    <row r="14" spans="2:32" x14ac:dyDescent="0.25">
      <c r="L14" s="71">
        <f t="shared" ref="L14:U14" si="23">SUM(L6:L13)</f>
        <v>12.254999999999999</v>
      </c>
      <c r="M14" s="71">
        <f t="shared" si="23"/>
        <v>77.405000000000001</v>
      </c>
      <c r="N14" s="71">
        <f t="shared" si="23"/>
        <v>3.34</v>
      </c>
      <c r="O14" s="71">
        <f t="shared" si="23"/>
        <v>1.9099999999999997</v>
      </c>
      <c r="P14" s="71">
        <f t="shared" si="23"/>
        <v>1.43</v>
      </c>
      <c r="Q14" s="71">
        <f t="shared" si="23"/>
        <v>13.21</v>
      </c>
      <c r="R14" s="71">
        <f t="shared" si="23"/>
        <v>0.20900000000000002</v>
      </c>
      <c r="S14" s="71">
        <f t="shared" si="23"/>
        <v>5.04</v>
      </c>
      <c r="T14" s="71">
        <f t="shared" si="23"/>
        <v>4.03</v>
      </c>
      <c r="U14" s="71">
        <f t="shared" si="23"/>
        <v>384.71699999999998</v>
      </c>
      <c r="V14" s="73" t="s">
        <v>6151</v>
      </c>
      <c r="W14" s="71">
        <f t="shared" ref="W14:AF14" si="24">SUM(W6:W13)</f>
        <v>14.399000000000001</v>
      </c>
      <c r="X14" s="71">
        <f t="shared" si="24"/>
        <v>82.109000000000009</v>
      </c>
      <c r="Y14" s="71">
        <f t="shared" si="24"/>
        <v>4.5839999999999996</v>
      </c>
      <c r="Z14" s="71">
        <f t="shared" si="24"/>
        <v>2.6319999999999992</v>
      </c>
      <c r="AA14" s="71">
        <f t="shared" si="24"/>
        <v>1.952</v>
      </c>
      <c r="AB14" s="71">
        <f t="shared" si="24"/>
        <v>15.296000000000003</v>
      </c>
      <c r="AC14" s="71">
        <f t="shared" si="24"/>
        <v>0.27100000000000002</v>
      </c>
      <c r="AD14" s="71">
        <f t="shared" si="24"/>
        <v>5.5519999999999996</v>
      </c>
      <c r="AE14" s="71">
        <f t="shared" si="24"/>
        <v>4.3500000000000005</v>
      </c>
      <c r="AF14" s="71">
        <f t="shared" si="24"/>
        <v>427.22499999999997</v>
      </c>
    </row>
    <row r="15" spans="2:32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1:J11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390342FF-5E11-4540-B3D0-1ED627805BB3}"/>
    <hyperlink ref="M1" location="'HOME WEEK 2'!A1" display="&lt; Week 2 Home" xr:uid="{B0A2973F-5975-46E6-A3F5-9B50A0F38AFC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6A5DB2-C1E0-4CF0-B02F-0040DF2431E0}">
          <x14:formula1>
            <xm:f>'Master Product List'!$B:$B</xm:f>
          </x14:formula1>
          <xm:sqref>F12:F13 F6:F10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1C30D-DC64-459E-A38A-E415A054B4BF}">
  <sheetPr codeName="Sheet202">
    <tabColor rgb="FF0070C0"/>
  </sheetPr>
  <dimension ref="B1:AF23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6253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0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16" si="0">IFERROR(IF(E6="Individual Unit",IF(VLOOKUP($F6,Products,26,FALSE)="","X",VLOOKUP($F6,Products,26,FALSE)),""),"")</f>
        <v>300</v>
      </c>
      <c r="H6" s="23" t="str">
        <f t="shared" ref="H6:H16" si="1">_xlfn.IFNA(VLOOKUP($F6,Products,2,FALSE),"Not Found")</f>
        <v>Tamar Fresh</v>
      </c>
      <c r="I6" s="24" t="str">
        <f t="shared" ref="I6:I16" si="2">_xlfn.IFNA(VLOOKUP($F6,Products,4,FALSE),"Not Found")</f>
        <v>4140</v>
      </c>
      <c r="J6" s="24" t="str">
        <f t="shared" ref="J6:J16" si="3">_xlfn.IFNA(VLOOKUP($F6,Products,5,FALSE),"Not Found")</f>
        <v>Potato Bakers 50's Bag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1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16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D6:AE1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16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6210</v>
      </c>
      <c r="C7" s="24">
        <v>5</v>
      </c>
      <c r="D7" s="24">
        <v>7.5</v>
      </c>
      <c r="E7" s="23" t="s">
        <v>6204</v>
      </c>
      <c r="F7" s="65" t="s">
        <v>2438</v>
      </c>
      <c r="G7" s="60" t="str">
        <f t="shared" ref="G7:G15" si="22">IFERROR(IF(E7="Individual Unit",IF(VLOOKUP($F7,Products,26,FALSE)="","X",VLOOKUP($F7,Products,26,FALSE)),""),"")</f>
        <v/>
      </c>
      <c r="H7" s="23" t="str">
        <f t="shared" si="1"/>
        <v>RD Johns</v>
      </c>
      <c r="I7" s="24" t="str">
        <f t="shared" si="2"/>
        <v>3711</v>
      </c>
      <c r="J7" s="24" t="str">
        <f t="shared" si="3"/>
        <v>Tomato Paste/Puree</v>
      </c>
      <c r="L7" s="70">
        <f t="shared" si="4"/>
        <v>0.22499999999999998</v>
      </c>
      <c r="M7" s="70">
        <f t="shared" si="5"/>
        <v>0.85000000000000009</v>
      </c>
      <c r="N7" s="70">
        <f t="shared" si="6"/>
        <v>0.02</v>
      </c>
      <c r="O7" s="70">
        <f t="shared" si="7"/>
        <v>0.02</v>
      </c>
      <c r="P7" s="70">
        <f t="shared" si="8"/>
        <v>0</v>
      </c>
      <c r="Q7" s="70">
        <f t="shared" si="9"/>
        <v>0</v>
      </c>
      <c r="R7" s="70">
        <f t="shared" si="10"/>
        <v>5.0000000000000001E-3</v>
      </c>
      <c r="S7" s="70">
        <f t="shared" si="11"/>
        <v>0.85000000000000009</v>
      </c>
      <c r="T7" s="70">
        <v>0</v>
      </c>
      <c r="U7" s="70">
        <f t="shared" si="12"/>
        <v>4.7560000000000002</v>
      </c>
      <c r="V7" s="80"/>
      <c r="W7" s="70">
        <f t="shared" si="13"/>
        <v>0.33749999999999997</v>
      </c>
      <c r="X7" s="70">
        <f t="shared" si="14"/>
        <v>1.2750000000000001</v>
      </c>
      <c r="Y7" s="70">
        <f t="shared" si="15"/>
        <v>0.03</v>
      </c>
      <c r="Z7" s="70">
        <f t="shared" si="16"/>
        <v>0.03</v>
      </c>
      <c r="AA7" s="70">
        <f t="shared" si="17"/>
        <v>0</v>
      </c>
      <c r="AB7" s="70">
        <f t="shared" si="18"/>
        <v>0</v>
      </c>
      <c r="AC7" s="70">
        <f t="shared" si="19"/>
        <v>7.4999999999999997E-3</v>
      </c>
      <c r="AD7" s="70">
        <f t="shared" si="20"/>
        <v>1.2750000000000001</v>
      </c>
      <c r="AE7" s="70">
        <v>0</v>
      </c>
      <c r="AF7" s="70">
        <f t="shared" si="21"/>
        <v>7.1340000000000003</v>
      </c>
    </row>
    <row r="8" spans="2:32" s="4" customFormat="1" ht="30" customHeight="1" x14ac:dyDescent="0.25">
      <c r="B8" s="23" t="s">
        <v>3081</v>
      </c>
      <c r="C8" s="24">
        <v>3</v>
      </c>
      <c r="D8" s="24">
        <v>3</v>
      </c>
      <c r="E8" s="23" t="s">
        <v>6204</v>
      </c>
      <c r="F8" s="65" t="s">
        <v>5506</v>
      </c>
      <c r="G8" s="60" t="str">
        <f t="shared" si="22"/>
        <v/>
      </c>
      <c r="H8" s="23" t="str">
        <f t="shared" si="1"/>
        <v>Bidfood</v>
      </c>
      <c r="I8" s="24" t="str">
        <f t="shared" si="2"/>
        <v>22216</v>
      </c>
      <c r="J8" s="24" t="str">
        <f t="shared" si="3"/>
        <v>Et Voila Garlic Puree</v>
      </c>
      <c r="L8" s="70">
        <f t="shared" si="4"/>
        <v>3.9000000000000007E-2</v>
      </c>
      <c r="M8" s="70">
        <f t="shared" si="5"/>
        <v>0.58499999999999996</v>
      </c>
      <c r="N8" s="70">
        <f t="shared" si="6"/>
        <v>1.4999999999999999E-2</v>
      </c>
      <c r="O8" s="70">
        <f t="shared" si="7"/>
        <v>1.2E-2</v>
      </c>
      <c r="P8" s="70">
        <f t="shared" si="8"/>
        <v>3.0000000000000001E-3</v>
      </c>
      <c r="Q8" s="70">
        <f t="shared" si="9"/>
        <v>0.10800000000000001</v>
      </c>
      <c r="R8" s="70">
        <f t="shared" si="10"/>
        <v>6.6E-3</v>
      </c>
      <c r="S8" s="70">
        <f t="shared" si="11"/>
        <v>4.8000000000000001E-2</v>
      </c>
      <c r="T8" s="70">
        <v>0</v>
      </c>
      <c r="U8" s="70">
        <f t="shared" si="12"/>
        <v>2.7389999999999999</v>
      </c>
      <c r="V8" s="80"/>
      <c r="W8" s="70">
        <f t="shared" si="13"/>
        <v>3.9000000000000007E-2</v>
      </c>
      <c r="X8" s="70">
        <f t="shared" si="14"/>
        <v>0.58499999999999996</v>
      </c>
      <c r="Y8" s="70">
        <f t="shared" si="15"/>
        <v>1.4999999999999999E-2</v>
      </c>
      <c r="Z8" s="70">
        <f t="shared" si="16"/>
        <v>1.2E-2</v>
      </c>
      <c r="AA8" s="70">
        <f t="shared" si="17"/>
        <v>3.0000000000000001E-3</v>
      </c>
      <c r="AB8" s="70">
        <f t="shared" si="18"/>
        <v>0.10800000000000001</v>
      </c>
      <c r="AC8" s="70">
        <f t="shared" si="19"/>
        <v>6.6E-3</v>
      </c>
      <c r="AD8" s="70">
        <f t="shared" si="20"/>
        <v>4.8000000000000001E-2</v>
      </c>
      <c r="AE8" s="70">
        <v>0</v>
      </c>
      <c r="AF8" s="70">
        <f t="shared" si="21"/>
        <v>2.7389999999999999</v>
      </c>
    </row>
    <row r="9" spans="2:32" s="4" customFormat="1" ht="30" customHeight="1" x14ac:dyDescent="0.25">
      <c r="B9" s="23" t="s">
        <v>2713</v>
      </c>
      <c r="C9" s="24">
        <v>3</v>
      </c>
      <c r="D9" s="24">
        <v>3</v>
      </c>
      <c r="E9" s="23" t="s">
        <v>6204</v>
      </c>
      <c r="F9" s="65" t="s">
        <v>5466</v>
      </c>
      <c r="G9" s="60" t="str">
        <f t="shared" si="22"/>
        <v/>
      </c>
      <c r="H9" s="23" t="str">
        <f t="shared" si="1"/>
        <v>RD Johns</v>
      </c>
      <c r="I9" s="24" t="str">
        <f t="shared" si="2"/>
        <v>52085</v>
      </c>
      <c r="J9" s="24" t="str">
        <f t="shared" si="3"/>
        <v>Triple Lion Chilli Powder</v>
      </c>
      <c r="L9" s="70">
        <f t="shared" si="4"/>
        <v>0.36</v>
      </c>
      <c r="M9" s="70">
        <f t="shared" si="5"/>
        <v>0.8819999999999999</v>
      </c>
      <c r="N9" s="70">
        <f t="shared" si="6"/>
        <v>0.51900000000000002</v>
      </c>
      <c r="O9" s="70">
        <f t="shared" si="7"/>
        <v>0.42000000000000004</v>
      </c>
      <c r="P9" s="70">
        <f t="shared" si="8"/>
        <v>9.9000000000000005E-2</v>
      </c>
      <c r="Q9" s="70">
        <f t="shared" si="9"/>
        <v>0.81600000000000006</v>
      </c>
      <c r="R9" s="70">
        <f t="shared" si="10"/>
        <v>2.4000000000000002E-3</v>
      </c>
      <c r="S9" s="70">
        <f t="shared" si="11"/>
        <v>0.30900000000000005</v>
      </c>
      <c r="T9" s="70">
        <v>0</v>
      </c>
      <c r="U9" s="70">
        <f t="shared" si="12"/>
        <v>11.192699999999999</v>
      </c>
      <c r="V9" s="80"/>
      <c r="W9" s="70">
        <f t="shared" si="13"/>
        <v>0.36</v>
      </c>
      <c r="X9" s="70">
        <f t="shared" si="14"/>
        <v>0.8819999999999999</v>
      </c>
      <c r="Y9" s="70">
        <f t="shared" si="15"/>
        <v>0.51900000000000002</v>
      </c>
      <c r="Z9" s="70">
        <f t="shared" si="16"/>
        <v>0.42000000000000004</v>
      </c>
      <c r="AA9" s="70">
        <f t="shared" si="17"/>
        <v>9.9000000000000005E-2</v>
      </c>
      <c r="AB9" s="70">
        <f t="shared" si="18"/>
        <v>0.81600000000000006</v>
      </c>
      <c r="AC9" s="70">
        <f t="shared" si="19"/>
        <v>2.4000000000000002E-3</v>
      </c>
      <c r="AD9" s="70">
        <f t="shared" si="20"/>
        <v>0.30900000000000005</v>
      </c>
      <c r="AE9" s="70">
        <v>0</v>
      </c>
      <c r="AF9" s="70">
        <f t="shared" si="21"/>
        <v>11.192699999999999</v>
      </c>
    </row>
    <row r="10" spans="2:32" s="4" customFormat="1" ht="30" customHeight="1" x14ac:dyDescent="0.25">
      <c r="B10" s="23" t="s">
        <v>5078</v>
      </c>
      <c r="C10" s="24">
        <v>10</v>
      </c>
      <c r="D10" s="24">
        <v>10</v>
      </c>
      <c r="E10" s="23" t="s">
        <v>6204</v>
      </c>
      <c r="F10" s="65" t="s">
        <v>3996</v>
      </c>
      <c r="G10" s="60" t="str">
        <f t="shared" si="22"/>
        <v/>
      </c>
      <c r="H10" s="23" t="str">
        <f t="shared" si="1"/>
        <v>Bidfood</v>
      </c>
      <c r="I10" s="24" t="str">
        <f t="shared" si="2"/>
        <v>1623</v>
      </c>
      <c r="J10" s="24" t="str">
        <f t="shared" si="3"/>
        <v>Diced Onions</v>
      </c>
      <c r="L10" s="70">
        <f t="shared" si="4"/>
        <v>0.15</v>
      </c>
      <c r="M10" s="70">
        <f t="shared" si="5"/>
        <v>0.15</v>
      </c>
      <c r="N10" s="70">
        <f t="shared" si="6"/>
        <v>0.05</v>
      </c>
      <c r="O10" s="70">
        <f t="shared" si="7"/>
        <v>0.04</v>
      </c>
      <c r="P10" s="70">
        <f t="shared" si="8"/>
        <v>0.01</v>
      </c>
      <c r="Q10" s="70">
        <f t="shared" si="9"/>
        <v>0.3</v>
      </c>
      <c r="R10" s="70">
        <f t="shared" si="10"/>
        <v>1E-3</v>
      </c>
      <c r="S10" s="70">
        <v>0</v>
      </c>
      <c r="T10" s="70">
        <f t="shared" si="11"/>
        <v>0.13</v>
      </c>
      <c r="U10" s="70">
        <f t="shared" si="12"/>
        <v>1.7999999999999998</v>
      </c>
      <c r="V10" s="80"/>
      <c r="W10" s="70">
        <f t="shared" si="13"/>
        <v>0.15</v>
      </c>
      <c r="X10" s="70">
        <f t="shared" si="14"/>
        <v>0.15</v>
      </c>
      <c r="Y10" s="70">
        <f t="shared" si="15"/>
        <v>0.05</v>
      </c>
      <c r="Z10" s="70">
        <f t="shared" si="16"/>
        <v>0.04</v>
      </c>
      <c r="AA10" s="70">
        <f t="shared" si="17"/>
        <v>0.01</v>
      </c>
      <c r="AB10" s="70">
        <f t="shared" si="18"/>
        <v>0.3</v>
      </c>
      <c r="AC10" s="70">
        <f t="shared" si="19"/>
        <v>1E-3</v>
      </c>
      <c r="AD10" s="70">
        <v>0</v>
      </c>
      <c r="AE10" s="70">
        <f t="shared" si="20"/>
        <v>0.13</v>
      </c>
      <c r="AF10" s="70">
        <f t="shared" si="21"/>
        <v>1.7999999999999998</v>
      </c>
    </row>
    <row r="11" spans="2:32" s="4" customFormat="1" ht="30" customHeight="1" x14ac:dyDescent="0.25">
      <c r="B11" s="23" t="s">
        <v>6211</v>
      </c>
      <c r="C11" s="24">
        <v>20</v>
      </c>
      <c r="D11" s="24">
        <v>30</v>
      </c>
      <c r="E11" s="23" t="s">
        <v>6204</v>
      </c>
      <c r="F11" s="65" t="s">
        <v>664</v>
      </c>
      <c r="G11" s="60" t="str">
        <f t="shared" si="22"/>
        <v/>
      </c>
      <c r="H11" s="23" t="str">
        <f t="shared" si="1"/>
        <v>Bidfood</v>
      </c>
      <c r="I11" s="24" t="str">
        <f t="shared" si="2"/>
        <v>17576</v>
      </c>
      <c r="J11" s="24" t="str">
        <f t="shared" si="3"/>
        <v>EF Chopped Tomatoes</v>
      </c>
      <c r="L11" s="70">
        <f t="shared" si="4"/>
        <v>0.2</v>
      </c>
      <c r="M11" s="70">
        <f t="shared" si="5"/>
        <v>0.7400000000000001</v>
      </c>
      <c r="N11" s="70">
        <f t="shared" si="6"/>
        <v>0.02</v>
      </c>
      <c r="O11" s="70">
        <f t="shared" si="7"/>
        <v>0.02</v>
      </c>
      <c r="P11" s="70">
        <f t="shared" si="8"/>
        <v>0</v>
      </c>
      <c r="Q11" s="70">
        <f t="shared" si="9"/>
        <v>0.13999999999999999</v>
      </c>
      <c r="R11" s="70">
        <f t="shared" si="10"/>
        <v>0.02</v>
      </c>
      <c r="S11" s="70">
        <v>0</v>
      </c>
      <c r="T11" s="70">
        <f t="shared" si="11"/>
        <v>0.55999999999999994</v>
      </c>
      <c r="U11" s="70">
        <f t="shared" si="12"/>
        <v>4.2</v>
      </c>
      <c r="V11" s="80"/>
      <c r="W11" s="70">
        <f t="shared" si="13"/>
        <v>0.3</v>
      </c>
      <c r="X11" s="70">
        <f t="shared" si="14"/>
        <v>1.1100000000000001</v>
      </c>
      <c r="Y11" s="70">
        <f t="shared" si="15"/>
        <v>0.03</v>
      </c>
      <c r="Z11" s="70">
        <f t="shared" si="16"/>
        <v>0.03</v>
      </c>
      <c r="AA11" s="70">
        <f t="shared" si="17"/>
        <v>0</v>
      </c>
      <c r="AB11" s="70">
        <f t="shared" si="18"/>
        <v>0.20999999999999996</v>
      </c>
      <c r="AC11" s="70">
        <f t="shared" si="19"/>
        <v>0.03</v>
      </c>
      <c r="AD11" s="70">
        <v>0</v>
      </c>
      <c r="AE11" s="70">
        <f t="shared" si="20"/>
        <v>0.83999999999999986</v>
      </c>
      <c r="AF11" s="70">
        <f t="shared" si="21"/>
        <v>6.3</v>
      </c>
    </row>
    <row r="12" spans="2:32" s="4" customFormat="1" ht="30" customHeight="1" x14ac:dyDescent="0.25">
      <c r="B12" s="23" t="s">
        <v>3934</v>
      </c>
      <c r="C12" s="24">
        <v>20</v>
      </c>
      <c r="D12" s="24">
        <v>30</v>
      </c>
      <c r="E12" s="23" t="s">
        <v>6204</v>
      </c>
      <c r="F12" s="65" t="s">
        <v>5890</v>
      </c>
      <c r="G12" s="60" t="str">
        <f t="shared" si="22"/>
        <v/>
      </c>
      <c r="H12" s="23" t="str">
        <f t="shared" si="1"/>
        <v>ESW</v>
      </c>
      <c r="I12" s="24" t="str">
        <f t="shared" si="2"/>
        <v>Onion_Gravy</v>
      </c>
      <c r="J12" s="24" t="str">
        <f t="shared" si="3"/>
        <v>Homemade Onion Gravy</v>
      </c>
      <c r="L12" s="70">
        <f t="shared" si="4"/>
        <v>0.71799999999999997</v>
      </c>
      <c r="M12" s="70">
        <f t="shared" si="5"/>
        <v>2.1960000000000002</v>
      </c>
      <c r="N12" s="70">
        <f t="shared" si="6"/>
        <v>1.8899999999999997</v>
      </c>
      <c r="O12" s="70">
        <f t="shared" si="7"/>
        <v>0.65399999999999991</v>
      </c>
      <c r="P12" s="70">
        <f t="shared" si="8"/>
        <v>1.2359999999999998</v>
      </c>
      <c r="Q12" s="70">
        <f t="shared" si="9"/>
        <v>0.82400000000000007</v>
      </c>
      <c r="R12" s="70">
        <f t="shared" si="10"/>
        <v>0.26600000000000001</v>
      </c>
      <c r="S12" s="70">
        <f t="shared" si="11"/>
        <v>0.49400000000000005</v>
      </c>
      <c r="T12" s="70">
        <v>0</v>
      </c>
      <c r="U12" s="70">
        <f t="shared" si="12"/>
        <v>28.775999999999996</v>
      </c>
      <c r="V12" s="80"/>
      <c r="W12" s="70">
        <f t="shared" si="13"/>
        <v>1.077</v>
      </c>
      <c r="X12" s="70">
        <f t="shared" si="14"/>
        <v>3.2940000000000005</v>
      </c>
      <c r="Y12" s="70">
        <f t="shared" si="15"/>
        <v>2.8349999999999995</v>
      </c>
      <c r="Z12" s="70">
        <f t="shared" si="16"/>
        <v>0.98099999999999976</v>
      </c>
      <c r="AA12" s="70">
        <f t="shared" si="17"/>
        <v>1.8539999999999999</v>
      </c>
      <c r="AB12" s="70">
        <f t="shared" si="18"/>
        <v>1.236</v>
      </c>
      <c r="AC12" s="70">
        <f t="shared" si="19"/>
        <v>0.39900000000000002</v>
      </c>
      <c r="AD12" s="70">
        <f t="shared" si="20"/>
        <v>0.7410000000000001</v>
      </c>
      <c r="AE12" s="70">
        <v>0</v>
      </c>
      <c r="AF12" s="70">
        <f t="shared" si="21"/>
        <v>43.163999999999994</v>
      </c>
    </row>
    <row r="13" spans="2:32" s="4" customFormat="1" ht="30" customHeight="1" x14ac:dyDescent="0.25">
      <c r="B13" s="23" t="s">
        <v>5185</v>
      </c>
      <c r="C13" s="24">
        <v>15</v>
      </c>
      <c r="D13" s="24">
        <v>20</v>
      </c>
      <c r="E13" s="23" t="s">
        <v>6204</v>
      </c>
      <c r="F13" s="65" t="s">
        <v>5530</v>
      </c>
      <c r="G13" s="60" t="str">
        <f t="shared" si="22"/>
        <v/>
      </c>
      <c r="H13" s="23" t="str">
        <f t="shared" si="1"/>
        <v>RD Johns</v>
      </c>
      <c r="I13" s="24" t="str">
        <f t="shared" si="2"/>
        <v>1330</v>
      </c>
      <c r="J13" s="24" t="str">
        <f t="shared" si="3"/>
        <v>Red Split Lentils</v>
      </c>
      <c r="L13" s="70">
        <f t="shared" si="4"/>
        <v>3.84</v>
      </c>
      <c r="M13" s="70">
        <f t="shared" si="5"/>
        <v>7.68</v>
      </c>
      <c r="N13" s="70">
        <f t="shared" si="6"/>
        <v>0.27</v>
      </c>
      <c r="O13" s="70">
        <f t="shared" si="7"/>
        <v>0.22499999999999998</v>
      </c>
      <c r="P13" s="70">
        <f t="shared" si="8"/>
        <v>4.4999999999999998E-2</v>
      </c>
      <c r="Q13" s="70">
        <f t="shared" si="9"/>
        <v>0</v>
      </c>
      <c r="R13" s="70">
        <f t="shared" si="10"/>
        <v>1.5E-3</v>
      </c>
      <c r="S13" s="70">
        <f t="shared" si="11"/>
        <v>0.19500000000000001</v>
      </c>
      <c r="T13" s="70">
        <v>0</v>
      </c>
      <c r="U13" s="70">
        <f t="shared" si="12"/>
        <v>47.359500000000004</v>
      </c>
      <c r="V13" s="80"/>
      <c r="W13" s="70">
        <f t="shared" si="13"/>
        <v>5.12</v>
      </c>
      <c r="X13" s="70">
        <f t="shared" si="14"/>
        <v>10.24</v>
      </c>
      <c r="Y13" s="70">
        <f t="shared" si="15"/>
        <v>0.36000000000000004</v>
      </c>
      <c r="Z13" s="70">
        <f t="shared" si="16"/>
        <v>0.3</v>
      </c>
      <c r="AA13" s="70">
        <f t="shared" si="17"/>
        <v>0.06</v>
      </c>
      <c r="AB13" s="70">
        <f t="shared" si="18"/>
        <v>0</v>
      </c>
      <c r="AC13" s="70">
        <f t="shared" si="19"/>
        <v>2E-3</v>
      </c>
      <c r="AD13" s="70">
        <f t="shared" si="20"/>
        <v>0.26</v>
      </c>
      <c r="AE13" s="70">
        <v>0</v>
      </c>
      <c r="AF13" s="70">
        <f t="shared" si="21"/>
        <v>63.146000000000001</v>
      </c>
    </row>
    <row r="14" spans="2:32" s="4" customFormat="1" ht="30" customHeight="1" x14ac:dyDescent="0.25">
      <c r="B14" s="23" t="s">
        <v>2109</v>
      </c>
      <c r="C14" s="24">
        <v>40</v>
      </c>
      <c r="D14" s="24">
        <v>60</v>
      </c>
      <c r="E14" s="23" t="s">
        <v>6204</v>
      </c>
      <c r="F14" s="65" t="s">
        <v>2108</v>
      </c>
      <c r="G14" s="60" t="str">
        <f t="shared" si="22"/>
        <v/>
      </c>
      <c r="H14" s="23" t="str">
        <f t="shared" si="1"/>
        <v>RD Johns</v>
      </c>
      <c r="I14" s="24" t="str">
        <f t="shared" si="2"/>
        <v>16987</v>
      </c>
      <c r="J14" s="24" t="str">
        <f t="shared" si="3"/>
        <v>Katerveg Vegan Mince</v>
      </c>
      <c r="L14" s="70">
        <f t="shared" si="4"/>
        <v>6.879999999999999</v>
      </c>
      <c r="M14" s="70">
        <f t="shared" si="5"/>
        <v>2.84</v>
      </c>
      <c r="N14" s="70">
        <f t="shared" si="6"/>
        <v>1.1199999999999999</v>
      </c>
      <c r="O14" s="70">
        <f t="shared" si="7"/>
        <v>0.87999999999999989</v>
      </c>
      <c r="P14" s="70">
        <f t="shared" si="8"/>
        <v>0.24</v>
      </c>
      <c r="Q14" s="70">
        <f t="shared" si="9"/>
        <v>2.08</v>
      </c>
      <c r="R14" s="70">
        <f t="shared" si="10"/>
        <v>0.24399999999999999</v>
      </c>
      <c r="S14" s="70">
        <f t="shared" si="11"/>
        <v>1.1599999999999999</v>
      </c>
      <c r="T14" s="70">
        <v>0</v>
      </c>
      <c r="U14" s="70">
        <f t="shared" si="12"/>
        <v>57.171999999999997</v>
      </c>
      <c r="V14" s="80"/>
      <c r="W14" s="70">
        <f t="shared" si="13"/>
        <v>10.319999999999999</v>
      </c>
      <c r="X14" s="70">
        <f t="shared" si="14"/>
        <v>4.26</v>
      </c>
      <c r="Y14" s="70">
        <f t="shared" si="15"/>
        <v>1.6799999999999997</v>
      </c>
      <c r="Z14" s="70">
        <f t="shared" si="16"/>
        <v>1.3199999999999998</v>
      </c>
      <c r="AA14" s="70">
        <f t="shared" si="17"/>
        <v>0.36</v>
      </c>
      <c r="AB14" s="70">
        <f t="shared" si="18"/>
        <v>3.12</v>
      </c>
      <c r="AC14" s="70">
        <f t="shared" si="19"/>
        <v>0.36599999999999999</v>
      </c>
      <c r="AD14" s="70">
        <f t="shared" si="20"/>
        <v>1.7399999999999998</v>
      </c>
      <c r="AE14" s="70">
        <v>0</v>
      </c>
      <c r="AF14" s="70">
        <f t="shared" si="21"/>
        <v>85.757999999999996</v>
      </c>
    </row>
    <row r="15" spans="2:32" s="4" customFormat="1" ht="30" customHeight="1" x14ac:dyDescent="0.25">
      <c r="B15" s="23" t="s">
        <v>6254</v>
      </c>
      <c r="C15" s="24">
        <v>15</v>
      </c>
      <c r="D15" s="24">
        <v>20</v>
      </c>
      <c r="E15" s="23" t="s">
        <v>6204</v>
      </c>
      <c r="F15" s="65" t="s">
        <v>5671</v>
      </c>
      <c r="G15" s="60" t="str">
        <f t="shared" si="22"/>
        <v/>
      </c>
      <c r="H15" s="23" t="str">
        <f t="shared" si="1"/>
        <v>Savona</v>
      </c>
      <c r="I15" s="24" t="str">
        <f t="shared" si="2"/>
        <v>106149</v>
      </c>
      <c r="J15" s="24" t="str">
        <f t="shared" si="3"/>
        <v>Riverdene Black Turtle Beans</v>
      </c>
      <c r="L15" s="70">
        <f t="shared" si="4"/>
        <v>1.0050000000000001</v>
      </c>
      <c r="M15" s="70">
        <f t="shared" si="5"/>
        <v>1.9500000000000002</v>
      </c>
      <c r="N15" s="70">
        <f t="shared" si="6"/>
        <v>0.10499999999999998</v>
      </c>
      <c r="O15" s="70">
        <f t="shared" si="7"/>
        <v>0.10499999999999998</v>
      </c>
      <c r="P15" s="70">
        <f t="shared" si="8"/>
        <v>0</v>
      </c>
      <c r="Q15" s="70">
        <f t="shared" si="9"/>
        <v>1.02</v>
      </c>
      <c r="R15" s="70">
        <f t="shared" si="10"/>
        <v>7.4999999999999997E-3</v>
      </c>
      <c r="S15" s="70">
        <f t="shared" si="11"/>
        <v>0</v>
      </c>
      <c r="T15" s="70">
        <v>0</v>
      </c>
      <c r="U15" s="70">
        <f t="shared" si="12"/>
        <v>14.85</v>
      </c>
      <c r="V15" s="80"/>
      <c r="W15" s="70">
        <f t="shared" si="13"/>
        <v>1.34</v>
      </c>
      <c r="X15" s="70">
        <f t="shared" si="14"/>
        <v>2.6</v>
      </c>
      <c r="Y15" s="70">
        <f t="shared" si="15"/>
        <v>0.13999999999999999</v>
      </c>
      <c r="Z15" s="70">
        <f t="shared" si="16"/>
        <v>0.13999999999999999</v>
      </c>
      <c r="AA15" s="70">
        <f t="shared" si="17"/>
        <v>0</v>
      </c>
      <c r="AB15" s="70">
        <f t="shared" si="18"/>
        <v>1.36</v>
      </c>
      <c r="AC15" s="70">
        <f t="shared" si="19"/>
        <v>0.01</v>
      </c>
      <c r="AD15" s="70">
        <f t="shared" si="20"/>
        <v>0</v>
      </c>
      <c r="AE15" s="70">
        <v>0</v>
      </c>
      <c r="AF15" s="70">
        <f t="shared" si="21"/>
        <v>19.8</v>
      </c>
    </row>
    <row r="16" spans="2:32" s="4" customFormat="1" ht="30" customHeight="1" x14ac:dyDescent="0.25">
      <c r="B16" s="23" t="s">
        <v>3106</v>
      </c>
      <c r="C16" s="24">
        <v>15</v>
      </c>
      <c r="D16" s="24">
        <v>20</v>
      </c>
      <c r="E16" s="23" t="s">
        <v>6204</v>
      </c>
      <c r="F16" s="65" t="s">
        <v>5680</v>
      </c>
      <c r="G16" s="60" t="str">
        <f t="shared" si="0"/>
        <v/>
      </c>
      <c r="H16" s="23" t="str">
        <f t="shared" si="1"/>
        <v>Savona</v>
      </c>
      <c r="I16" s="24" t="str">
        <f t="shared" si="2"/>
        <v>106291</v>
      </c>
      <c r="J16" s="24" t="str">
        <f t="shared" si="3"/>
        <v>Country Range Red Kidney Beans in Water</v>
      </c>
      <c r="L16" s="70">
        <f t="shared" si="4"/>
        <v>1.1100000000000001</v>
      </c>
      <c r="M16" s="70">
        <f t="shared" si="5"/>
        <v>2.04</v>
      </c>
      <c r="N16" s="70">
        <f t="shared" si="6"/>
        <v>7.4999999999999997E-2</v>
      </c>
      <c r="O16" s="70">
        <f t="shared" si="7"/>
        <v>7.4999999999999997E-2</v>
      </c>
      <c r="P16" s="70">
        <f t="shared" si="8"/>
        <v>0</v>
      </c>
      <c r="Q16" s="70">
        <f t="shared" si="9"/>
        <v>1.2450000000000001</v>
      </c>
      <c r="R16" s="70">
        <f t="shared" si="10"/>
        <v>4.4999999999999997E-3</v>
      </c>
      <c r="S16" s="70">
        <f t="shared" si="11"/>
        <v>0</v>
      </c>
      <c r="T16" s="70">
        <v>0</v>
      </c>
      <c r="U16" s="70">
        <f t="shared" si="12"/>
        <v>15.75</v>
      </c>
      <c r="V16" s="80"/>
      <c r="W16" s="70">
        <f t="shared" si="13"/>
        <v>1.4800000000000002</v>
      </c>
      <c r="X16" s="70">
        <f t="shared" si="14"/>
        <v>2.72</v>
      </c>
      <c r="Y16" s="70">
        <f t="shared" si="15"/>
        <v>0.1</v>
      </c>
      <c r="Z16" s="70">
        <f t="shared" si="16"/>
        <v>0.1</v>
      </c>
      <c r="AA16" s="70">
        <f t="shared" si="17"/>
        <v>0</v>
      </c>
      <c r="AB16" s="70">
        <f t="shared" si="18"/>
        <v>1.6600000000000001</v>
      </c>
      <c r="AC16" s="70">
        <f t="shared" si="19"/>
        <v>5.9999999999999993E-3</v>
      </c>
      <c r="AD16" s="70">
        <f t="shared" si="20"/>
        <v>0</v>
      </c>
      <c r="AE16" s="70">
        <v>0</v>
      </c>
      <c r="AF16" s="70">
        <f t="shared" si="21"/>
        <v>21</v>
      </c>
    </row>
    <row r="17" spans="2:32" ht="15.75" x14ac:dyDescent="0.25">
      <c r="B17" s="89" t="s">
        <v>6217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30" customHeight="1" x14ac:dyDescent="0.25">
      <c r="B18" s="23" t="s">
        <v>1447</v>
      </c>
      <c r="C18" s="24">
        <v>0.5</v>
      </c>
      <c r="D18" s="24">
        <v>0.5</v>
      </c>
      <c r="E18" s="23" t="s">
        <v>1216</v>
      </c>
      <c r="F18" s="65" t="s">
        <v>5538</v>
      </c>
      <c r="G18" s="60">
        <f>IFERROR(IF(E18="Individual Unit",IF(VLOOKUP($F18,Products,26,FALSE)="","X",VLOOKUP($F18,Products,26,FALSE)),""),"")</f>
        <v>167</v>
      </c>
      <c r="H18" s="23" t="str">
        <f>_xlfn.IFNA(VLOOKUP($F18,Products,2,FALSE),"Not Found")</f>
        <v>Tamar Fresh</v>
      </c>
      <c r="I18" s="24" t="str">
        <f>_xlfn.IFNA(VLOOKUP($F18,Products,4,FALSE),"Not Found")</f>
        <v>1040</v>
      </c>
      <c r="J18" s="24" t="str">
        <f>_xlfn.IFNA(VLOOKUP($F18,Products,5,FALSE),"Not Found")</f>
        <v>Granny Smith Apples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0.41749999999999998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8.35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0.33400000000000002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0.33400000000000002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0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1.002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8.3499999999999998E-3</v>
      </c>
      <c r="S18" s="70">
        <v>0</v>
      </c>
      <c r="T18" s="70">
        <f>IFERROR(IF($E18="Individual Unit",IF(VLOOKUP($F18,Products,24,FALSE)="","Missing",(SUM(SUM(_xlfn.IFNA(VLOOKUP($F18,Products,24,FALSE),"Not Found")/100)*$G18*$C18))),IF(VLOOKUP($F18,Products,24,FALSE)="","Missing",(SUM(SUM(_xlfn.IFNA(VLOOKUP($F18,Products,24,FALSE),"Not Found")/100)*$C18)))),"Err")</f>
        <v>8.35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35.905000000000001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0.41749999999999998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8.35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0.33400000000000002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0.33400000000000002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0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1.002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8.3499999999999998E-3</v>
      </c>
      <c r="AD18" s="70">
        <v>0</v>
      </c>
      <c r="AE18" s="70">
        <f>IFERROR(IF($E18="Individual Unit",IF(VLOOKUP($F18,Products,24,FALSE)="","Missing",(SUM(SUM(_xlfn.IFNA(VLOOKUP($F18,Products,24,FALSE),"Not Found")/100)*$G18*$D18))),IF(VLOOKUP($F18,Products,24,FALSE)="","Missing",(SUM(SUM(_xlfn.IFNA(VLOOKUP($F18,Products,24,FALSE),"Not Found")/100)*$D18)))),"Err")</f>
        <v>8.35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35.905000000000001</v>
      </c>
    </row>
    <row r="19" spans="2:32" s="4" customFormat="1" ht="30" customHeight="1" x14ac:dyDescent="0.25">
      <c r="B19" s="23" t="s">
        <v>6213</v>
      </c>
      <c r="C19" s="24">
        <v>25</v>
      </c>
      <c r="D19" s="24">
        <v>25</v>
      </c>
      <c r="E19" s="23" t="s">
        <v>6204</v>
      </c>
      <c r="F19" s="65" t="s">
        <v>5543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44250</v>
      </c>
      <c r="J19" s="24" t="str">
        <f>_xlfn.IFNA(VLOOKUP($F19,Products,5,FALSE),"Not Found")</f>
        <v>Raisin's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0.75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15.65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0.25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0.2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0.05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0.67500000000000004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0.01</v>
      </c>
      <c r="S19" s="70">
        <v>0</v>
      </c>
      <c r="T19" s="70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15.65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65.13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0.75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15.65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0.25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0.2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0.05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0.67500000000000004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0.01</v>
      </c>
      <c r="AD19" s="70">
        <v>0</v>
      </c>
      <c r="AE19" s="70">
        <f>IFERROR(IF($E19="Individual Unit",IF(VLOOKUP($F19,Products,24,FALSE)="","Missing",(SUM(SUM(_xlfn.IFNA(VLOOKUP($F19,Products,24,FALSE),"Not Found")/100)*$G19*$D19))),IF(VLOOKUP($F19,Products,24,FALSE)="","Missing",(SUM(SUM(_xlfn.IFNA(VLOOKUP($F19,Products,24,FALSE),"Not Found")/100)*$D19)))),"Err")</f>
        <v>15.65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65.13</v>
      </c>
    </row>
    <row r="20" spans="2:32" x14ac:dyDescent="0.25">
      <c r="L20" s="71">
        <f t="shared" ref="L20:U20" si="23">SUM(L6:L19)</f>
        <v>21.394499999999997</v>
      </c>
      <c r="M20" s="71">
        <f t="shared" si="23"/>
        <v>102.71300000000002</v>
      </c>
      <c r="N20" s="71">
        <f t="shared" si="23"/>
        <v>4.9679999999999991</v>
      </c>
      <c r="O20" s="71">
        <f t="shared" si="23"/>
        <v>3.1950000000000003</v>
      </c>
      <c r="P20" s="71">
        <f t="shared" si="23"/>
        <v>1.7729999999999997</v>
      </c>
      <c r="Q20" s="71">
        <f t="shared" si="23"/>
        <v>16.010000000000002</v>
      </c>
      <c r="R20" s="71">
        <f t="shared" si="23"/>
        <v>0.57684999999999986</v>
      </c>
      <c r="S20" s="71">
        <f t="shared" si="23"/>
        <v>3.056</v>
      </c>
      <c r="T20" s="71">
        <f t="shared" si="23"/>
        <v>27.39</v>
      </c>
      <c r="U20" s="71">
        <f t="shared" si="23"/>
        <v>535.63019999999995</v>
      </c>
      <c r="V20" s="73" t="s">
        <v>6151</v>
      </c>
      <c r="W20" s="71">
        <f t="shared" ref="W20:AF20" si="24">SUM(W6:W19)</f>
        <v>27.391000000000002</v>
      </c>
      <c r="X20" s="71">
        <f t="shared" si="24"/>
        <v>109.916</v>
      </c>
      <c r="Y20" s="71">
        <f t="shared" si="24"/>
        <v>6.642999999999998</v>
      </c>
      <c r="Z20" s="71">
        <f t="shared" si="24"/>
        <v>4.117</v>
      </c>
      <c r="AA20" s="71">
        <f t="shared" si="24"/>
        <v>2.5259999999999998</v>
      </c>
      <c r="AB20" s="71">
        <f t="shared" si="24"/>
        <v>18.287000000000003</v>
      </c>
      <c r="AC20" s="71">
        <f t="shared" si="24"/>
        <v>0.84884999999999999</v>
      </c>
      <c r="AD20" s="71">
        <f t="shared" si="24"/>
        <v>4.3729999999999993</v>
      </c>
      <c r="AE20" s="71">
        <f t="shared" si="24"/>
        <v>27.67</v>
      </c>
      <c r="AF20" s="71">
        <f t="shared" si="24"/>
        <v>609.06869999999992</v>
      </c>
    </row>
    <row r="21" spans="2:32" x14ac:dyDescent="0.25">
      <c r="L21" s="59"/>
      <c r="M21" s="84" t="b">
        <v>1</v>
      </c>
      <c r="N21" s="59"/>
      <c r="O21" s="59"/>
      <c r="P21" s="59"/>
      <c r="Q21" s="84" t="b">
        <v>1</v>
      </c>
      <c r="R21" s="59"/>
      <c r="S21" s="59"/>
      <c r="T21" s="59"/>
      <c r="U21" s="59"/>
      <c r="V21" s="63" t="s">
        <v>6154</v>
      </c>
      <c r="W21" s="59"/>
      <c r="X21" s="84" t="b">
        <v>1</v>
      </c>
      <c r="Y21" s="59"/>
      <c r="Z21" s="59"/>
      <c r="AA21" s="59"/>
      <c r="AB21" s="84" t="b">
        <v>1</v>
      </c>
      <c r="AC21" s="59"/>
      <c r="AD21" s="59"/>
      <c r="AE21" s="59"/>
      <c r="AF21" s="59"/>
    </row>
    <row r="22" spans="2:32" ht="15" customHeight="1" x14ac:dyDescent="0.25">
      <c r="L22" s="84" t="b">
        <v>1</v>
      </c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6155</v>
      </c>
      <c r="W22" s="84" t="b">
        <v>1</v>
      </c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x14ac:dyDescent="0.25">
      <c r="L23" s="59"/>
      <c r="M23" s="59"/>
      <c r="N23" s="59"/>
      <c r="O23" s="59"/>
      <c r="P23" s="59"/>
      <c r="Q23" s="84" t="b">
        <v>1</v>
      </c>
      <c r="R23" s="59"/>
      <c r="S23" s="59"/>
      <c r="T23" s="84" t="b">
        <v>1</v>
      </c>
      <c r="U23" s="59"/>
      <c r="V23" s="63" t="s">
        <v>6156</v>
      </c>
      <c r="W23" s="59"/>
      <c r="X23" s="59"/>
      <c r="Y23" s="59"/>
      <c r="Z23" s="59"/>
      <c r="AA23" s="59"/>
      <c r="AB23" s="84" t="b">
        <v>1</v>
      </c>
      <c r="AC23" s="59"/>
      <c r="AD23" s="59"/>
      <c r="AE23" s="84" t="b">
        <v>1</v>
      </c>
      <c r="AF23" s="59"/>
    </row>
  </sheetData>
  <mergeCells count="12">
    <mergeCell ref="B17:J17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3E66FAE3-1BA6-409B-ACDE-08CCF069DB00}"/>
    <hyperlink ref="M1" location="'HOME WEEK 2'!A1" display="&lt; Week 2 Home" xr:uid="{4AEB258F-BA66-4455-9B9F-848702220CD6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68C9EAB-B083-4BB1-8176-094D4D078625}">
          <x14:formula1>
            <xm:f>'Master Product List'!$B:$B</xm:f>
          </x14:formula1>
          <xm:sqref>F18:F19 F6:F16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94A2E-E586-4B99-AFFC-98F3D7A0AC70}">
  <sheetPr codeName="Sheet137"/>
  <dimension ref="A1:S6"/>
  <sheetViews>
    <sheetView workbookViewId="0">
      <selection sqref="A1:I3"/>
    </sheetView>
  </sheetViews>
  <sheetFormatPr defaultRowHeight="15" x14ac:dyDescent="0.25"/>
  <cols>
    <col min="1" max="19" width="9.140625" style="56"/>
  </cols>
  <sheetData>
    <row r="1" spans="1:19" s="74" customFormat="1" x14ac:dyDescent="0.25">
      <c r="A1" s="104" t="s">
        <v>6006</v>
      </c>
      <c r="B1" s="104"/>
      <c r="C1" s="104"/>
      <c r="D1" s="104"/>
      <c r="E1" s="104"/>
      <c r="F1" s="104"/>
      <c r="G1" s="104"/>
      <c r="H1" s="104"/>
      <c r="I1" s="104"/>
      <c r="J1" s="75"/>
      <c r="K1" s="104" t="s">
        <v>6007</v>
      </c>
      <c r="L1" s="104"/>
      <c r="M1" s="104"/>
      <c r="N1" s="104"/>
      <c r="O1" s="104"/>
      <c r="P1" s="104"/>
      <c r="Q1" s="104"/>
      <c r="R1" s="104"/>
      <c r="S1" s="104"/>
    </row>
    <row r="2" spans="1:19" ht="48" customHeight="1" x14ac:dyDescent="0.25">
      <c r="A2" s="69" t="s">
        <v>6008</v>
      </c>
      <c r="B2" s="69" t="s">
        <v>6009</v>
      </c>
      <c r="C2" s="69" t="s">
        <v>6010</v>
      </c>
      <c r="D2" s="69" t="s">
        <v>6011</v>
      </c>
      <c r="E2" s="69" t="s">
        <v>6012</v>
      </c>
      <c r="F2" s="69" t="s">
        <v>6013</v>
      </c>
      <c r="G2" s="69" t="s">
        <v>6014</v>
      </c>
      <c r="H2" s="69" t="s">
        <v>6015</v>
      </c>
      <c r="I2" s="69" t="s">
        <v>6016</v>
      </c>
      <c r="K2" s="69" t="s">
        <v>6008</v>
      </c>
      <c r="L2" s="69" t="s">
        <v>6009</v>
      </c>
      <c r="M2" s="69" t="s">
        <v>6010</v>
      </c>
      <c r="N2" s="69" t="s">
        <v>6011</v>
      </c>
      <c r="O2" s="69" t="s">
        <v>6012</v>
      </c>
      <c r="P2" s="69" t="s">
        <v>6013</v>
      </c>
      <c r="Q2" s="69" t="s">
        <v>6014</v>
      </c>
      <c r="R2" s="69" t="s">
        <v>6015</v>
      </c>
      <c r="S2" s="69" t="s">
        <v>6016</v>
      </c>
    </row>
    <row r="3" spans="1:19" x14ac:dyDescent="0.25">
      <c r="A3" s="67">
        <v>19.7</v>
      </c>
      <c r="B3" s="67">
        <v>169</v>
      </c>
      <c r="C3" s="67">
        <f>SUM(D3:E3)</f>
        <v>50.5</v>
      </c>
      <c r="D3" s="67">
        <v>34</v>
      </c>
      <c r="E3" s="67">
        <v>16.5</v>
      </c>
      <c r="F3" s="67">
        <v>20</v>
      </c>
      <c r="G3" s="67">
        <v>3</v>
      </c>
      <c r="H3" s="67">
        <v>17.5</v>
      </c>
      <c r="I3" s="67">
        <v>1350</v>
      </c>
      <c r="K3" s="67">
        <v>28.3</v>
      </c>
      <c r="L3" s="67">
        <v>212.5</v>
      </c>
      <c r="M3" s="67">
        <f>SUM(N3:O3)</f>
        <v>63</v>
      </c>
      <c r="N3" s="67">
        <v>42.5</v>
      </c>
      <c r="O3" s="67">
        <v>20.5</v>
      </c>
      <c r="P3" s="67">
        <v>20</v>
      </c>
      <c r="Q3" s="67">
        <v>5</v>
      </c>
      <c r="R3" s="67">
        <v>21.5</v>
      </c>
      <c r="S3" s="67">
        <v>1700</v>
      </c>
    </row>
    <row r="6" spans="1:19" ht="15" customHeight="1" x14ac:dyDescent="0.25">
      <c r="A6" s="79" t="s">
        <v>6017</v>
      </c>
      <c r="D6" s="105" t="s">
        <v>4003</v>
      </c>
      <c r="E6" s="105"/>
      <c r="F6" s="105"/>
      <c r="G6" s="105"/>
    </row>
  </sheetData>
  <mergeCells count="3">
    <mergeCell ref="A1:I1"/>
    <mergeCell ref="K1:S1"/>
    <mergeCell ref="D6:G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909DBA4-AE58-4221-B584-7D7C1A44775C}">
          <x14:formula1>
            <xm:f>'Master Product List'!$B:$B</xm:f>
          </x14:formula1>
          <xm:sqref>D6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C460-4796-4431-9806-7089FB2C3FD1}">
  <sheetPr codeName="Sheet197">
    <tabColor rgb="FF0070C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" customWidth="1"/>
    <col min="2" max="2" width="18.28515625" customWidth="1"/>
    <col min="3" max="4" width="10.7109375" customWidth="1"/>
    <col min="5" max="5" width="15.7109375" customWidth="1"/>
    <col min="6" max="6" width="22.5703125" customWidth="1"/>
    <col min="7" max="7" width="4.1406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6031</v>
      </c>
      <c r="C1" s="95"/>
      <c r="D1" s="95"/>
      <c r="E1" s="95"/>
      <c r="F1" s="95"/>
      <c r="G1" s="95"/>
      <c r="H1" s="95"/>
      <c r="I1" s="95"/>
      <c r="J1" s="95"/>
      <c r="K1" s="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2400</v>
      </c>
      <c r="C6" s="24">
        <v>20</v>
      </c>
      <c r="D6" s="24">
        <v>25</v>
      </c>
      <c r="E6" s="23" t="s">
        <v>6205</v>
      </c>
      <c r="F6" s="65" t="s">
        <v>2399</v>
      </c>
      <c r="G6" s="60" t="str">
        <f>IFERROR(IF(E6="Individual Unit",IF(VLOOKUP($F6,Products,26,FALSE)="","X",VLOOKUP($F6,Products,26,FALSE)),""),"")</f>
        <v/>
      </c>
      <c r="H6" s="23" t="str">
        <f t="shared" ref="H6:H10" si="0">_xlfn.IFNA(VLOOKUP($F6,Products,2,FALSE),"Not Found")</f>
        <v>RD Johns</v>
      </c>
      <c r="I6" s="24" t="str">
        <f t="shared" ref="I6:I10" si="1">_xlfn.IFNA(VLOOKUP($F6,Products,4,FALSE),"Not Found")</f>
        <v>3594</v>
      </c>
      <c r="J6" s="24" t="str">
        <f t="shared" ref="J6:J10" si="2">_xlfn.IFNA(VLOOKUP($F6,Products,5,FALSE),"Not Found")</f>
        <v>Roddas Semi Skimmed Milk</v>
      </c>
      <c r="L6" s="70">
        <f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0.70000000000000007</v>
      </c>
      <c r="M6" s="70">
        <f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0.94</v>
      </c>
      <c r="N6" s="70">
        <f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7.9999999999999988E-2</v>
      </c>
      <c r="P6" s="70">
        <f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0.22000000000000003</v>
      </c>
      <c r="Q6" s="70">
        <f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0.94</v>
      </c>
      <c r="T6" s="70">
        <v>0</v>
      </c>
      <c r="U6" s="70">
        <f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8.9859999999999989</v>
      </c>
      <c r="V6" s="80"/>
      <c r="W6" s="70">
        <f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0.87500000000000011</v>
      </c>
      <c r="X6" s="70">
        <f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1.175</v>
      </c>
      <c r="Y6" s="70">
        <f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0.375</v>
      </c>
      <c r="Z6" s="70">
        <f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9.9999999999999978E-2</v>
      </c>
      <c r="AA6" s="70">
        <f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0.27500000000000002</v>
      </c>
      <c r="AB6" s="70">
        <f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1.175</v>
      </c>
      <c r="AE6" s="70">
        <v>0</v>
      </c>
      <c r="AF6" s="70">
        <f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11.2325</v>
      </c>
    </row>
    <row r="7" spans="2:32" s="4" customFormat="1" ht="30" customHeight="1" x14ac:dyDescent="0.25">
      <c r="B7" s="23" t="s">
        <v>791</v>
      </c>
      <c r="C7" s="24">
        <v>20</v>
      </c>
      <c r="D7" s="24">
        <v>30</v>
      </c>
      <c r="E7" s="23" t="s">
        <v>6204</v>
      </c>
      <c r="F7" s="65" t="s">
        <v>4847</v>
      </c>
      <c r="G7" s="60" t="str">
        <f>IFERROR(IF(E7="Individual Unit",IF(VLOOKUP($F7,Products,26,FALSE)="","X",VLOOKUP($F7,Products,26,FALSE)),""),"")</f>
        <v/>
      </c>
      <c r="H7" s="23" t="str">
        <f t="shared" si="0"/>
        <v>Savona</v>
      </c>
      <c r="I7" s="24" t="str">
        <f t="shared" si="1"/>
        <v>269167</v>
      </c>
      <c r="J7" s="24" t="str">
        <f t="shared" si="2"/>
        <v>GRATED MATURE CHEDDAR CHEESE C/R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4.9800000000000004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0.36000000000000004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6.8400000000000007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2.5800000000000005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4.26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0.38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0.02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83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7.47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0.54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10.260000000000002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3.870000000000001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6.39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0.56999999999999995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0.03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124.50000000000001</v>
      </c>
    </row>
    <row r="8" spans="2:32" s="4" customFormat="1" ht="30" customHeight="1" x14ac:dyDescent="0.25">
      <c r="B8" s="23" t="s">
        <v>2101</v>
      </c>
      <c r="C8" s="24">
        <v>50</v>
      </c>
      <c r="D8" s="24">
        <v>65</v>
      </c>
      <c r="E8" s="23" t="s">
        <v>6204</v>
      </c>
      <c r="F8" s="65" t="s">
        <v>1165</v>
      </c>
      <c r="G8" s="60" t="str">
        <f>IFERROR(IF(E8="Individual Unit",IF(VLOOKUP($F8,Products,26,FALSE)="","X",VLOOKUP($F8,Products,26,FALSE)),""),"")</f>
        <v/>
      </c>
      <c r="H8" s="23" t="str">
        <f t="shared" si="0"/>
        <v>Bidfood</v>
      </c>
      <c r="I8" s="24" t="str">
        <f t="shared" si="1"/>
        <v>70488</v>
      </c>
      <c r="J8" s="24" t="str">
        <f t="shared" si="2"/>
        <v>EF Macaroni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5.75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36.799999999999997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0.75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0.6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0.15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1.5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1.4999999999999999E-2</v>
      </c>
      <c r="S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1.7500000000000002</v>
      </c>
      <c r="T8" s="70">
        <v>0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180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7.4750000000000005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47.839999999999996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0.97499999999999998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0.78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0.19500000000000001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1.95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1.95E-2</v>
      </c>
      <c r="AD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2.2750000000000004</v>
      </c>
      <c r="AE8" s="70">
        <v>0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234</v>
      </c>
    </row>
    <row r="9" spans="2:32" s="4" customFormat="1" ht="30" customHeight="1" x14ac:dyDescent="0.25">
      <c r="B9" s="23" t="s">
        <v>6255</v>
      </c>
      <c r="C9" s="24">
        <v>50</v>
      </c>
      <c r="D9" s="24">
        <v>70</v>
      </c>
      <c r="E9" s="23" t="s">
        <v>6205</v>
      </c>
      <c r="F9" s="65" t="s">
        <v>474</v>
      </c>
      <c r="G9" s="60" t="str">
        <f>IFERROR(IF(E9="Individual Unit",IF(VLOOKUP($F9,Products,26,FALSE)="","X",VLOOKUP($F9,Products,26,FALSE)),""),"")</f>
        <v/>
      </c>
      <c r="H9" s="23" t="str">
        <f t="shared" si="0"/>
        <v>Bidfood</v>
      </c>
      <c r="I9" s="24" t="str">
        <f t="shared" si="1"/>
        <v>11100</v>
      </c>
      <c r="J9" s="24" t="str">
        <f t="shared" si="2"/>
        <v>Kerrymaid Bechamel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1.1000000000000001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4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5.5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2.35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3.15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0.05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0.35</v>
      </c>
      <c r="S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1.55</v>
      </c>
      <c r="T9" s="70">
        <v>0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68.5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1.5400000000000003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5.6000000000000005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7.7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3.29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4.41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7.0000000000000007E-2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0.48999999999999994</v>
      </c>
      <c r="AD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2.17</v>
      </c>
      <c r="AE9" s="70">
        <v>0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95.9</v>
      </c>
    </row>
    <row r="10" spans="2:32" s="4" customFormat="1" ht="30" customHeight="1" x14ac:dyDescent="0.25">
      <c r="B10" s="23" t="s">
        <v>5689</v>
      </c>
      <c r="C10" s="24">
        <v>10</v>
      </c>
      <c r="D10" s="24">
        <v>15</v>
      </c>
      <c r="E10" s="23" t="s">
        <v>6204</v>
      </c>
      <c r="F10" s="65" t="s">
        <v>5688</v>
      </c>
      <c r="G10" s="60"/>
      <c r="H10" s="23" t="str">
        <f t="shared" si="0"/>
        <v>RD Johns</v>
      </c>
      <c r="I10" s="24" t="str">
        <f t="shared" si="1"/>
        <v>53050</v>
      </c>
      <c r="J10" s="24" t="str">
        <f t="shared" si="2"/>
        <v>Kuhne Dried, Crispy Fried Onions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0.6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4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4.6000000000000005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2.3000000000000003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2.3000000000000003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0.4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0.11000000000000001</v>
      </c>
      <c r="S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1</v>
      </c>
      <c r="T10" s="70">
        <v>0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60.134000000000007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0.89999999999999991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6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6.9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3.45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3.45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0.6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0.16500000000000001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1.5</v>
      </c>
      <c r="AE10" s="70">
        <v>0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90.201000000000008</v>
      </c>
    </row>
    <row r="11" spans="2:32" s="4" customFormat="1" ht="17.25" customHeight="1" x14ac:dyDescent="0.25">
      <c r="B11" s="89" t="s">
        <v>6217</v>
      </c>
      <c r="C11" s="90"/>
      <c r="D11" s="90"/>
      <c r="E11" s="90"/>
      <c r="F11" s="90"/>
      <c r="G11" s="90"/>
      <c r="H11" s="90"/>
      <c r="I11" s="90"/>
      <c r="J11" s="9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29.25" customHeight="1" x14ac:dyDescent="0.25">
      <c r="B12" s="23" t="s">
        <v>1447</v>
      </c>
      <c r="C12" s="24">
        <v>0.5</v>
      </c>
      <c r="D12" s="24">
        <v>0.5</v>
      </c>
      <c r="E12" s="23" t="s">
        <v>1216</v>
      </c>
      <c r="F12" s="65" t="s">
        <v>5538</v>
      </c>
      <c r="G12" s="60">
        <f>IFERROR(IF(E12="Individual Unit",IF(VLOOKUP($F12,Products,26,FALSE)="","X",VLOOKUP($F12,Products,26,FALSE)),""),"")</f>
        <v>167</v>
      </c>
      <c r="H12" s="23" t="str">
        <f>_xlfn.IFNA(VLOOKUP($F12,Products,2,FALSE),"Not Found")</f>
        <v>Tamar Fresh</v>
      </c>
      <c r="I12" s="24" t="str">
        <f>_xlfn.IFNA(VLOOKUP($F12,Products,4,FALSE),"Not Found")</f>
        <v>1040</v>
      </c>
      <c r="J12" s="24" t="str">
        <f>_xlfn.IFNA(VLOOKUP($F12,Products,5,FALSE),"Not Found")</f>
        <v>Granny Smith Apples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0.41749999999999998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8.35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0.33400000000000002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0.33400000000000002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1.002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8.3499999999999998E-3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8.35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35.905000000000001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0.41749999999999998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8.35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0.33400000000000002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0.33400000000000002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1.002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8.3499999999999998E-3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8.35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35.905000000000001</v>
      </c>
    </row>
    <row r="13" spans="2:32" s="4" customFormat="1" ht="32.25" customHeight="1" x14ac:dyDescent="0.25">
      <c r="B13" s="23" t="s">
        <v>6213</v>
      </c>
      <c r="C13" s="24">
        <v>25</v>
      </c>
      <c r="D13" s="24">
        <v>25</v>
      </c>
      <c r="E13" s="23" t="s">
        <v>6204</v>
      </c>
      <c r="F13" s="65" t="s">
        <v>5543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44250</v>
      </c>
      <c r="J13" s="24" t="str">
        <f>_xlfn.IFNA(VLOOKUP($F13,Products,5,FALSE),"Not Found")</f>
        <v>Raisin's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0.75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15.65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0.25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0.05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0.67500000000000004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0.01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15.65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65.13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0.75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15.65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0.25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0.2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0.05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0.67500000000000004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0.01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15.65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65.13</v>
      </c>
    </row>
    <row r="14" spans="2:32" x14ac:dyDescent="0.25">
      <c r="L14" s="71">
        <f t="shared" ref="L14:U14" si="3">SUM(L6:L13)</f>
        <v>14.297499999999999</v>
      </c>
      <c r="M14" s="71">
        <f t="shared" si="3"/>
        <v>70.099999999999994</v>
      </c>
      <c r="N14" s="71">
        <f t="shared" si="3"/>
        <v>18.574000000000002</v>
      </c>
      <c r="O14" s="71">
        <f t="shared" si="3"/>
        <v>8.4440000000000008</v>
      </c>
      <c r="P14" s="71">
        <f t="shared" si="3"/>
        <v>10.130000000000001</v>
      </c>
      <c r="Q14" s="71">
        <f t="shared" si="3"/>
        <v>3.6269999999999998</v>
      </c>
      <c r="R14" s="71">
        <f t="shared" si="3"/>
        <v>0.87334999999999996</v>
      </c>
      <c r="S14" s="71">
        <f t="shared" si="3"/>
        <v>5.26</v>
      </c>
      <c r="T14" s="71">
        <f t="shared" si="3"/>
        <v>24</v>
      </c>
      <c r="U14" s="71">
        <f t="shared" si="3"/>
        <v>501.65499999999997</v>
      </c>
      <c r="V14" s="73" t="s">
        <v>6151</v>
      </c>
      <c r="W14" s="71">
        <f t="shared" ref="W14:AF14" si="4">SUM(W6:W13)</f>
        <v>19.427499999999998</v>
      </c>
      <c r="X14" s="71">
        <f t="shared" si="4"/>
        <v>85.155000000000001</v>
      </c>
      <c r="Y14" s="71">
        <f t="shared" si="4"/>
        <v>26.794</v>
      </c>
      <c r="Z14" s="71">
        <f t="shared" si="4"/>
        <v>12.024000000000001</v>
      </c>
      <c r="AA14" s="71">
        <f t="shared" si="4"/>
        <v>14.77</v>
      </c>
      <c r="AB14" s="71">
        <f t="shared" si="4"/>
        <v>4.2969999999999997</v>
      </c>
      <c r="AC14" s="71">
        <f t="shared" si="4"/>
        <v>1.26285</v>
      </c>
      <c r="AD14" s="71">
        <f t="shared" si="4"/>
        <v>7.15</v>
      </c>
      <c r="AE14" s="71">
        <f t="shared" si="4"/>
        <v>24</v>
      </c>
      <c r="AF14" s="71">
        <f t="shared" si="4"/>
        <v>656.86850000000004</v>
      </c>
    </row>
    <row r="15" spans="2:32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J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4C8AC636-033C-47A9-8BDD-83B62B5D9D64}"/>
    <hyperlink ref="M1" location="'HOME WEEK 2'!A1" display="&lt; Week 2 Home" xr:uid="{F9C7455D-4398-41AD-94DB-AB5F3BC5A76D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88FB71-CA24-42A1-BDDE-50283F92F944}">
          <x14:formula1>
            <xm:f>'Master Product List'!$B:$B</xm:f>
          </x14:formula1>
          <xm:sqref>F6:F10 F12:F13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DD718-3710-4B91-9212-E0293AC12AB3}">
  <sheetPr codeName="Sheet203">
    <tabColor rgb="FF0070C0"/>
  </sheetPr>
  <dimension ref="B1:AF19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" customWidth="1"/>
    <col min="2" max="2" width="18.28515625" customWidth="1"/>
    <col min="3" max="4" width="10.7109375" customWidth="1"/>
    <col min="5" max="5" width="15.7109375" customWidth="1"/>
    <col min="6" max="6" width="22.5703125" customWidth="1"/>
    <col min="7" max="7" width="4.1406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6031</v>
      </c>
      <c r="C1" s="95"/>
      <c r="D1" s="95"/>
      <c r="E1" s="95"/>
      <c r="F1" s="95"/>
      <c r="G1" s="95"/>
      <c r="H1" s="95"/>
      <c r="I1" s="95"/>
      <c r="J1" s="95"/>
      <c r="K1" s="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4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2400</v>
      </c>
      <c r="C6" s="24">
        <v>20</v>
      </c>
      <c r="D6" s="24">
        <v>25</v>
      </c>
      <c r="E6" s="23" t="s">
        <v>6205</v>
      </c>
      <c r="F6" s="65" t="s">
        <v>2399</v>
      </c>
      <c r="G6" s="60" t="str">
        <f>IFERROR(IF(E6="Individual Unit",IF(VLOOKUP($F6,Products,26,FALSE)="","X",VLOOKUP($F6,Products,26,FALSE)),""),"")</f>
        <v/>
      </c>
      <c r="H6" s="23" t="str">
        <f t="shared" ref="H6:H10" si="0">_xlfn.IFNA(VLOOKUP($F6,Products,2,FALSE),"Not Found")</f>
        <v>RD Johns</v>
      </c>
      <c r="I6" s="24" t="str">
        <f t="shared" ref="I6:I10" si="1">_xlfn.IFNA(VLOOKUP($F6,Products,4,FALSE),"Not Found")</f>
        <v>3594</v>
      </c>
      <c r="J6" s="24" t="str">
        <f t="shared" ref="J6:J10" si="2">_xlfn.IFNA(VLOOKUP($F6,Products,5,FALSE),"Not Found")</f>
        <v>Roddas Semi Skimmed Milk</v>
      </c>
      <c r="L6" s="70">
        <f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0.70000000000000007</v>
      </c>
      <c r="M6" s="70">
        <f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0.94</v>
      </c>
      <c r="N6" s="70">
        <f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7.9999999999999988E-2</v>
      </c>
      <c r="P6" s="70">
        <f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0.22000000000000003</v>
      </c>
      <c r="Q6" s="70">
        <f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0.94</v>
      </c>
      <c r="T6" s="70">
        <v>0</v>
      </c>
      <c r="U6" s="70">
        <f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8.9859999999999989</v>
      </c>
      <c r="V6" s="80"/>
      <c r="W6" s="70">
        <f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0.87500000000000011</v>
      </c>
      <c r="X6" s="70">
        <f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1.175</v>
      </c>
      <c r="Y6" s="70">
        <f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0.375</v>
      </c>
      <c r="Z6" s="70">
        <f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9.9999999999999978E-2</v>
      </c>
      <c r="AA6" s="70">
        <f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0.27500000000000002</v>
      </c>
      <c r="AB6" s="70">
        <f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1.175</v>
      </c>
      <c r="AE6" s="70">
        <v>0</v>
      </c>
      <c r="AF6" s="70">
        <f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11.2325</v>
      </c>
    </row>
    <row r="7" spans="2:32" s="4" customFormat="1" ht="30" customHeight="1" x14ac:dyDescent="0.25">
      <c r="B7" s="23" t="s">
        <v>791</v>
      </c>
      <c r="C7" s="24">
        <v>20</v>
      </c>
      <c r="D7" s="24">
        <v>30</v>
      </c>
      <c r="E7" s="23" t="s">
        <v>6204</v>
      </c>
      <c r="F7" s="65" t="s">
        <v>4847</v>
      </c>
      <c r="G7" s="60" t="str">
        <f>IFERROR(IF(E7="Individual Unit",IF(VLOOKUP($F7,Products,26,FALSE)="","X",VLOOKUP($F7,Products,26,FALSE)),""),"")</f>
        <v/>
      </c>
      <c r="H7" s="23" t="str">
        <f t="shared" si="0"/>
        <v>Savona</v>
      </c>
      <c r="I7" s="24" t="str">
        <f t="shared" si="1"/>
        <v>269167</v>
      </c>
      <c r="J7" s="24" t="str">
        <f t="shared" si="2"/>
        <v>GRATED MATURE CHEDDAR CHEESE C/R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4.9800000000000004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0.36000000000000004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6.8400000000000007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2.5800000000000005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4.26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0.38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0.02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83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7.47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0.54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10.260000000000002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3.870000000000001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6.39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0.56999999999999995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0.03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124.50000000000001</v>
      </c>
    </row>
    <row r="8" spans="2:32" s="4" customFormat="1" ht="30" customHeight="1" x14ac:dyDescent="0.25">
      <c r="B8" s="23" t="s">
        <v>2101</v>
      </c>
      <c r="C8" s="24">
        <v>50</v>
      </c>
      <c r="D8" s="24">
        <v>65</v>
      </c>
      <c r="E8" s="23" t="s">
        <v>6204</v>
      </c>
      <c r="F8" s="65" t="s">
        <v>1165</v>
      </c>
      <c r="G8" s="60" t="str">
        <f>IFERROR(IF(E8="Individual Unit",IF(VLOOKUP($F8,Products,26,FALSE)="","X",VLOOKUP($F8,Products,26,FALSE)),""),"")</f>
        <v/>
      </c>
      <c r="H8" s="23" t="str">
        <f t="shared" si="0"/>
        <v>Bidfood</v>
      </c>
      <c r="I8" s="24" t="str">
        <f t="shared" si="1"/>
        <v>70488</v>
      </c>
      <c r="J8" s="24" t="str">
        <f t="shared" si="2"/>
        <v>EF Macaroni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5.75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36.799999999999997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0.75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0.6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0.15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1.5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1.4999999999999999E-2</v>
      </c>
      <c r="S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1.7500000000000002</v>
      </c>
      <c r="T8" s="70">
        <v>0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180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7.4750000000000005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47.839999999999996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0.97499999999999998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0.78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0.19500000000000001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1.95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1.95E-2</v>
      </c>
      <c r="AD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2.2750000000000004</v>
      </c>
      <c r="AE8" s="70">
        <v>0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234</v>
      </c>
    </row>
    <row r="9" spans="2:32" s="4" customFormat="1" ht="30" customHeight="1" x14ac:dyDescent="0.25">
      <c r="B9" s="23" t="s">
        <v>6255</v>
      </c>
      <c r="C9" s="24">
        <v>60</v>
      </c>
      <c r="D9" s="24">
        <v>70</v>
      </c>
      <c r="E9" s="23" t="s">
        <v>6205</v>
      </c>
      <c r="F9" s="65" t="s">
        <v>474</v>
      </c>
      <c r="G9" s="60" t="str">
        <f>IFERROR(IF(E9="Individual Unit",IF(VLOOKUP($F9,Products,26,FALSE)="","X",VLOOKUP($F9,Products,26,FALSE)),""),"")</f>
        <v/>
      </c>
      <c r="H9" s="23" t="str">
        <f t="shared" si="0"/>
        <v>Bidfood</v>
      </c>
      <c r="I9" s="24" t="str">
        <f t="shared" si="1"/>
        <v>11100</v>
      </c>
      <c r="J9" s="24" t="str">
        <f t="shared" si="2"/>
        <v>Kerrymaid Bechamel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1.32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4.8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6.6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2.82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3.7800000000000002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0.06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0.41999999999999993</v>
      </c>
      <c r="S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1.8599999999999999</v>
      </c>
      <c r="T9" s="70">
        <v>0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82.2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1.5400000000000003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5.6000000000000005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7.7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3.29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4.41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7.0000000000000007E-2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0.48999999999999994</v>
      </c>
      <c r="AD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2.17</v>
      </c>
      <c r="AE9" s="70">
        <v>0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95.9</v>
      </c>
    </row>
    <row r="10" spans="2:32" s="4" customFormat="1" ht="30" customHeight="1" x14ac:dyDescent="0.25">
      <c r="B10" s="23" t="s">
        <v>5689</v>
      </c>
      <c r="C10" s="24">
        <v>10</v>
      </c>
      <c r="D10" s="24">
        <v>15</v>
      </c>
      <c r="E10" s="23" t="s">
        <v>6204</v>
      </c>
      <c r="F10" s="65" t="s">
        <v>5688</v>
      </c>
      <c r="G10" s="60"/>
      <c r="H10" s="23" t="str">
        <f t="shared" si="0"/>
        <v>RD Johns</v>
      </c>
      <c r="I10" s="24" t="str">
        <f t="shared" si="1"/>
        <v>53050</v>
      </c>
      <c r="J10" s="24" t="str">
        <f t="shared" si="2"/>
        <v>Kuhne Dried, Crispy Fried Onions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0.6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4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4.6000000000000005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2.3000000000000003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2.3000000000000003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0.4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0.11000000000000001</v>
      </c>
      <c r="S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1</v>
      </c>
      <c r="T10" s="70">
        <v>0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60.134000000000007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0.89999999999999991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6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6.9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3.45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3.45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0.6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0.16500000000000001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1.5</v>
      </c>
      <c r="AE10" s="70">
        <v>0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90.201000000000008</v>
      </c>
    </row>
    <row r="11" spans="2:32" s="4" customFormat="1" ht="17.25" customHeight="1" x14ac:dyDescent="0.25">
      <c r="B11" s="89" t="s">
        <v>6218</v>
      </c>
      <c r="C11" s="90"/>
      <c r="D11" s="90"/>
      <c r="E11" s="90"/>
      <c r="F11" s="90"/>
      <c r="G11" s="90"/>
      <c r="H11" s="90"/>
      <c r="I11" s="90"/>
      <c r="J11" s="9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23" t="s">
        <v>1220</v>
      </c>
      <c r="C12" s="24">
        <v>25</v>
      </c>
      <c r="D12" s="24">
        <v>25</v>
      </c>
      <c r="E12" s="23" t="s">
        <v>6204</v>
      </c>
      <c r="F12" s="65" t="s">
        <v>5554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3021</v>
      </c>
      <c r="J12" s="24" t="str">
        <f>_xlfn.IFNA(VLOOKUP($F12,Products,5,FALSE),"Not Found")</f>
        <v>Caterers Kitchen Solid Pack Apples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2.95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2.5000000000000001E-2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2.5000000000000001E-2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0.45000000000000007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2.95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11.89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2.95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2.5000000000000001E-2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2.5000000000000001E-2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0.45000000000000007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2.95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11.89</v>
      </c>
    </row>
    <row r="13" spans="2:32" s="4" customFormat="1" ht="30" customHeight="1" x14ac:dyDescent="0.25">
      <c r="B13" s="23" t="s">
        <v>6208</v>
      </c>
      <c r="C13" s="24">
        <v>25</v>
      </c>
      <c r="D13" s="24">
        <v>25</v>
      </c>
      <c r="E13" s="23" t="s">
        <v>6204</v>
      </c>
      <c r="F13" s="65" t="s">
        <v>5410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1674</v>
      </c>
      <c r="J13" s="24" t="str">
        <f>_xlfn.IFNA(VLOOKUP($F13,Products,5,FALSE),"Not Found")</f>
        <v>Greens Summer Berries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0.27500000000000002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1.4750000000000001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2.5000000000000001E-2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2.5000000000000001E-2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1.625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1.325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10.397500000000001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0.27500000000000002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1.4750000000000001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2.5000000000000001E-2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2.5000000000000001E-2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1.625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1.325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10.397500000000001</v>
      </c>
    </row>
    <row r="14" spans="2:32" s="4" customFormat="1" ht="30" customHeight="1" x14ac:dyDescent="0.25">
      <c r="B14" s="23" t="s">
        <v>6219</v>
      </c>
      <c r="C14" s="24">
        <v>20</v>
      </c>
      <c r="D14" s="24">
        <v>20</v>
      </c>
      <c r="E14" s="23" t="s">
        <v>6204</v>
      </c>
      <c r="F14" s="65" t="s">
        <v>5352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8986</v>
      </c>
      <c r="J14" s="24" t="str">
        <f>_xlfn.IFNA(VLOOKUP($F14,Products,5,FALSE),"Not Found")</f>
        <v xml:space="preserve"> Crumble Topping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1.24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14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3.5999999999999996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2.3800000000000003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1.22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0.64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0.04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4.4000000000000004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92.97399999999999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1.24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14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3.5999999999999996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2.3800000000000003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1.22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0.64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0.04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4.4000000000000004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92.97399999999999</v>
      </c>
    </row>
    <row r="15" spans="2:32" s="4" customFormat="1" ht="30" customHeight="1" x14ac:dyDescent="0.25">
      <c r="B15" s="23" t="s">
        <v>6224</v>
      </c>
      <c r="C15" s="24">
        <v>2.2999999999999998</v>
      </c>
      <c r="D15" s="24">
        <v>2.2999999999999998</v>
      </c>
      <c r="E15" s="23" t="s">
        <v>6204</v>
      </c>
      <c r="F15" s="65" t="s">
        <v>3898</v>
      </c>
      <c r="G15" s="60" t="str">
        <f>IFERROR(IF(E15="Individual Unit",IF(VLOOKUP($F15,Products,26,FALSE)="","X",VLOOKUP($F15,Products,26,FALSE)),""),"")</f>
        <v/>
      </c>
      <c r="H15" s="23" t="str">
        <f>_xlfn.IFNA(VLOOKUP($F15,Products,2,FALSE),"Not Found")</f>
        <v>RD Johns</v>
      </c>
      <c r="I15" s="24" t="str">
        <f>_xlfn.IFNA(VLOOKUP($F15,Products,4,FALSE),"Not Found")</f>
        <v>5928</v>
      </c>
      <c r="J15" s="24" t="str">
        <f>_xlfn.IFNA(VLOOKUP($F15,Products,5,FALSE),"Not Found")</f>
        <v>Birds Instant Custard Mix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8.0500000000000002E-2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1.8836999999999999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0.2369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0.10350000000000002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0.13339999999999999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1.15E-2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1.0579999999999999E-2</v>
      </c>
      <c r="S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1.2304999999999999</v>
      </c>
      <c r="T15" s="70">
        <v>0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10.0763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8.0500000000000002E-2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1.8836999999999999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0.2369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0.10350000000000002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0.13339999999999999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1.15E-2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1.0579999999999999E-2</v>
      </c>
      <c r="AD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1.2304999999999999</v>
      </c>
      <c r="AE15" s="70">
        <v>0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10.0763</v>
      </c>
    </row>
    <row r="16" spans="2:32" x14ac:dyDescent="0.25">
      <c r="L16" s="71">
        <f t="shared" ref="L16:U16" si="3">SUM(L6:L15)</f>
        <v>15.045500000000001</v>
      </c>
      <c r="M16" s="71">
        <f t="shared" si="3"/>
        <v>67.208699999999993</v>
      </c>
      <c r="N16" s="71">
        <f t="shared" si="3"/>
        <v>22.976899999999993</v>
      </c>
      <c r="O16" s="71">
        <f t="shared" si="3"/>
        <v>10.913500000000003</v>
      </c>
      <c r="P16" s="71">
        <f t="shared" si="3"/>
        <v>12.063400000000001</v>
      </c>
      <c r="Q16" s="71">
        <f t="shared" si="3"/>
        <v>4.6864999999999997</v>
      </c>
      <c r="R16" s="71">
        <f t="shared" si="3"/>
        <v>0.97558</v>
      </c>
      <c r="S16" s="71">
        <f t="shared" si="3"/>
        <v>11.2005</v>
      </c>
      <c r="T16" s="71">
        <f t="shared" si="3"/>
        <v>4.2750000000000004</v>
      </c>
      <c r="U16" s="71">
        <f t="shared" si="3"/>
        <v>539.65779999999995</v>
      </c>
      <c r="V16" s="73" t="s">
        <v>6151</v>
      </c>
      <c r="W16" s="71">
        <f t="shared" ref="W16:AF16" si="4">SUM(W6:W15)</f>
        <v>19.955499999999997</v>
      </c>
      <c r="X16" s="71">
        <f t="shared" si="4"/>
        <v>81.463700000000003</v>
      </c>
      <c r="Y16" s="71">
        <f t="shared" si="4"/>
        <v>30.096899999999998</v>
      </c>
      <c r="Z16" s="71">
        <f t="shared" si="4"/>
        <v>14.023500000000004</v>
      </c>
      <c r="AA16" s="71">
        <f t="shared" si="4"/>
        <v>16.073399999999999</v>
      </c>
      <c r="AB16" s="71">
        <f t="shared" si="4"/>
        <v>5.3464999999999998</v>
      </c>
      <c r="AC16" s="71">
        <f t="shared" si="4"/>
        <v>1.29508</v>
      </c>
      <c r="AD16" s="71">
        <f t="shared" si="4"/>
        <v>12.7805</v>
      </c>
      <c r="AE16" s="71">
        <f t="shared" si="4"/>
        <v>4.2750000000000004</v>
      </c>
      <c r="AF16" s="71">
        <f t="shared" si="4"/>
        <v>681.17129999999997</v>
      </c>
    </row>
    <row r="17" spans="12:32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B11:J11"/>
    <mergeCell ref="I4:I5"/>
    <mergeCell ref="J4:J5"/>
    <mergeCell ref="L4:U4"/>
    <mergeCell ref="W4:AF4"/>
    <mergeCell ref="B1:J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CA0979A5-B7BD-4970-BB1E-0B9713302E7F}"/>
    <hyperlink ref="M1" location="'HOME WEEK 2'!A1" display="&lt; Week 2 Home" xr:uid="{39D6C17B-4052-4F4A-8491-90D4AFEC565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08765E-66E4-41BB-870B-E2E4504DC6A8}">
          <x14:formula1>
            <xm:f>'Master Product List'!$B:$B</xm:f>
          </x14:formula1>
          <xm:sqref>F12:F15 F6:F10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60908-3140-4092-B941-12AC66327165}">
  <sheetPr codeName="Sheet156">
    <tabColor rgb="FFFF0000"/>
  </sheetPr>
  <dimension ref="B1:AI29"/>
  <sheetViews>
    <sheetView showGridLines="0" workbookViewId="0">
      <pane xSplit="2" ySplit="8" topLeftCell="C9" activePane="bottomRight" state="frozen"/>
      <selection pane="topRight" activeCell="C9" sqref="C9:E9"/>
      <selection pane="bottomLeft" activeCell="C9" sqref="C9:E9"/>
      <selection pane="bottomRight" activeCell="P17" sqref="P17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13" width="7.140625" customWidth="1"/>
    <col min="14" max="14" width="21.85546875" customWidth="1"/>
    <col min="15" max="15" width="11" customWidth="1"/>
    <col min="16" max="16" width="3.140625" customWidth="1"/>
    <col min="17" max="25" width="6.28515625" customWidth="1"/>
    <col min="26" max="26" width="12.7109375" bestFit="1" customWidth="1"/>
    <col min="27" max="35" width="6.28515625" customWidth="1"/>
  </cols>
  <sheetData>
    <row r="1" spans="2:35" s="2" customFormat="1" ht="29.25" customHeight="1" x14ac:dyDescent="0.25">
      <c r="B1" s="95" t="s">
        <v>6256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36" t="s">
        <v>6134</v>
      </c>
      <c r="O1" s="36" t="s">
        <v>6135</v>
      </c>
      <c r="P1" s="5"/>
      <c r="Q1" s="5"/>
      <c r="R1" s="5"/>
      <c r="S1" s="5"/>
      <c r="T1" s="5"/>
    </row>
    <row r="2" spans="2:35" ht="5.25" customHeight="1" x14ac:dyDescent="0.25"/>
    <row r="3" spans="2:35" ht="16.5" customHeight="1" thickBot="1" x14ac:dyDescent="0.3">
      <c r="B3" s="110" t="s">
        <v>6136</v>
      </c>
      <c r="C3" s="110"/>
    </row>
    <row r="4" spans="2:35" ht="19.5" customHeight="1" thickBot="1" x14ac:dyDescent="0.3">
      <c r="B4" s="22" t="s">
        <v>6137</v>
      </c>
      <c r="C4" s="111">
        <v>1</v>
      </c>
      <c r="D4" s="112"/>
    </row>
    <row r="5" spans="2:35" ht="19.5" customHeight="1" thickBot="1" x14ac:dyDescent="0.3">
      <c r="B5" s="22" t="s">
        <v>6138</v>
      </c>
      <c r="C5" s="111">
        <v>1</v>
      </c>
      <c r="D5" s="112"/>
    </row>
    <row r="6" spans="2:35" x14ac:dyDescent="0.25">
      <c r="Q6" s="96" t="s">
        <v>6139</v>
      </c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</row>
    <row r="7" spans="2:35" ht="45" customHeight="1" x14ac:dyDescent="0.25">
      <c r="B7" s="92" t="s">
        <v>6140</v>
      </c>
      <c r="C7" s="97" t="s">
        <v>6141</v>
      </c>
      <c r="D7" s="98"/>
      <c r="E7" s="92" t="s">
        <v>6142</v>
      </c>
      <c r="F7" s="99" t="s">
        <v>6143</v>
      </c>
      <c r="G7" s="100"/>
      <c r="H7" s="92" t="s">
        <v>94</v>
      </c>
      <c r="I7" s="92" t="s">
        <v>6144</v>
      </c>
      <c r="J7" s="92" t="s">
        <v>6145</v>
      </c>
      <c r="L7" s="101" t="s">
        <v>6146</v>
      </c>
      <c r="M7" s="116"/>
      <c r="N7" s="116"/>
      <c r="O7" s="116"/>
      <c r="Q7" s="94" t="s">
        <v>6147</v>
      </c>
      <c r="R7" s="94"/>
      <c r="S7" s="94"/>
      <c r="T7" s="94"/>
      <c r="U7" s="94"/>
      <c r="V7" s="94"/>
      <c r="W7" s="94"/>
      <c r="X7" s="94"/>
      <c r="Y7" s="94"/>
      <c r="Z7" s="80"/>
      <c r="AA7" s="94" t="s">
        <v>6148</v>
      </c>
      <c r="AB7" s="94"/>
      <c r="AC7" s="94"/>
      <c r="AD7" s="94"/>
      <c r="AE7" s="94"/>
      <c r="AF7" s="94"/>
      <c r="AG7" s="94"/>
      <c r="AH7" s="94"/>
      <c r="AI7" s="94"/>
    </row>
    <row r="8" spans="2:35" ht="39" customHeight="1" x14ac:dyDescent="0.25">
      <c r="B8" s="93"/>
      <c r="C8" s="3" t="s">
        <v>6006</v>
      </c>
      <c r="D8" s="3" t="s">
        <v>6007</v>
      </c>
      <c r="E8" s="93"/>
      <c r="F8" s="101"/>
      <c r="G8" s="102"/>
      <c r="H8" s="93"/>
      <c r="I8" s="93"/>
      <c r="J8" s="93"/>
      <c r="L8" s="11" t="s">
        <v>6006</v>
      </c>
      <c r="M8" s="12" t="s">
        <v>6007</v>
      </c>
      <c r="N8" s="109" t="s">
        <v>6149</v>
      </c>
      <c r="O8" s="109"/>
      <c r="Q8" s="69" t="s">
        <v>6008</v>
      </c>
      <c r="R8" s="69" t="s">
        <v>6009</v>
      </c>
      <c r="S8" s="69" t="s">
        <v>6010</v>
      </c>
      <c r="T8" s="69" t="s">
        <v>6011</v>
      </c>
      <c r="U8" s="69" t="s">
        <v>6012</v>
      </c>
      <c r="V8" s="69" t="s">
        <v>6013</v>
      </c>
      <c r="W8" s="69" t="s">
        <v>6014</v>
      </c>
      <c r="X8" s="69" t="s">
        <v>6015</v>
      </c>
      <c r="Y8" s="69" t="s">
        <v>6016</v>
      </c>
      <c r="Z8" s="80"/>
      <c r="AA8" s="69" t="s">
        <v>6008</v>
      </c>
      <c r="AB8" s="69" t="s">
        <v>6009</v>
      </c>
      <c r="AC8" s="69" t="s">
        <v>6010</v>
      </c>
      <c r="AD8" s="69" t="s">
        <v>6011</v>
      </c>
      <c r="AE8" s="69" t="s">
        <v>6012</v>
      </c>
      <c r="AF8" s="69" t="s">
        <v>6013</v>
      </c>
      <c r="AG8" s="69" t="s">
        <v>6014</v>
      </c>
      <c r="AH8" s="69" t="s">
        <v>6015</v>
      </c>
      <c r="AI8" s="69" t="s">
        <v>6016</v>
      </c>
    </row>
    <row r="9" spans="2:35" s="4" customFormat="1" ht="30" customHeight="1" x14ac:dyDescent="0.25">
      <c r="B9" s="23"/>
      <c r="C9" s="24"/>
      <c r="D9" s="24"/>
      <c r="E9" s="23"/>
      <c r="F9" s="65"/>
      <c r="G9" s="60" t="str">
        <f t="shared" ref="G9:G19" si="0">IFERROR(IF(E9="Individual Unit",IF(VLOOKUP($F9,Products,26,FALSE)="","X",VLOOKUP($F9,Products,26,FALSE)),""),"")</f>
        <v/>
      </c>
      <c r="H9" s="23" t="str">
        <f t="shared" ref="H9:H19" si="1">_xlfn.IFNA(VLOOKUP($F9,Products,2,FALSE),"Not Found")</f>
        <v>Not Found</v>
      </c>
      <c r="I9" s="24" t="str">
        <f t="shared" ref="I9:I19" si="2">_xlfn.IFNA(VLOOKUP($F9,Products,4,FALSE),"Not Found")</f>
        <v>Not Found</v>
      </c>
      <c r="J9" s="24" t="str">
        <f t="shared" ref="J9:J19" si="3">_xlfn.IFNA(VLOOKUP($F9,Products,5,FALSE),"Not Found")</f>
        <v>Not Found</v>
      </c>
      <c r="L9" s="21">
        <f t="shared" ref="L9:L19" si="4">$C$4*C9</f>
        <v>0</v>
      </c>
      <c r="M9" s="21">
        <f t="shared" ref="M9:M19" si="5">$C$5*D9</f>
        <v>0</v>
      </c>
      <c r="N9" s="25" t="str">
        <f t="shared" ref="N9:N19" si="6">SUM(L9:M9)&amp;" "&amp;E9</f>
        <v xml:space="preserve">0 </v>
      </c>
      <c r="O9" s="26" t="str" cm="1">
        <f t="array" ref="O9">IF(E9="grams","("&amp;SUM((L9:M9)/1000)&amp;" kg)",IF(E9="Millilitres","("&amp;SUM((L9:M9)/1000)&amp;" ltrs)",""))</f>
        <v/>
      </c>
      <c r="Q9" s="70" t="str">
        <f t="shared" ref="Q9:Q19" si="7"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Err</v>
      </c>
      <c r="R9" s="70" t="str">
        <f t="shared" ref="R9:R19" si="8"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Err</v>
      </c>
      <c r="S9" s="70" t="str">
        <f t="shared" ref="S9:S19" si="9"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Err</v>
      </c>
      <c r="T9" s="70" t="str">
        <f t="shared" ref="T9:T19" si="10"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Err</v>
      </c>
      <c r="U9" s="70" t="str">
        <f t="shared" ref="U9:U19" si="11"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Err</v>
      </c>
      <c r="V9" s="70" t="str">
        <f t="shared" ref="V9:V19" si="12"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Err</v>
      </c>
      <c r="W9" s="70" t="str">
        <f t="shared" ref="W9:W19" si="13"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Err</v>
      </c>
      <c r="X9" s="70" t="str">
        <f t="shared" ref="X9:X19" si="14"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Err</v>
      </c>
      <c r="Y9" s="70" t="str">
        <f t="shared" ref="Y9:Y19" si="15"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Err</v>
      </c>
      <c r="Z9" s="80"/>
      <c r="AA9" s="70" t="str">
        <f t="shared" ref="AA9:AA19" si="16"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Err</v>
      </c>
      <c r="AB9" s="70" t="str">
        <f t="shared" ref="AB9:AB19" si="17"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Err</v>
      </c>
      <c r="AC9" s="70" t="str">
        <f t="shared" ref="AC9:AC19" si="18"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Err</v>
      </c>
      <c r="AD9" s="70" t="str">
        <f t="shared" ref="AD9:AD19" si="19"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Err</v>
      </c>
      <c r="AE9" s="70" t="str">
        <f t="shared" ref="AE9:AE19" si="20"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Err</v>
      </c>
      <c r="AF9" s="70" t="str">
        <f t="shared" ref="AF9:AF19" si="21"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Err</v>
      </c>
      <c r="AG9" s="70" t="str">
        <f t="shared" ref="AG9:AG19" si="22"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Err</v>
      </c>
      <c r="AH9" s="70" t="str">
        <f t="shared" ref="AH9:AH19" si="23"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Err</v>
      </c>
      <c r="AI9" s="70" t="str">
        <f t="shared" ref="AI9:AI19" si="24"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Err</v>
      </c>
    </row>
    <row r="10" spans="2:35" s="4" customFormat="1" ht="30" customHeight="1" x14ac:dyDescent="0.25">
      <c r="B10" s="23"/>
      <c r="C10" s="24"/>
      <c r="D10" s="24"/>
      <c r="E10" s="23"/>
      <c r="F10" s="65"/>
      <c r="G10" s="60" t="str">
        <f t="shared" si="0"/>
        <v/>
      </c>
      <c r="H10" s="23" t="str">
        <f t="shared" si="1"/>
        <v>Not Found</v>
      </c>
      <c r="I10" s="24" t="str">
        <f t="shared" si="2"/>
        <v>Not Found</v>
      </c>
      <c r="J10" s="24" t="str">
        <f t="shared" si="3"/>
        <v>Not Found</v>
      </c>
      <c r="L10" s="21">
        <f t="shared" si="4"/>
        <v>0</v>
      </c>
      <c r="M10" s="21">
        <f t="shared" si="5"/>
        <v>0</v>
      </c>
      <c r="N10" s="25" t="str">
        <f t="shared" si="6"/>
        <v xml:space="preserve">0 </v>
      </c>
      <c r="O10" s="26" t="str" cm="1">
        <f t="array" ref="O10">IF(E10="grams","("&amp;SUM((L10:M10)/1000)&amp;" kg)",IF(E10="Millilitres","("&amp;SUM((L10:M10)/1000)&amp;" ltrs)",""))</f>
        <v/>
      </c>
      <c r="Q10" s="70" t="str">
        <f t="shared" si="7"/>
        <v>Err</v>
      </c>
      <c r="R10" s="70" t="str">
        <f t="shared" si="8"/>
        <v>Err</v>
      </c>
      <c r="S10" s="70" t="str">
        <f t="shared" si="9"/>
        <v>Err</v>
      </c>
      <c r="T10" s="70" t="str">
        <f t="shared" si="10"/>
        <v>Err</v>
      </c>
      <c r="U10" s="70" t="str">
        <f t="shared" si="11"/>
        <v>Err</v>
      </c>
      <c r="V10" s="70" t="str">
        <f t="shared" si="12"/>
        <v>Err</v>
      </c>
      <c r="W10" s="70" t="str">
        <f t="shared" si="13"/>
        <v>Err</v>
      </c>
      <c r="X10" s="70" t="str">
        <f t="shared" si="14"/>
        <v>Err</v>
      </c>
      <c r="Y10" s="70" t="str">
        <f t="shared" si="15"/>
        <v>Err</v>
      </c>
      <c r="Z10" s="80"/>
      <c r="AA10" s="70" t="str">
        <f t="shared" si="16"/>
        <v>Err</v>
      </c>
      <c r="AB10" s="70" t="str">
        <f t="shared" si="17"/>
        <v>Err</v>
      </c>
      <c r="AC10" s="70" t="str">
        <f t="shared" si="18"/>
        <v>Err</v>
      </c>
      <c r="AD10" s="70" t="str">
        <f t="shared" si="19"/>
        <v>Err</v>
      </c>
      <c r="AE10" s="70" t="str">
        <f t="shared" si="20"/>
        <v>Err</v>
      </c>
      <c r="AF10" s="70" t="str">
        <f t="shared" si="21"/>
        <v>Err</v>
      </c>
      <c r="AG10" s="70" t="str">
        <f t="shared" si="22"/>
        <v>Err</v>
      </c>
      <c r="AH10" s="70" t="str">
        <f t="shared" si="23"/>
        <v>Err</v>
      </c>
      <c r="AI10" s="70" t="str">
        <f t="shared" si="24"/>
        <v>Err</v>
      </c>
    </row>
    <row r="11" spans="2:35" s="4" customFormat="1" ht="30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21">
        <f t="shared" si="4"/>
        <v>0</v>
      </c>
      <c r="M11" s="21">
        <f t="shared" si="5"/>
        <v>0</v>
      </c>
      <c r="N11" s="25" t="str">
        <f t="shared" si="6"/>
        <v xml:space="preserve">0 </v>
      </c>
      <c r="O11" s="26" t="str" cm="1">
        <f t="array" ref="O11">IF(E11="grams","("&amp;SUM((L11:M11)/1000)&amp;" kg)",IF(E11="Millilitres","("&amp;SUM((L11:M11)/1000)&amp;" ltrs)",""))</f>
        <v/>
      </c>
      <c r="Q11" s="70" t="str">
        <f t="shared" si="7"/>
        <v>Err</v>
      </c>
      <c r="R11" s="70" t="str">
        <f t="shared" si="8"/>
        <v>Err</v>
      </c>
      <c r="S11" s="70" t="str">
        <f t="shared" si="9"/>
        <v>Err</v>
      </c>
      <c r="T11" s="70" t="str">
        <f t="shared" si="10"/>
        <v>Err</v>
      </c>
      <c r="U11" s="70" t="str">
        <f t="shared" si="11"/>
        <v>Err</v>
      </c>
      <c r="V11" s="70" t="str">
        <f t="shared" si="12"/>
        <v>Err</v>
      </c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80"/>
      <c r="AA11" s="70" t="str">
        <f t="shared" si="16"/>
        <v>Err</v>
      </c>
      <c r="AB11" s="70" t="str">
        <f t="shared" si="17"/>
        <v>Err</v>
      </c>
      <c r="AC11" s="70" t="str">
        <f t="shared" si="18"/>
        <v>Err</v>
      </c>
      <c r="AD11" s="70" t="str">
        <f t="shared" si="19"/>
        <v>Err</v>
      </c>
      <c r="AE11" s="70" t="str">
        <f t="shared" si="20"/>
        <v>Err</v>
      </c>
      <c r="AF11" s="70" t="str">
        <f t="shared" si="21"/>
        <v>Err</v>
      </c>
      <c r="AG11" s="70" t="str">
        <f t="shared" si="22"/>
        <v>Err</v>
      </c>
      <c r="AH11" s="70" t="str">
        <f t="shared" si="23"/>
        <v>Err</v>
      </c>
      <c r="AI11" s="70" t="str">
        <f t="shared" si="24"/>
        <v>Err</v>
      </c>
    </row>
    <row r="12" spans="2:35" s="4" customFormat="1" ht="30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21">
        <f t="shared" si="4"/>
        <v>0</v>
      </c>
      <c r="M12" s="21">
        <f t="shared" si="5"/>
        <v>0</v>
      </c>
      <c r="N12" s="25" t="str">
        <f t="shared" si="6"/>
        <v xml:space="preserve">0 </v>
      </c>
      <c r="O12" s="26" t="str" cm="1">
        <f t="array" ref="O12">IF(E12="grams","("&amp;SUM((L12:M12)/1000)&amp;" kg)",IF(E12="Millilitres","("&amp;SUM((L12:M12)/1000)&amp;" ltrs)",""))</f>
        <v/>
      </c>
      <c r="Q12" s="70" t="str">
        <f t="shared" si="7"/>
        <v>Err</v>
      </c>
      <c r="R12" s="70" t="str">
        <f t="shared" si="8"/>
        <v>Err</v>
      </c>
      <c r="S12" s="70" t="str">
        <f t="shared" si="9"/>
        <v>Err</v>
      </c>
      <c r="T12" s="70" t="str">
        <f t="shared" si="10"/>
        <v>Err</v>
      </c>
      <c r="U12" s="70" t="str">
        <f t="shared" si="11"/>
        <v>Err</v>
      </c>
      <c r="V12" s="70" t="str">
        <f t="shared" si="12"/>
        <v>Err</v>
      </c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80"/>
      <c r="AA12" s="70" t="str">
        <f t="shared" si="16"/>
        <v>Err</v>
      </c>
      <c r="AB12" s="70" t="str">
        <f t="shared" si="17"/>
        <v>Err</v>
      </c>
      <c r="AC12" s="70" t="str">
        <f t="shared" si="18"/>
        <v>Err</v>
      </c>
      <c r="AD12" s="70" t="str">
        <f t="shared" si="19"/>
        <v>Err</v>
      </c>
      <c r="AE12" s="70" t="str">
        <f t="shared" si="20"/>
        <v>Err</v>
      </c>
      <c r="AF12" s="70" t="str">
        <f t="shared" si="21"/>
        <v>Err</v>
      </c>
      <c r="AG12" s="70" t="str">
        <f t="shared" si="22"/>
        <v>Err</v>
      </c>
      <c r="AH12" s="70" t="str">
        <f t="shared" si="23"/>
        <v>Err</v>
      </c>
      <c r="AI12" s="70" t="str">
        <f t="shared" si="24"/>
        <v>Err</v>
      </c>
    </row>
    <row r="13" spans="2:35" s="4" customFormat="1" ht="30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21">
        <f t="shared" si="4"/>
        <v>0</v>
      </c>
      <c r="M13" s="21">
        <f t="shared" si="5"/>
        <v>0</v>
      </c>
      <c r="N13" s="25" t="str">
        <f t="shared" si="6"/>
        <v xml:space="preserve">0 </v>
      </c>
      <c r="O13" s="26" t="str" cm="1">
        <f t="array" ref="O13">IF(E13="grams","("&amp;SUM((L13:M13)/1000)&amp;" kg)",IF(E13="Millilitres","("&amp;SUM((L13:M13)/1000)&amp;" ltrs)",""))</f>
        <v/>
      </c>
      <c r="Q13" s="70" t="str">
        <f t="shared" si="7"/>
        <v>Err</v>
      </c>
      <c r="R13" s="70" t="str">
        <f t="shared" si="8"/>
        <v>Err</v>
      </c>
      <c r="S13" s="70" t="str">
        <f t="shared" si="9"/>
        <v>Err</v>
      </c>
      <c r="T13" s="70" t="str">
        <f t="shared" si="10"/>
        <v>Err</v>
      </c>
      <c r="U13" s="70" t="str">
        <f t="shared" si="11"/>
        <v>Err</v>
      </c>
      <c r="V13" s="70" t="str">
        <f t="shared" si="12"/>
        <v>Err</v>
      </c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80"/>
      <c r="AA13" s="70" t="str">
        <f t="shared" si="16"/>
        <v>Err</v>
      </c>
      <c r="AB13" s="70" t="str">
        <f t="shared" si="17"/>
        <v>Err</v>
      </c>
      <c r="AC13" s="70" t="str">
        <f t="shared" si="18"/>
        <v>Err</v>
      </c>
      <c r="AD13" s="70" t="str">
        <f t="shared" si="19"/>
        <v>Err</v>
      </c>
      <c r="AE13" s="70" t="str">
        <f t="shared" si="20"/>
        <v>Err</v>
      </c>
      <c r="AF13" s="70" t="str">
        <f t="shared" si="21"/>
        <v>Err</v>
      </c>
      <c r="AG13" s="70" t="str">
        <f t="shared" si="22"/>
        <v>Err</v>
      </c>
      <c r="AH13" s="70" t="str">
        <f t="shared" si="23"/>
        <v>Err</v>
      </c>
      <c r="AI13" s="70" t="str">
        <f t="shared" si="24"/>
        <v>Err</v>
      </c>
    </row>
    <row r="14" spans="2:35" s="4" customFormat="1" ht="30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21">
        <f t="shared" si="4"/>
        <v>0</v>
      </c>
      <c r="M14" s="21">
        <f t="shared" si="5"/>
        <v>0</v>
      </c>
      <c r="N14" s="25" t="str">
        <f t="shared" si="6"/>
        <v xml:space="preserve">0 </v>
      </c>
      <c r="O14" s="26" t="str" cm="1">
        <f t="array" ref="O14">IF(E14="grams","("&amp;SUM((L14:M14)/1000)&amp;" kg)",IF(E14="Millilitres","("&amp;SUM((L14:M14)/1000)&amp;" ltrs)",""))</f>
        <v/>
      </c>
      <c r="Q14" s="70" t="str">
        <f t="shared" si="7"/>
        <v>Err</v>
      </c>
      <c r="R14" s="70" t="str">
        <f t="shared" si="8"/>
        <v>Err</v>
      </c>
      <c r="S14" s="70" t="str">
        <f t="shared" si="9"/>
        <v>Err</v>
      </c>
      <c r="T14" s="70" t="str">
        <f t="shared" si="10"/>
        <v>Err</v>
      </c>
      <c r="U14" s="70" t="str">
        <f t="shared" si="11"/>
        <v>Err</v>
      </c>
      <c r="V14" s="70" t="str">
        <f t="shared" si="12"/>
        <v>Err</v>
      </c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80"/>
      <c r="AA14" s="70" t="str">
        <f t="shared" si="16"/>
        <v>Err</v>
      </c>
      <c r="AB14" s="70" t="str">
        <f t="shared" si="17"/>
        <v>Err</v>
      </c>
      <c r="AC14" s="70" t="str">
        <f t="shared" si="18"/>
        <v>Err</v>
      </c>
      <c r="AD14" s="70" t="str">
        <f t="shared" si="19"/>
        <v>Err</v>
      </c>
      <c r="AE14" s="70" t="str">
        <f t="shared" si="20"/>
        <v>Err</v>
      </c>
      <c r="AF14" s="70" t="str">
        <f t="shared" si="21"/>
        <v>Err</v>
      </c>
      <c r="AG14" s="70" t="str">
        <f t="shared" si="22"/>
        <v>Err</v>
      </c>
      <c r="AH14" s="70" t="str">
        <f t="shared" si="23"/>
        <v>Err</v>
      </c>
      <c r="AI14" s="70" t="str">
        <f t="shared" si="24"/>
        <v>Err</v>
      </c>
    </row>
    <row r="15" spans="2:35" s="4" customFormat="1" ht="30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21">
        <f t="shared" si="4"/>
        <v>0</v>
      </c>
      <c r="M15" s="21">
        <f t="shared" si="5"/>
        <v>0</v>
      </c>
      <c r="N15" s="25" t="str">
        <f t="shared" si="6"/>
        <v xml:space="preserve">0 </v>
      </c>
      <c r="O15" s="26" t="str" cm="1">
        <f t="array" ref="O15">IF(E15="grams","("&amp;SUM((L15:M15)/1000)&amp;" kg)",IF(E15="Millilitres","("&amp;SUM((L15:M15)/1000)&amp;" ltrs)",""))</f>
        <v/>
      </c>
      <c r="Q15" s="70" t="str">
        <f t="shared" si="7"/>
        <v>Err</v>
      </c>
      <c r="R15" s="70" t="str">
        <f t="shared" si="8"/>
        <v>Err</v>
      </c>
      <c r="S15" s="70" t="str">
        <f t="shared" si="9"/>
        <v>Err</v>
      </c>
      <c r="T15" s="70" t="str">
        <f t="shared" si="10"/>
        <v>Err</v>
      </c>
      <c r="U15" s="70" t="str">
        <f t="shared" si="11"/>
        <v>Err</v>
      </c>
      <c r="V15" s="70" t="str">
        <f t="shared" si="12"/>
        <v>Err</v>
      </c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80"/>
      <c r="AA15" s="70" t="str">
        <f t="shared" si="16"/>
        <v>Err</v>
      </c>
      <c r="AB15" s="70" t="str">
        <f t="shared" si="17"/>
        <v>Err</v>
      </c>
      <c r="AC15" s="70" t="str">
        <f t="shared" si="18"/>
        <v>Err</v>
      </c>
      <c r="AD15" s="70" t="str">
        <f t="shared" si="19"/>
        <v>Err</v>
      </c>
      <c r="AE15" s="70" t="str">
        <f t="shared" si="20"/>
        <v>Err</v>
      </c>
      <c r="AF15" s="70" t="str">
        <f t="shared" si="21"/>
        <v>Err</v>
      </c>
      <c r="AG15" s="70" t="str">
        <f t="shared" si="22"/>
        <v>Err</v>
      </c>
      <c r="AH15" s="70" t="str">
        <f t="shared" si="23"/>
        <v>Err</v>
      </c>
      <c r="AI15" s="70" t="str">
        <f t="shared" si="24"/>
        <v>Err</v>
      </c>
    </row>
    <row r="16" spans="2:35" s="4" customFormat="1" ht="30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21">
        <f t="shared" si="4"/>
        <v>0</v>
      </c>
      <c r="M16" s="21">
        <f t="shared" si="5"/>
        <v>0</v>
      </c>
      <c r="N16" s="25" t="str">
        <f t="shared" si="6"/>
        <v xml:space="preserve">0 </v>
      </c>
      <c r="O16" s="26" t="str" cm="1">
        <f t="array" ref="O16">IF(E16="grams","("&amp;SUM((L16:M16)/1000)&amp;" kg)",IF(E16="Millilitres","("&amp;SUM((L16:M16)/1000)&amp;" ltrs)",""))</f>
        <v/>
      </c>
      <c r="Q16" s="70" t="str">
        <f t="shared" si="7"/>
        <v>Err</v>
      </c>
      <c r="R16" s="70" t="str">
        <f t="shared" si="8"/>
        <v>Err</v>
      </c>
      <c r="S16" s="70" t="str">
        <f t="shared" si="9"/>
        <v>Err</v>
      </c>
      <c r="T16" s="70" t="str">
        <f t="shared" si="10"/>
        <v>Err</v>
      </c>
      <c r="U16" s="70" t="str">
        <f t="shared" si="11"/>
        <v>Err</v>
      </c>
      <c r="V16" s="70" t="str">
        <f t="shared" si="12"/>
        <v>Err</v>
      </c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80"/>
      <c r="AA16" s="70" t="str">
        <f t="shared" si="16"/>
        <v>Err</v>
      </c>
      <c r="AB16" s="70" t="str">
        <f t="shared" si="17"/>
        <v>Err</v>
      </c>
      <c r="AC16" s="70" t="str">
        <f t="shared" si="18"/>
        <v>Err</v>
      </c>
      <c r="AD16" s="70" t="str">
        <f t="shared" si="19"/>
        <v>Err</v>
      </c>
      <c r="AE16" s="70" t="str">
        <f t="shared" si="20"/>
        <v>Err</v>
      </c>
      <c r="AF16" s="70" t="str">
        <f t="shared" si="21"/>
        <v>Err</v>
      </c>
      <c r="AG16" s="70" t="str">
        <f t="shared" si="22"/>
        <v>Err</v>
      </c>
      <c r="AH16" s="70" t="str">
        <f t="shared" si="23"/>
        <v>Err</v>
      </c>
      <c r="AI16" s="70" t="str">
        <f t="shared" si="24"/>
        <v>Err</v>
      </c>
    </row>
    <row r="17" spans="2:35" s="4" customFormat="1" ht="30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21">
        <f t="shared" si="4"/>
        <v>0</v>
      </c>
      <c r="M17" s="21">
        <f t="shared" si="5"/>
        <v>0</v>
      </c>
      <c r="N17" s="25" t="str">
        <f t="shared" si="6"/>
        <v xml:space="preserve">0 </v>
      </c>
      <c r="O17" s="26" t="str" cm="1">
        <f t="array" ref="O17">IF(E17="grams","("&amp;SUM((L17:M17)/1000)&amp;" kg)",IF(E17="Millilitres","("&amp;SUM((L17:M17)/1000)&amp;" ltrs)",""))</f>
        <v/>
      </c>
      <c r="Q17" s="70" t="str">
        <f t="shared" si="7"/>
        <v>Err</v>
      </c>
      <c r="R17" s="70" t="str">
        <f t="shared" si="8"/>
        <v>Err</v>
      </c>
      <c r="S17" s="70" t="str">
        <f t="shared" si="9"/>
        <v>Err</v>
      </c>
      <c r="T17" s="70" t="str">
        <f t="shared" si="10"/>
        <v>Err</v>
      </c>
      <c r="U17" s="70" t="str">
        <f t="shared" si="11"/>
        <v>Err</v>
      </c>
      <c r="V17" s="70" t="str">
        <f t="shared" si="12"/>
        <v>Err</v>
      </c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80"/>
      <c r="AA17" s="70" t="str">
        <f t="shared" si="16"/>
        <v>Err</v>
      </c>
      <c r="AB17" s="70" t="str">
        <f t="shared" si="17"/>
        <v>Err</v>
      </c>
      <c r="AC17" s="70" t="str">
        <f t="shared" si="18"/>
        <v>Err</v>
      </c>
      <c r="AD17" s="70" t="str">
        <f t="shared" si="19"/>
        <v>Err</v>
      </c>
      <c r="AE17" s="70" t="str">
        <f t="shared" si="20"/>
        <v>Err</v>
      </c>
      <c r="AF17" s="70" t="str">
        <f t="shared" si="21"/>
        <v>Err</v>
      </c>
      <c r="AG17" s="70" t="str">
        <f t="shared" si="22"/>
        <v>Err</v>
      </c>
      <c r="AH17" s="70" t="str">
        <f t="shared" si="23"/>
        <v>Err</v>
      </c>
      <c r="AI17" s="70" t="str">
        <f t="shared" si="24"/>
        <v>Err</v>
      </c>
    </row>
    <row r="18" spans="2:35" s="4" customFormat="1" ht="30" customHeight="1" x14ac:dyDescent="0.25">
      <c r="B18" s="23"/>
      <c r="C18" s="24"/>
      <c r="D18" s="24"/>
      <c r="E18" s="23"/>
      <c r="F18" s="65"/>
      <c r="G18" s="60" t="str">
        <f t="shared" si="0"/>
        <v/>
      </c>
      <c r="H18" s="23" t="str">
        <f t="shared" si="1"/>
        <v>Not Found</v>
      </c>
      <c r="I18" s="24" t="str">
        <f t="shared" si="2"/>
        <v>Not Found</v>
      </c>
      <c r="J18" s="24" t="str">
        <f t="shared" si="3"/>
        <v>Not Found</v>
      </c>
      <c r="L18" s="21">
        <f t="shared" si="4"/>
        <v>0</v>
      </c>
      <c r="M18" s="21">
        <f t="shared" si="5"/>
        <v>0</v>
      </c>
      <c r="N18" s="25" t="str">
        <f t="shared" si="6"/>
        <v xml:space="preserve">0 </v>
      </c>
      <c r="O18" s="26" t="str" cm="1">
        <f t="array" ref="O18">IF(E18="grams","("&amp;SUM((L18:M18)/1000)&amp;" kg)",IF(E18="Millilitres","("&amp;SUM((L18:M18)/1000)&amp;" ltrs)",""))</f>
        <v/>
      </c>
      <c r="Q18" s="70" t="str">
        <f t="shared" si="7"/>
        <v>Err</v>
      </c>
      <c r="R18" s="70" t="str">
        <f t="shared" si="8"/>
        <v>Err</v>
      </c>
      <c r="S18" s="70" t="str">
        <f t="shared" si="9"/>
        <v>Err</v>
      </c>
      <c r="T18" s="70" t="str">
        <f t="shared" si="10"/>
        <v>Err</v>
      </c>
      <c r="U18" s="70" t="str">
        <f t="shared" si="11"/>
        <v>Err</v>
      </c>
      <c r="V18" s="70" t="str">
        <f t="shared" si="12"/>
        <v>Err</v>
      </c>
      <c r="W18" s="70" t="str">
        <f t="shared" si="13"/>
        <v>Err</v>
      </c>
      <c r="X18" s="70" t="str">
        <f t="shared" si="14"/>
        <v>Err</v>
      </c>
      <c r="Y18" s="70" t="str">
        <f t="shared" si="15"/>
        <v>Err</v>
      </c>
      <c r="Z18" s="80"/>
      <c r="AA18" s="70" t="str">
        <f t="shared" si="16"/>
        <v>Err</v>
      </c>
      <c r="AB18" s="70" t="str">
        <f t="shared" si="17"/>
        <v>Err</v>
      </c>
      <c r="AC18" s="70" t="str">
        <f t="shared" si="18"/>
        <v>Err</v>
      </c>
      <c r="AD18" s="70" t="str">
        <f t="shared" si="19"/>
        <v>Err</v>
      </c>
      <c r="AE18" s="70" t="str">
        <f t="shared" si="20"/>
        <v>Err</v>
      </c>
      <c r="AF18" s="70" t="str">
        <f t="shared" si="21"/>
        <v>Err</v>
      </c>
      <c r="AG18" s="70" t="str">
        <f t="shared" si="22"/>
        <v>Err</v>
      </c>
      <c r="AH18" s="70" t="str">
        <f t="shared" si="23"/>
        <v>Err</v>
      </c>
      <c r="AI18" s="70" t="str">
        <f t="shared" si="24"/>
        <v>Err</v>
      </c>
    </row>
    <row r="19" spans="2:35" s="4" customFormat="1" ht="30" customHeight="1" x14ac:dyDescent="0.25">
      <c r="B19" s="23"/>
      <c r="C19" s="24"/>
      <c r="D19" s="24"/>
      <c r="E19" s="23"/>
      <c r="F19" s="65"/>
      <c r="G19" s="60" t="str">
        <f t="shared" si="0"/>
        <v/>
      </c>
      <c r="H19" s="23" t="str">
        <f t="shared" si="1"/>
        <v>Not Found</v>
      </c>
      <c r="I19" s="24" t="str">
        <f t="shared" si="2"/>
        <v>Not Found</v>
      </c>
      <c r="J19" s="24" t="str">
        <f t="shared" si="3"/>
        <v>Not Found</v>
      </c>
      <c r="L19" s="21">
        <f t="shared" si="4"/>
        <v>0</v>
      </c>
      <c r="M19" s="21">
        <f t="shared" si="5"/>
        <v>0</v>
      </c>
      <c r="N19" s="25" t="str">
        <f t="shared" si="6"/>
        <v xml:space="preserve">0 </v>
      </c>
      <c r="O19" s="26" t="str" cm="1">
        <f t="array" ref="O19">IF(E19="grams","("&amp;SUM((L19:M19)/1000)&amp;" kg)",IF(E19="Millilitres","("&amp;SUM((L19:M19)/1000)&amp;" ltrs)",""))</f>
        <v/>
      </c>
      <c r="Q19" s="70" t="str">
        <f t="shared" si="7"/>
        <v>Err</v>
      </c>
      <c r="R19" s="70" t="str">
        <f t="shared" si="8"/>
        <v>Err</v>
      </c>
      <c r="S19" s="70" t="str">
        <f t="shared" si="9"/>
        <v>Err</v>
      </c>
      <c r="T19" s="70" t="str">
        <f t="shared" si="10"/>
        <v>Err</v>
      </c>
      <c r="U19" s="70" t="str">
        <f t="shared" si="11"/>
        <v>Err</v>
      </c>
      <c r="V19" s="70" t="str">
        <f t="shared" si="12"/>
        <v>Err</v>
      </c>
      <c r="W19" s="70" t="str">
        <f t="shared" si="13"/>
        <v>Err</v>
      </c>
      <c r="X19" s="70" t="str">
        <f t="shared" si="14"/>
        <v>Err</v>
      </c>
      <c r="Y19" s="70" t="str">
        <f t="shared" si="15"/>
        <v>Err</v>
      </c>
      <c r="Z19" s="80"/>
      <c r="AA19" s="70" t="str">
        <f t="shared" si="16"/>
        <v>Err</v>
      </c>
      <c r="AB19" s="70" t="str">
        <f t="shared" si="17"/>
        <v>Err</v>
      </c>
      <c r="AC19" s="70" t="str">
        <f t="shared" si="18"/>
        <v>Err</v>
      </c>
      <c r="AD19" s="70" t="str">
        <f t="shared" si="19"/>
        <v>Err</v>
      </c>
      <c r="AE19" s="70" t="str">
        <f t="shared" si="20"/>
        <v>Err</v>
      </c>
      <c r="AF19" s="70" t="str">
        <f t="shared" si="21"/>
        <v>Err</v>
      </c>
      <c r="AG19" s="70" t="str">
        <f t="shared" si="22"/>
        <v>Err</v>
      </c>
      <c r="AH19" s="70" t="str">
        <f t="shared" si="23"/>
        <v>Err</v>
      </c>
      <c r="AI19" s="70" t="str">
        <f t="shared" si="24"/>
        <v>Err</v>
      </c>
    </row>
    <row r="20" spans="2:35" ht="21" x14ac:dyDescent="0.25">
      <c r="B20" s="89" t="s">
        <v>6257</v>
      </c>
      <c r="C20" s="90"/>
      <c r="D20" s="90"/>
      <c r="E20" s="90"/>
      <c r="F20" s="90"/>
      <c r="G20" s="90"/>
      <c r="H20" s="90"/>
      <c r="I20" s="90"/>
      <c r="J20" s="91"/>
      <c r="K20" s="4"/>
      <c r="L20" s="27"/>
      <c r="M20" s="27"/>
      <c r="N20" s="28"/>
      <c r="O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</row>
    <row r="21" spans="2:35" s="4" customFormat="1" ht="30" customHeight="1" x14ac:dyDescent="0.25">
      <c r="B21" s="38"/>
      <c r="C21" s="39"/>
      <c r="D21" s="39"/>
      <c r="E21" s="38"/>
      <c r="F21" s="65"/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Not Found</v>
      </c>
      <c r="I21" s="24" t="str">
        <f>_xlfn.IFNA(VLOOKUP($F21,Products,4,FALSE),"Not Found")</f>
        <v>Not Found</v>
      </c>
      <c r="J21" s="24" t="str">
        <f>_xlfn.IFNA(VLOOKUP($F21,Products,5,FALSE),"Not Found")</f>
        <v>Not Found</v>
      </c>
      <c r="L21" s="21">
        <f t="shared" ref="L21" si="25">$C$4*C21</f>
        <v>0</v>
      </c>
      <c r="M21" s="21">
        <f t="shared" ref="M21" si="26">$C$5*D21</f>
        <v>0</v>
      </c>
      <c r="N21" s="25" t="str">
        <f t="shared" ref="N21" si="27">SUM(L21:M21)&amp;" "&amp;E21</f>
        <v xml:space="preserve">0 </v>
      </c>
      <c r="O21" s="26" t="str" cm="1">
        <f t="array" ref="O21">IF(E21="grams","("&amp;SUM((L21:M21)/1000)&amp;" kg)",IF(E21="Millilitres","("&amp;SUM((L21:M21)/1000)&amp;" ltrs)",""))</f>
        <v/>
      </c>
      <c r="Q21" s="70" t="str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Err</v>
      </c>
      <c r="R21" s="70" t="str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Err</v>
      </c>
      <c r="S21" s="70" t="str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Err</v>
      </c>
      <c r="T21" s="70" t="str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Err</v>
      </c>
      <c r="U21" s="70" t="str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Err</v>
      </c>
      <c r="V21" s="70" t="str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Err</v>
      </c>
      <c r="W21" s="70" t="str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Err</v>
      </c>
      <c r="X21" s="70" t="str">
        <f>IFERROR(IF($E21="Individual Unit",IF(VLOOKUP($F21,Products,24,FALSE)="","Missing",(SUM(SUM(_xlfn.IFNA(VLOOKUP($F21,Products,24,FALSE),"Not Found")/100)*$G21*$C21))),IF(VLOOKUP($F21,Products,24,FALSE)="","Missing",(SUM(SUM(_xlfn.IFNA(VLOOKUP($F21,Products,24,FALSE),"Not Found")/100)*$C21)))),"Err")</f>
        <v>Err</v>
      </c>
      <c r="Y21" s="70" t="str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Err</v>
      </c>
      <c r="Z21" s="80"/>
      <c r="AA21" s="70" t="str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Err</v>
      </c>
      <c r="AB21" s="70" t="str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Err</v>
      </c>
      <c r="AC21" s="70" t="str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Err</v>
      </c>
      <c r="AD21" s="70" t="str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Err</v>
      </c>
      <c r="AE21" s="70" t="str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Err</v>
      </c>
      <c r="AF21" s="70" t="str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Err</v>
      </c>
      <c r="AG21" s="70" t="str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Err</v>
      </c>
      <c r="AH21" s="70" t="str">
        <f>IFERROR(IF($E21="Individual Unit",IF(VLOOKUP($F21,Products,24,FALSE)="","Missing",(SUM(SUM(_xlfn.IFNA(VLOOKUP($F21,Products,24,FALSE),"Not Found")/100)*$G21*$D21))),IF(VLOOKUP($F21,Products,24,FALSE)="","Missing",(SUM(SUM(_xlfn.IFNA(VLOOKUP($F21,Products,24,FALSE),"Not Found")/100)*$D21)))),"Err")</f>
        <v>Err</v>
      </c>
      <c r="AI21" s="70" t="str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Err</v>
      </c>
    </row>
    <row r="22" spans="2:35" x14ac:dyDescent="0.25">
      <c r="Q22" s="71">
        <f>SUM(Q9:Q21)</f>
        <v>0</v>
      </c>
      <c r="R22" s="71">
        <f t="shared" ref="R22:Y22" si="28">SUM(R9:R21)</f>
        <v>0</v>
      </c>
      <c r="S22" s="71">
        <f t="shared" si="28"/>
        <v>0</v>
      </c>
      <c r="T22" s="71">
        <f t="shared" si="28"/>
        <v>0</v>
      </c>
      <c r="U22" s="71">
        <f t="shared" si="28"/>
        <v>0</v>
      </c>
      <c r="V22" s="71">
        <f t="shared" si="28"/>
        <v>0</v>
      </c>
      <c r="W22" s="71">
        <f t="shared" si="28"/>
        <v>0</v>
      </c>
      <c r="X22" s="71">
        <f t="shared" si="28"/>
        <v>0</v>
      </c>
      <c r="Y22" s="71">
        <f t="shared" si="28"/>
        <v>0</v>
      </c>
      <c r="Z22" s="73" t="s">
        <v>6151</v>
      </c>
      <c r="AA22" s="71">
        <f t="shared" ref="AA22:AI22" si="29">SUM(AA9:AA21)</f>
        <v>0</v>
      </c>
      <c r="AB22" s="71">
        <f t="shared" si="29"/>
        <v>0</v>
      </c>
      <c r="AC22" s="71">
        <f t="shared" si="29"/>
        <v>0</v>
      </c>
      <c r="AD22" s="71">
        <f t="shared" si="29"/>
        <v>0</v>
      </c>
      <c r="AE22" s="71">
        <f t="shared" si="29"/>
        <v>0</v>
      </c>
      <c r="AF22" s="71">
        <f t="shared" si="29"/>
        <v>0</v>
      </c>
      <c r="AG22" s="71">
        <f t="shared" si="29"/>
        <v>0</v>
      </c>
      <c r="AH22" s="71">
        <f t="shared" si="29"/>
        <v>0</v>
      </c>
      <c r="AI22" s="71">
        <f t="shared" si="29"/>
        <v>0</v>
      </c>
    </row>
    <row r="23" spans="2:35" x14ac:dyDescent="0.25">
      <c r="Q23" s="68">
        <f>KS1A1</f>
        <v>19.7</v>
      </c>
      <c r="R23" s="68">
        <f>KS1A2</f>
        <v>169</v>
      </c>
      <c r="S23" s="68">
        <f>KS1A3</f>
        <v>50.5</v>
      </c>
      <c r="T23" s="68">
        <f>KS1A4</f>
        <v>34</v>
      </c>
      <c r="U23" s="68">
        <f>KS1A5</f>
        <v>16.5</v>
      </c>
      <c r="V23" s="68">
        <f>KS1A6</f>
        <v>20</v>
      </c>
      <c r="W23" s="68">
        <f>KS1A7</f>
        <v>3</v>
      </c>
      <c r="X23" s="68">
        <f>KS1A8</f>
        <v>17.5</v>
      </c>
      <c r="Y23" s="68">
        <f>KS1A9</f>
        <v>1350</v>
      </c>
      <c r="Z23" s="64" t="s">
        <v>6152</v>
      </c>
      <c r="AA23" s="68">
        <f>KS2A1</f>
        <v>28.3</v>
      </c>
      <c r="AB23" s="68">
        <f>KS2A2</f>
        <v>212.5</v>
      </c>
      <c r="AC23" s="68">
        <f>KS2A3</f>
        <v>63</v>
      </c>
      <c r="AD23" s="68">
        <f>KS2A4</f>
        <v>42.5</v>
      </c>
      <c r="AE23" s="68">
        <f>KS2A5</f>
        <v>20.5</v>
      </c>
      <c r="AF23" s="68">
        <f>KS2A6</f>
        <v>20</v>
      </c>
      <c r="AG23" s="68">
        <f>KS2A7</f>
        <v>5</v>
      </c>
      <c r="AH23" s="68">
        <f>KS2A8</f>
        <v>21.5</v>
      </c>
      <c r="AI23" s="68">
        <f>KS2A9</f>
        <v>1700</v>
      </c>
    </row>
    <row r="24" spans="2:35" x14ac:dyDescent="0.25">
      <c r="Q24" s="77">
        <f>SUM(Q22/Q23)</f>
        <v>0</v>
      </c>
      <c r="R24" s="77">
        <f t="shared" ref="R24:Y24" si="30">SUM(R22/R23)</f>
        <v>0</v>
      </c>
      <c r="S24" s="77">
        <f t="shared" si="30"/>
        <v>0</v>
      </c>
      <c r="T24" s="77">
        <f t="shared" si="30"/>
        <v>0</v>
      </c>
      <c r="U24" s="77">
        <f t="shared" si="30"/>
        <v>0</v>
      </c>
      <c r="V24" s="77">
        <f t="shared" si="30"/>
        <v>0</v>
      </c>
      <c r="W24" s="77">
        <f t="shared" si="30"/>
        <v>0</v>
      </c>
      <c r="X24" s="77">
        <f t="shared" si="30"/>
        <v>0</v>
      </c>
      <c r="Y24" s="77">
        <f t="shared" si="30"/>
        <v>0</v>
      </c>
      <c r="Z24" s="78" t="s">
        <v>6153</v>
      </c>
      <c r="AA24" s="77">
        <f>SUM(AA22/AA23)</f>
        <v>0</v>
      </c>
      <c r="AB24" s="77">
        <f t="shared" ref="AB24:AI24" si="31">SUM(AB22/AB23)</f>
        <v>0</v>
      </c>
      <c r="AC24" s="77">
        <f t="shared" si="31"/>
        <v>0</v>
      </c>
      <c r="AD24" s="77">
        <f t="shared" si="31"/>
        <v>0</v>
      </c>
      <c r="AE24" s="77">
        <f t="shared" si="31"/>
        <v>0</v>
      </c>
      <c r="AF24" s="77">
        <f t="shared" si="31"/>
        <v>0</v>
      </c>
      <c r="AG24" s="77">
        <f t="shared" si="31"/>
        <v>0</v>
      </c>
      <c r="AH24" s="77">
        <f t="shared" si="31"/>
        <v>0</v>
      </c>
      <c r="AI24" s="77">
        <f t="shared" si="31"/>
        <v>0</v>
      </c>
    </row>
    <row r="25" spans="2:35" x14ac:dyDescent="0.25">
      <c r="N25" s="113" t="s">
        <v>6154</v>
      </c>
      <c r="O25" s="114"/>
      <c r="P25" s="115"/>
      <c r="Q25" s="59"/>
      <c r="R25" s="59"/>
      <c r="S25" s="59"/>
      <c r="T25" s="59"/>
      <c r="U25" s="59"/>
      <c r="V25" s="59"/>
      <c r="W25" s="59"/>
      <c r="X25" s="59"/>
      <c r="Y25" s="59"/>
      <c r="Z25" s="63" t="s">
        <v>6154</v>
      </c>
      <c r="AA25" s="59"/>
      <c r="AB25" s="59"/>
      <c r="AC25" s="59"/>
      <c r="AD25" s="59"/>
      <c r="AE25" s="59"/>
      <c r="AF25" s="59"/>
      <c r="AG25" s="59"/>
      <c r="AH25" s="59"/>
      <c r="AI25" s="59"/>
    </row>
    <row r="26" spans="2:35" x14ac:dyDescent="0.25">
      <c r="N26" s="113" t="str">
        <f>'Age Related RDI'!$D$6</f>
        <v>73015 (Millhouse Farmhouse Petit Pain 12cm)</v>
      </c>
      <c r="O26" s="115"/>
      <c r="P26" s="59">
        <f>IFERROR(IF(VLOOKUP($N26,Products,26,FALSE)="","",VLOOKUP($N26,Products,26,FALSE)),"Err")</f>
        <v>60</v>
      </c>
      <c r="Q26" s="76">
        <f>IFERROR(SUM(SUM(_xlfn.IFNA(VLOOKUP($N26,Products,18,FALSE),"Not Found")/100)*$P26),0)</f>
        <v>6.66</v>
      </c>
      <c r="R26" s="76">
        <f>IFERROR(SUM(SUM(_xlfn.IFNA(VLOOKUP($N26,Products,19,FALSE),"Not Found")/100)*$P26),0)</f>
        <v>26.64</v>
      </c>
      <c r="S26" s="76">
        <f>IFERROR(SUM(SUM(_xlfn.IFNA(VLOOKUP($N26,Products,20,FALSE),"Not Found")/100)*$P26),0)</f>
        <v>0.66</v>
      </c>
      <c r="T26" s="76">
        <f>IFERROR(SUM(SUM(_xlfn.IFNA(VLOOKUP($N26,Products,27,FALSE),"Not Found")/100)*$P26),0)</f>
        <v>0.54</v>
      </c>
      <c r="U26" s="76">
        <f>IFERROR(SUM(SUM(_xlfn.IFNA(VLOOKUP($N26,Products,21,FALSE),"Not Found")/100)*$P26),0)</f>
        <v>0.12</v>
      </c>
      <c r="V26" s="76">
        <f>IFERROR(SUM(SUM(_xlfn.IFNA(VLOOKUP($N26,Products,22,FALSE),"Not Found")/100)*$P26),0)</f>
        <v>2.2200000000000002</v>
      </c>
      <c r="W26" s="76">
        <f>IFERROR(SUM(SUM(_xlfn.IFNA(VLOOKUP($N26,Products,23,FALSE),"Not Found")/100)*$P26),0)</f>
        <v>0.65400000000000003</v>
      </c>
      <c r="X26" s="76">
        <f>IFERROR(SUM(SUM(_xlfn.IFNA(VLOOKUP($N26,Products,24,FALSE),"Not Found")/100)*$P26),0)</f>
        <v>1.62</v>
      </c>
      <c r="Y26" s="76">
        <f>IFERROR(SUM(SUM(_xlfn.IFNA(VLOOKUP($N26,Products,25,FALSE),"Not Found")/100)*$P26),0)</f>
        <v>143.4</v>
      </c>
      <c r="Z26" s="63" t="s">
        <v>6155</v>
      </c>
      <c r="AA26" s="76">
        <f>IFERROR(SUM(SUM(_xlfn.IFNA(VLOOKUP($N26,Products,18,FALSE),"Not Found")/100)*$P26),0)</f>
        <v>6.66</v>
      </c>
      <c r="AB26" s="76">
        <f>IFERROR(SUM(SUM(_xlfn.IFNA(VLOOKUP($N26,Products,19,FALSE),"Not Found")/100)*$P26),0)</f>
        <v>26.64</v>
      </c>
      <c r="AC26" s="76">
        <f>IFERROR(SUM(SUM(_xlfn.IFNA(VLOOKUP($N26,Products,20,FALSE),"Not Found")/100)*$P26),0)</f>
        <v>0.66</v>
      </c>
      <c r="AD26" s="76">
        <f>IFERROR(SUM(SUM(_xlfn.IFNA(VLOOKUP($N26,Products,27,FALSE),"Not Found")/100)*$P26),0)</f>
        <v>0.54</v>
      </c>
      <c r="AE26" s="76">
        <f>IFERROR(SUM(SUM(_xlfn.IFNA(VLOOKUP($N26,Products,21,FALSE),"Not Found")/100)*$P26),0)</f>
        <v>0.12</v>
      </c>
      <c r="AF26" s="76">
        <f>IFERROR(SUM(SUM(_xlfn.IFNA(VLOOKUP($N26,Products,22,FALSE),"Not Found")/100)*$P26),0)</f>
        <v>2.2200000000000002</v>
      </c>
      <c r="AG26" s="76">
        <f>IFERROR(SUM(SUM(_xlfn.IFNA(VLOOKUP($N26,Products,23,FALSE),"Not Found")/100)*$P26),0)</f>
        <v>0.65400000000000003</v>
      </c>
      <c r="AH26" s="76">
        <f>IFERROR(SUM(SUM(_xlfn.IFNA(VLOOKUP($N26,Products,24,FALSE),"Not Found")/100)*$P26),0)</f>
        <v>1.62</v>
      </c>
      <c r="AI26" s="76">
        <f>IFERROR(SUM(SUM(_xlfn.IFNA(VLOOKUP($N26,Products,25,FALSE),"Not Found")/100)*$P26),0)</f>
        <v>143.4</v>
      </c>
    </row>
    <row r="27" spans="2:35" x14ac:dyDescent="0.25">
      <c r="N27" s="113" t="s">
        <v>6156</v>
      </c>
      <c r="O27" s="114"/>
      <c r="P27" s="115"/>
      <c r="Q27" s="59"/>
      <c r="R27" s="59"/>
      <c r="S27" s="59"/>
      <c r="T27" s="59"/>
      <c r="U27" s="59"/>
      <c r="V27" s="59"/>
      <c r="W27" s="59"/>
      <c r="X27" s="59"/>
      <c r="Y27" s="59"/>
      <c r="Z27" s="63" t="s">
        <v>6156</v>
      </c>
      <c r="AA27" s="59"/>
      <c r="AB27" s="59"/>
      <c r="AC27" s="59"/>
      <c r="AD27" s="59"/>
      <c r="AE27" s="59"/>
      <c r="AF27" s="59"/>
      <c r="AG27" s="59"/>
      <c r="AH27" s="59"/>
      <c r="AI27" s="59"/>
    </row>
    <row r="28" spans="2:35" x14ac:dyDescent="0.25">
      <c r="Q28" s="71">
        <f>SUM(Q22+Q26)</f>
        <v>6.66</v>
      </c>
      <c r="R28" s="71">
        <f>SUM(R22+R26)</f>
        <v>26.64</v>
      </c>
      <c r="S28" s="71">
        <f t="shared" ref="S28:Y28" si="32">SUM(S22+S26)</f>
        <v>0.66</v>
      </c>
      <c r="T28" s="71">
        <f t="shared" si="32"/>
        <v>0.54</v>
      </c>
      <c r="U28" s="71">
        <f t="shared" si="32"/>
        <v>0.12</v>
      </c>
      <c r="V28" s="71">
        <f t="shared" si="32"/>
        <v>2.2200000000000002</v>
      </c>
      <c r="W28" s="71">
        <f t="shared" si="32"/>
        <v>0.65400000000000003</v>
      </c>
      <c r="X28" s="71">
        <f t="shared" si="32"/>
        <v>1.62</v>
      </c>
      <c r="Y28" s="71">
        <f t="shared" si="32"/>
        <v>143.4</v>
      </c>
      <c r="Z28" s="66" t="s">
        <v>6157</v>
      </c>
      <c r="AA28" s="71">
        <f>SUM(AA22+AA26)</f>
        <v>6.66</v>
      </c>
      <c r="AB28" s="71">
        <f t="shared" ref="AB28:AI28" si="33">SUM(AB22+AB26)</f>
        <v>26.64</v>
      </c>
      <c r="AC28" s="71">
        <f t="shared" si="33"/>
        <v>0.66</v>
      </c>
      <c r="AD28" s="71">
        <f t="shared" si="33"/>
        <v>0.54</v>
      </c>
      <c r="AE28" s="71">
        <f t="shared" si="33"/>
        <v>0.12</v>
      </c>
      <c r="AF28" s="71">
        <f t="shared" si="33"/>
        <v>2.2200000000000002</v>
      </c>
      <c r="AG28" s="71">
        <f t="shared" si="33"/>
        <v>0.65400000000000003</v>
      </c>
      <c r="AH28" s="71">
        <f t="shared" si="33"/>
        <v>1.62</v>
      </c>
      <c r="AI28" s="71">
        <f t="shared" si="33"/>
        <v>143.4</v>
      </c>
    </row>
    <row r="29" spans="2:35" x14ac:dyDescent="0.25">
      <c r="Q29" s="77">
        <f>SUM(Q28/Q23)</f>
        <v>0.33807106598984771</v>
      </c>
      <c r="R29" s="77">
        <f t="shared" ref="R29:Y29" si="34">SUM(R28/R23)</f>
        <v>0.15763313609467455</v>
      </c>
      <c r="S29" s="77">
        <f t="shared" si="34"/>
        <v>1.3069306930693071E-2</v>
      </c>
      <c r="T29" s="77">
        <f t="shared" si="34"/>
        <v>1.5882352941176472E-2</v>
      </c>
      <c r="U29" s="77">
        <f t="shared" si="34"/>
        <v>7.2727272727272727E-3</v>
      </c>
      <c r="V29" s="77">
        <f t="shared" si="34"/>
        <v>0.11100000000000002</v>
      </c>
      <c r="W29" s="77">
        <f t="shared" si="34"/>
        <v>0.218</v>
      </c>
      <c r="X29" s="77">
        <f t="shared" si="34"/>
        <v>9.2571428571428582E-2</v>
      </c>
      <c r="Y29" s="77">
        <f t="shared" si="34"/>
        <v>0.10622222222222223</v>
      </c>
      <c r="Z29" s="78" t="s">
        <v>6158</v>
      </c>
      <c r="AA29" s="77">
        <f>SUM(AA28/AA23)</f>
        <v>0.23533568904593641</v>
      </c>
      <c r="AB29" s="77">
        <f t="shared" ref="AB29:AI29" si="35">SUM(AB28/AB23)</f>
        <v>0.12536470588235293</v>
      </c>
      <c r="AC29" s="77">
        <f t="shared" si="35"/>
        <v>1.0476190476190477E-2</v>
      </c>
      <c r="AD29" s="77">
        <f t="shared" si="35"/>
        <v>1.2705882352941178E-2</v>
      </c>
      <c r="AE29" s="77">
        <f t="shared" si="35"/>
        <v>5.8536585365853658E-3</v>
      </c>
      <c r="AF29" s="77">
        <f t="shared" si="35"/>
        <v>0.11100000000000002</v>
      </c>
      <c r="AG29" s="77">
        <f t="shared" si="35"/>
        <v>0.1308</v>
      </c>
      <c r="AH29" s="77">
        <f t="shared" si="35"/>
        <v>7.5348837209302327E-2</v>
      </c>
      <c r="AI29" s="77">
        <f t="shared" si="35"/>
        <v>8.4352941176470589E-2</v>
      </c>
    </row>
  </sheetData>
  <mergeCells count="20">
    <mergeCell ref="B20:J20"/>
    <mergeCell ref="N25:P25"/>
    <mergeCell ref="N26:O26"/>
    <mergeCell ref="N27:P27"/>
    <mergeCell ref="I7:I8"/>
    <mergeCell ref="J7:J8"/>
    <mergeCell ref="L7:O7"/>
    <mergeCell ref="Q7:Y7"/>
    <mergeCell ref="AA7:AI7"/>
    <mergeCell ref="N8:O8"/>
    <mergeCell ref="B1:M1"/>
    <mergeCell ref="B3:C3"/>
    <mergeCell ref="C4:D4"/>
    <mergeCell ref="C5:D5"/>
    <mergeCell ref="Q6:AI6"/>
    <mergeCell ref="B7:B8"/>
    <mergeCell ref="C7:D7"/>
    <mergeCell ref="E7:E8"/>
    <mergeCell ref="F7:G8"/>
    <mergeCell ref="H7:H8"/>
  </mergeCells>
  <conditionalFormatting sqref="Q24:Y24 AA24:AI24">
    <cfRule type="cellIs" dxfId="3" priority="2" operator="greaterThanOrEqual">
      <formula>1</formula>
    </cfRule>
  </conditionalFormatting>
  <conditionalFormatting sqref="Q29:Y29 AA29:AI29">
    <cfRule type="cellIs" dxfId="2" priority="1" operator="greaterThanOrEqual">
      <formula>1</formula>
    </cfRule>
  </conditionalFormatting>
  <hyperlinks>
    <hyperlink ref="N1" location="'HOME WEEK 1'!A1" display="'HOME WEEK 1'!A1" xr:uid="{115A8BBD-EA63-4DCE-A199-F3379441638A}"/>
    <hyperlink ref="O1" location="'HOME WEEK 2'!A1" display="&lt; Week 2 Home" xr:uid="{29FD430E-4EB3-4035-940A-D0D9310576BB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8F1FCAF-7CE2-4820-B3FA-18820ABF3A1F}">
          <x14:formula1>
            <xm:f>'Master Product List'!$B:$B</xm:f>
          </x14:formula1>
          <xm:sqref>F9:F19 F21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0027D-C303-4217-B8D8-21EBF1DA5AD1}">
  <sheetPr codeName="Sheet154">
    <tabColor rgb="FF0070C0"/>
  </sheetPr>
  <dimension ref="B1:AF19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B14" sqref="B14:F14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6258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7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6259</v>
      </c>
      <c r="C6" s="24">
        <v>35</v>
      </c>
      <c r="D6" s="24">
        <f>95/2</f>
        <v>47.5</v>
      </c>
      <c r="E6" s="23" t="s">
        <v>6204</v>
      </c>
      <c r="F6" s="65" t="s">
        <v>5785</v>
      </c>
      <c r="G6" s="60" t="str">
        <f t="shared" ref="G6:G12" si="0">IFERROR(IF(E6="Individual Unit",IF(VLOOKUP($F6,Products,26,FALSE)="","X",VLOOKUP($F6,Products,26,FALSE)),""),"")</f>
        <v/>
      </c>
      <c r="H6" s="23" t="str">
        <f t="shared" ref="H6:H12" si="1">_xlfn.IFNA(VLOOKUP($F6,Products,2,FALSE),"Not Found")</f>
        <v>Savona</v>
      </c>
      <c r="I6" s="24" t="str">
        <f t="shared" ref="I6:I12" si="2">_xlfn.IFNA(VLOOKUP($F6,Products,4,FALSE),"Not Found")</f>
        <v>106145</v>
      </c>
      <c r="J6" s="24" t="str">
        <f t="shared" ref="J6:J12" si="3">_xlfn.IFNA(VLOOKUP($F6,Products,5,FALSE),"Not Found")</f>
        <v>Country Range Butter Beans</v>
      </c>
      <c r="L6" s="70">
        <f t="shared" ref="L6:L12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2.2050000000000001</v>
      </c>
      <c r="M6" s="70">
        <f t="shared" ref="M6:M12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4.8650000000000002</v>
      </c>
      <c r="N6" s="70">
        <f t="shared" ref="N6:N12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0.17500000000000002</v>
      </c>
      <c r="O6" s="70">
        <f t="shared" ref="O6:O12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0.17500000000000002</v>
      </c>
      <c r="P6" s="70">
        <f t="shared" ref="P6:P12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2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2.415</v>
      </c>
      <c r="R6" s="70">
        <f t="shared" ref="R6:R12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f t="shared" ref="S6:T12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T6" s="70">
        <v>0</v>
      </c>
      <c r="U6" s="70">
        <f t="shared" ref="U6:U12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37.800000000000004</v>
      </c>
      <c r="V6" s="80"/>
      <c r="W6" s="70">
        <f t="shared" ref="W6:W12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2.9925000000000002</v>
      </c>
      <c r="X6" s="70">
        <f t="shared" ref="X6:X12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6.6025000000000009</v>
      </c>
      <c r="Y6" s="70">
        <f t="shared" ref="Y6:Y12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0.23750000000000002</v>
      </c>
      <c r="Z6" s="70">
        <f t="shared" ref="Z6:Z12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0.23750000000000002</v>
      </c>
      <c r="AA6" s="70">
        <f t="shared" ref="AA6:AA12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2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3.2775000000000003</v>
      </c>
      <c r="AC6" s="70">
        <f t="shared" ref="AC6:AC12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E12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2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51.300000000000004</v>
      </c>
    </row>
    <row r="7" spans="2:32" s="4" customFormat="1" ht="30" customHeight="1" x14ac:dyDescent="0.25">
      <c r="B7" s="23" t="s">
        <v>3106</v>
      </c>
      <c r="C7" s="24">
        <v>35</v>
      </c>
      <c r="D7" s="24">
        <v>47.5</v>
      </c>
      <c r="E7" s="23" t="s">
        <v>6204</v>
      </c>
      <c r="F7" s="65" t="s">
        <v>5680</v>
      </c>
      <c r="G7" s="60"/>
      <c r="H7" s="23" t="str">
        <f t="shared" si="1"/>
        <v>Savona</v>
      </c>
      <c r="I7" s="24" t="str">
        <f t="shared" si="2"/>
        <v>106291</v>
      </c>
      <c r="J7" s="24" t="str">
        <f t="shared" si="3"/>
        <v>Country Range Red Kidney Beans in Water</v>
      </c>
      <c r="L7" s="70">
        <f t="shared" si="4"/>
        <v>2.5900000000000003</v>
      </c>
      <c r="M7" s="70">
        <f t="shared" si="5"/>
        <v>4.7600000000000007</v>
      </c>
      <c r="N7" s="70">
        <f t="shared" si="6"/>
        <v>0.17500000000000002</v>
      </c>
      <c r="O7" s="70">
        <f t="shared" si="7"/>
        <v>0.17500000000000002</v>
      </c>
      <c r="P7" s="70">
        <f t="shared" si="8"/>
        <v>0</v>
      </c>
      <c r="Q7" s="70">
        <f t="shared" si="9"/>
        <v>2.9050000000000002</v>
      </c>
      <c r="R7" s="70">
        <f t="shared" si="10"/>
        <v>1.0499999999999999E-2</v>
      </c>
      <c r="S7" s="70">
        <f t="shared" si="11"/>
        <v>0</v>
      </c>
      <c r="T7" s="70">
        <v>0</v>
      </c>
      <c r="U7" s="70">
        <f t="shared" si="12"/>
        <v>36.75</v>
      </c>
      <c r="V7" s="80"/>
      <c r="W7" s="70">
        <f t="shared" si="13"/>
        <v>3.5150000000000006</v>
      </c>
      <c r="X7" s="70">
        <f t="shared" si="14"/>
        <v>6.4600000000000009</v>
      </c>
      <c r="Y7" s="70">
        <f t="shared" si="15"/>
        <v>0.23750000000000002</v>
      </c>
      <c r="Z7" s="70">
        <f t="shared" si="16"/>
        <v>0.23750000000000002</v>
      </c>
      <c r="AA7" s="70">
        <f t="shared" si="17"/>
        <v>0</v>
      </c>
      <c r="AB7" s="70">
        <f t="shared" si="18"/>
        <v>3.9425000000000003</v>
      </c>
      <c r="AC7" s="70">
        <f t="shared" si="19"/>
        <v>1.4249999999999999E-2</v>
      </c>
      <c r="AD7" s="70">
        <f t="shared" si="20"/>
        <v>0</v>
      </c>
      <c r="AE7" s="70">
        <v>0</v>
      </c>
      <c r="AF7" s="70">
        <f t="shared" si="21"/>
        <v>49.875</v>
      </c>
    </row>
    <row r="8" spans="2:32" s="4" customFormat="1" ht="30" customHeight="1" x14ac:dyDescent="0.25">
      <c r="B8" s="23" t="s">
        <v>3934</v>
      </c>
      <c r="C8" s="24">
        <v>20</v>
      </c>
      <c r="D8" s="24">
        <v>30</v>
      </c>
      <c r="E8" s="23" t="s">
        <v>6204</v>
      </c>
      <c r="F8" s="65" t="s">
        <v>5890</v>
      </c>
      <c r="G8" s="60" t="str">
        <f t="shared" si="0"/>
        <v/>
      </c>
      <c r="H8" s="23" t="str">
        <f t="shared" si="1"/>
        <v>ESW</v>
      </c>
      <c r="I8" s="24" t="str">
        <f t="shared" si="2"/>
        <v>Onion_Gravy</v>
      </c>
      <c r="J8" s="24" t="str">
        <f t="shared" si="3"/>
        <v>Homemade Onion Gravy</v>
      </c>
      <c r="L8" s="70">
        <f t="shared" si="4"/>
        <v>0.71799999999999997</v>
      </c>
      <c r="M8" s="70">
        <f t="shared" si="5"/>
        <v>2.1960000000000002</v>
      </c>
      <c r="N8" s="70">
        <f t="shared" si="6"/>
        <v>1.8899999999999997</v>
      </c>
      <c r="O8" s="70">
        <f t="shared" si="7"/>
        <v>0.65399999999999991</v>
      </c>
      <c r="P8" s="70">
        <f t="shared" si="8"/>
        <v>1.2359999999999998</v>
      </c>
      <c r="Q8" s="70">
        <f t="shared" si="9"/>
        <v>0.82400000000000007</v>
      </c>
      <c r="R8" s="70">
        <f t="shared" si="10"/>
        <v>0.26600000000000001</v>
      </c>
      <c r="S8" s="70">
        <f t="shared" si="11"/>
        <v>0.49400000000000005</v>
      </c>
      <c r="T8" s="70">
        <v>0</v>
      </c>
      <c r="U8" s="70">
        <f t="shared" si="12"/>
        <v>28.775999999999996</v>
      </c>
      <c r="V8" s="80"/>
      <c r="W8" s="70">
        <f t="shared" si="13"/>
        <v>1.077</v>
      </c>
      <c r="X8" s="70">
        <f t="shared" si="14"/>
        <v>3.2940000000000005</v>
      </c>
      <c r="Y8" s="70">
        <f t="shared" si="15"/>
        <v>2.8349999999999995</v>
      </c>
      <c r="Z8" s="70">
        <f t="shared" si="16"/>
        <v>0.98099999999999976</v>
      </c>
      <c r="AA8" s="70">
        <f t="shared" si="17"/>
        <v>1.8539999999999999</v>
      </c>
      <c r="AB8" s="70">
        <f t="shared" si="18"/>
        <v>1.236</v>
      </c>
      <c r="AC8" s="70">
        <f t="shared" si="19"/>
        <v>0.39900000000000002</v>
      </c>
      <c r="AD8" s="70">
        <f t="shared" si="20"/>
        <v>0.7410000000000001</v>
      </c>
      <c r="AE8" s="70">
        <v>0</v>
      </c>
      <c r="AF8" s="70">
        <f t="shared" si="21"/>
        <v>43.163999999999994</v>
      </c>
    </row>
    <row r="9" spans="2:32" s="4" customFormat="1" ht="30" customHeight="1" x14ac:dyDescent="0.25">
      <c r="B9" s="23" t="s">
        <v>3997</v>
      </c>
      <c r="C9" s="24">
        <v>10</v>
      </c>
      <c r="D9" s="24">
        <v>15</v>
      </c>
      <c r="E9" s="23" t="s">
        <v>6204</v>
      </c>
      <c r="F9" s="65" t="s">
        <v>2651</v>
      </c>
      <c r="G9" s="60" t="str">
        <f t="shared" si="0"/>
        <v/>
      </c>
      <c r="H9" s="23" t="str">
        <f t="shared" si="1"/>
        <v>RD Johns</v>
      </c>
      <c r="I9" s="24" t="str">
        <f t="shared" si="2"/>
        <v>4702</v>
      </c>
      <c r="J9" s="24" t="str">
        <f t="shared" si="3"/>
        <v>Onions (diced) Large Bag</v>
      </c>
      <c r="L9" s="70">
        <f t="shared" si="4"/>
        <v>0.15</v>
      </c>
      <c r="M9" s="70">
        <f t="shared" si="5"/>
        <v>0.15</v>
      </c>
      <c r="N9" s="70">
        <f t="shared" si="6"/>
        <v>0</v>
      </c>
      <c r="O9" s="70">
        <f t="shared" si="7"/>
        <v>0</v>
      </c>
      <c r="P9" s="70">
        <f t="shared" si="8"/>
        <v>0</v>
      </c>
      <c r="Q9" s="70">
        <f t="shared" si="9"/>
        <v>0.3</v>
      </c>
      <c r="R9" s="70">
        <f t="shared" si="10"/>
        <v>1E-3</v>
      </c>
      <c r="S9" s="70">
        <v>0</v>
      </c>
      <c r="T9" s="70">
        <f t="shared" si="11"/>
        <v>0.13</v>
      </c>
      <c r="U9" s="70">
        <f t="shared" si="12"/>
        <v>1.7929999999999999</v>
      </c>
      <c r="V9" s="80"/>
      <c r="W9" s="70">
        <f t="shared" si="13"/>
        <v>0.22499999999999998</v>
      </c>
      <c r="X9" s="70">
        <f t="shared" si="14"/>
        <v>0.22499999999999998</v>
      </c>
      <c r="Y9" s="70">
        <f t="shared" si="15"/>
        <v>0</v>
      </c>
      <c r="Z9" s="70">
        <f t="shared" si="16"/>
        <v>0</v>
      </c>
      <c r="AA9" s="70">
        <f t="shared" si="17"/>
        <v>0</v>
      </c>
      <c r="AB9" s="70">
        <f t="shared" si="18"/>
        <v>0.44999999999999996</v>
      </c>
      <c r="AC9" s="70">
        <f t="shared" si="19"/>
        <v>1.5E-3</v>
      </c>
      <c r="AD9" s="70">
        <v>0</v>
      </c>
      <c r="AE9" s="70">
        <f t="shared" si="20"/>
        <v>0.19500000000000001</v>
      </c>
      <c r="AF9" s="70">
        <f t="shared" si="21"/>
        <v>2.6894999999999998</v>
      </c>
    </row>
    <row r="10" spans="2:32" s="4" customFormat="1" ht="30" customHeight="1" x14ac:dyDescent="0.25">
      <c r="B10" s="23" t="s">
        <v>5575</v>
      </c>
      <c r="C10" s="24">
        <v>20</v>
      </c>
      <c r="D10" s="24">
        <v>30</v>
      </c>
      <c r="E10" s="23" t="s">
        <v>6204</v>
      </c>
      <c r="F10" s="65" t="s">
        <v>5574</v>
      </c>
      <c r="G10" s="60" t="str">
        <f t="shared" si="0"/>
        <v/>
      </c>
      <c r="H10" s="23" t="str">
        <f t="shared" si="1"/>
        <v>RD Johns</v>
      </c>
      <c r="I10" s="24" t="str">
        <f t="shared" si="2"/>
        <v>8681</v>
      </c>
      <c r="J10" s="24" t="str">
        <f t="shared" si="3"/>
        <v>Greens Diced Carrots</v>
      </c>
      <c r="L10" s="70">
        <f t="shared" si="4"/>
        <v>0.08</v>
      </c>
      <c r="M10" s="70">
        <f t="shared" si="5"/>
        <v>1.34</v>
      </c>
      <c r="N10" s="70">
        <f t="shared" si="6"/>
        <v>0</v>
      </c>
      <c r="O10" s="70">
        <f t="shared" si="7"/>
        <v>0</v>
      </c>
      <c r="P10" s="70">
        <f t="shared" si="8"/>
        <v>0</v>
      </c>
      <c r="Q10" s="70">
        <f t="shared" si="9"/>
        <v>0.64</v>
      </c>
      <c r="R10" s="70">
        <f t="shared" si="10"/>
        <v>0.02</v>
      </c>
      <c r="S10" s="70">
        <v>0</v>
      </c>
      <c r="T10" s="70">
        <f t="shared" si="11"/>
        <v>1.3</v>
      </c>
      <c r="U10" s="70">
        <f t="shared" si="12"/>
        <v>6.9779999999999998</v>
      </c>
      <c r="V10" s="80"/>
      <c r="W10" s="70">
        <f t="shared" si="13"/>
        <v>0.12</v>
      </c>
      <c r="X10" s="70">
        <f t="shared" si="14"/>
        <v>2.0100000000000002</v>
      </c>
      <c r="Y10" s="70">
        <f t="shared" si="15"/>
        <v>0</v>
      </c>
      <c r="Z10" s="70">
        <f t="shared" si="16"/>
        <v>0</v>
      </c>
      <c r="AA10" s="70">
        <f t="shared" si="17"/>
        <v>0</v>
      </c>
      <c r="AB10" s="70">
        <f t="shared" si="18"/>
        <v>0.96</v>
      </c>
      <c r="AC10" s="70">
        <f t="shared" si="19"/>
        <v>0.03</v>
      </c>
      <c r="AD10" s="70">
        <v>0</v>
      </c>
      <c r="AE10" s="70">
        <f t="shared" si="20"/>
        <v>1.9500000000000002</v>
      </c>
      <c r="AF10" s="70">
        <f t="shared" si="21"/>
        <v>10.466999999999999</v>
      </c>
    </row>
    <row r="11" spans="2:32" s="4" customFormat="1" ht="30" customHeight="1" x14ac:dyDescent="0.25">
      <c r="B11" s="23" t="s">
        <v>4953</v>
      </c>
      <c r="C11" s="24">
        <v>75</v>
      </c>
      <c r="D11" s="24">
        <v>100</v>
      </c>
      <c r="E11" s="23" t="s">
        <v>6204</v>
      </c>
      <c r="F11" s="65" t="s">
        <v>5580</v>
      </c>
      <c r="G11" s="60" t="str">
        <f t="shared" si="0"/>
        <v/>
      </c>
      <c r="H11" s="23" t="str">
        <f t="shared" si="1"/>
        <v>Bidfood</v>
      </c>
      <c r="I11" s="24" t="str">
        <f t="shared" si="2"/>
        <v>1485</v>
      </c>
      <c r="J11" s="24" t="str">
        <f t="shared" si="3"/>
        <v>Everyday Favourites Mashed Potato</v>
      </c>
      <c r="L11" s="70">
        <f t="shared" si="4"/>
        <v>1.2750000000000001</v>
      </c>
      <c r="M11" s="70">
        <f t="shared" si="5"/>
        <v>12.600000000000001</v>
      </c>
      <c r="N11" s="70">
        <f t="shared" si="6"/>
        <v>1.6500000000000001</v>
      </c>
      <c r="O11" s="70">
        <f t="shared" si="7"/>
        <v>0.75000000000000011</v>
      </c>
      <c r="P11" s="70">
        <f t="shared" si="8"/>
        <v>0.9</v>
      </c>
      <c r="Q11" s="70">
        <f t="shared" si="9"/>
        <v>1.875</v>
      </c>
      <c r="R11" s="70">
        <f t="shared" si="10"/>
        <v>0.32250000000000001</v>
      </c>
      <c r="S11" s="70">
        <v>0</v>
      </c>
      <c r="T11" s="70">
        <f t="shared" si="11"/>
        <v>0.375</v>
      </c>
      <c r="U11" s="70">
        <f t="shared" si="12"/>
        <v>74.25</v>
      </c>
      <c r="V11" s="80"/>
      <c r="W11" s="70">
        <f t="shared" si="13"/>
        <v>1.7000000000000002</v>
      </c>
      <c r="X11" s="70">
        <f t="shared" si="14"/>
        <v>16.8</v>
      </c>
      <c r="Y11" s="70">
        <f t="shared" si="15"/>
        <v>2.2000000000000002</v>
      </c>
      <c r="Z11" s="70">
        <f t="shared" si="16"/>
        <v>1.0000000000000002</v>
      </c>
      <c r="AA11" s="70">
        <f t="shared" si="17"/>
        <v>1.2</v>
      </c>
      <c r="AB11" s="70">
        <f t="shared" si="18"/>
        <v>2.5</v>
      </c>
      <c r="AC11" s="70">
        <f t="shared" si="19"/>
        <v>0.43</v>
      </c>
      <c r="AD11" s="70">
        <v>0</v>
      </c>
      <c r="AE11" s="70">
        <f t="shared" si="20"/>
        <v>0.5</v>
      </c>
      <c r="AF11" s="70">
        <f t="shared" si="21"/>
        <v>99</v>
      </c>
    </row>
    <row r="12" spans="2:32" s="4" customFormat="1" ht="30" customHeight="1" x14ac:dyDescent="0.25">
      <c r="B12" s="23" t="s">
        <v>2745</v>
      </c>
      <c r="C12" s="24">
        <v>20</v>
      </c>
      <c r="D12" s="24">
        <v>30</v>
      </c>
      <c r="E12" s="23" t="s">
        <v>6204</v>
      </c>
      <c r="F12" s="65" t="s">
        <v>2744</v>
      </c>
      <c r="G12" s="60" t="str">
        <f t="shared" si="0"/>
        <v/>
      </c>
      <c r="H12" s="23" t="str">
        <f t="shared" si="1"/>
        <v>Rd Johns</v>
      </c>
      <c r="I12" s="24" t="str">
        <f t="shared" si="2"/>
        <v>55838</v>
      </c>
      <c r="J12" s="24" t="str">
        <f t="shared" si="3"/>
        <v xml:space="preserve">Peas </v>
      </c>
      <c r="L12" s="70">
        <f t="shared" si="4"/>
        <v>1.04</v>
      </c>
      <c r="M12" s="70">
        <f t="shared" si="5"/>
        <v>1.7999999999999998</v>
      </c>
      <c r="N12" s="70">
        <f t="shared" si="6"/>
        <v>0.06</v>
      </c>
      <c r="O12" s="70">
        <f t="shared" si="7"/>
        <v>0.04</v>
      </c>
      <c r="P12" s="70">
        <f t="shared" si="8"/>
        <v>0.02</v>
      </c>
      <c r="Q12" s="70">
        <f t="shared" si="9"/>
        <v>0.91999999999999993</v>
      </c>
      <c r="R12" s="70">
        <f t="shared" si="10"/>
        <v>1.6E-2</v>
      </c>
      <c r="S12" s="70">
        <v>0</v>
      </c>
      <c r="T12" s="70">
        <f t="shared" si="11"/>
        <v>0.62</v>
      </c>
      <c r="U12" s="70">
        <f t="shared" si="12"/>
        <v>13.814</v>
      </c>
      <c r="V12" s="80"/>
      <c r="W12" s="70">
        <f t="shared" si="13"/>
        <v>1.56</v>
      </c>
      <c r="X12" s="70">
        <f t="shared" si="14"/>
        <v>2.6999999999999997</v>
      </c>
      <c r="Y12" s="70">
        <f t="shared" si="15"/>
        <v>0.09</v>
      </c>
      <c r="Z12" s="70">
        <f t="shared" si="16"/>
        <v>0.06</v>
      </c>
      <c r="AA12" s="70">
        <f t="shared" si="17"/>
        <v>0.03</v>
      </c>
      <c r="AB12" s="70">
        <f t="shared" si="18"/>
        <v>1.38</v>
      </c>
      <c r="AC12" s="70">
        <f t="shared" si="19"/>
        <v>2.4E-2</v>
      </c>
      <c r="AD12" s="70">
        <v>0</v>
      </c>
      <c r="AE12" s="70">
        <f t="shared" si="20"/>
        <v>0.92999999999999994</v>
      </c>
      <c r="AF12" s="70">
        <f t="shared" si="21"/>
        <v>20.721</v>
      </c>
    </row>
    <row r="13" spans="2:32" ht="21" customHeight="1" x14ac:dyDescent="0.25">
      <c r="B13" s="89" t="s">
        <v>6228</v>
      </c>
      <c r="C13" s="90"/>
      <c r="D13" s="90"/>
      <c r="E13" s="90"/>
      <c r="F13" s="90"/>
      <c r="G13" s="90"/>
      <c r="H13" s="90"/>
      <c r="I13" s="90"/>
      <c r="J13" s="91"/>
      <c r="K13" s="4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</row>
    <row r="14" spans="2:32" s="4" customFormat="1" ht="45" x14ac:dyDescent="0.25">
      <c r="B14" s="58" t="s">
        <v>5993</v>
      </c>
      <c r="C14" s="39">
        <v>1</v>
      </c>
      <c r="D14" s="39">
        <v>1</v>
      </c>
      <c r="E14" s="39" t="s">
        <v>419</v>
      </c>
      <c r="F14" s="23" t="s">
        <v>6000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4346</v>
      </c>
      <c r="J14" s="24" t="str">
        <f>_xlfn.IFNA(VLOOKUP($F14,Products,5,FALSE),"Not Found")</f>
        <v>Golden Acre Plain Yoghurts (fat free)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4.2999999999999997E-2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5.5E-2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5.0000000000000001E-3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2E-3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3.0000000000000001E-3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5.0000000000000001E-3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1E-3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5.5E-2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0.45169999999999999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4.2999999999999997E-2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5.5E-2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5.0000000000000001E-3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2E-3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3.0000000000000001E-3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5.0000000000000001E-3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1E-3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5.5E-2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0.45169999999999999</v>
      </c>
    </row>
    <row r="15" spans="2:32" s="4" customFormat="1" ht="30" customHeight="1" x14ac:dyDescent="0.25">
      <c r="B15" s="38" t="s">
        <v>6208</v>
      </c>
      <c r="C15" s="39">
        <v>10</v>
      </c>
      <c r="D15" s="39">
        <v>10</v>
      </c>
      <c r="E15" s="38" t="s">
        <v>6204</v>
      </c>
      <c r="F15" s="65" t="s">
        <v>5410</v>
      </c>
      <c r="G15" s="60" t="str">
        <f>IFERROR(IF(E15="Individual Unit",IF(VLOOKUP($F15,Products,26,FALSE)="","X",VLOOKUP($F15,Products,26,FALSE)),""),"")</f>
        <v/>
      </c>
      <c r="H15" s="23" t="str">
        <f>_xlfn.IFNA(VLOOKUP($F15,Products,2,FALSE),"Not Found")</f>
        <v>RD Johns</v>
      </c>
      <c r="I15" s="24" t="str">
        <f>_xlfn.IFNA(VLOOKUP($F15,Products,4,FALSE),"Not Found")</f>
        <v>1674</v>
      </c>
      <c r="J15" s="24" t="str">
        <f>_xlfn.IFNA(VLOOKUP($F15,Products,5,FALSE),"Not Found")</f>
        <v>Greens Summer Berries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0.11000000000000001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0.59000000000000008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0.01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0.01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0.65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0</v>
      </c>
      <c r="S15" s="70">
        <v>0</v>
      </c>
      <c r="T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0.53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4.1590000000000007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0.11000000000000001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0.59000000000000008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0.01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0.01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0.65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0</v>
      </c>
      <c r="AD15" s="70">
        <v>0</v>
      </c>
      <c r="AE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0.53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4.1590000000000007</v>
      </c>
    </row>
    <row r="16" spans="2:32" x14ac:dyDescent="0.25">
      <c r="L16" s="71">
        <f t="shared" ref="L16:U16" si="22">SUM(L6:L15)</f>
        <v>8.2109999999999985</v>
      </c>
      <c r="M16" s="71">
        <f t="shared" si="22"/>
        <v>28.356000000000002</v>
      </c>
      <c r="N16" s="71">
        <f t="shared" si="22"/>
        <v>3.9649999999999994</v>
      </c>
      <c r="O16" s="71">
        <f t="shared" si="22"/>
        <v>1.806</v>
      </c>
      <c r="P16" s="71">
        <f t="shared" si="22"/>
        <v>2.1589999999999998</v>
      </c>
      <c r="Q16" s="71">
        <f t="shared" si="22"/>
        <v>10.534000000000001</v>
      </c>
      <c r="R16" s="71">
        <f t="shared" si="22"/>
        <v>0.63700000000000012</v>
      </c>
      <c r="S16" s="71">
        <f t="shared" si="22"/>
        <v>0.54900000000000004</v>
      </c>
      <c r="T16" s="71">
        <f t="shared" si="22"/>
        <v>2.9550000000000001</v>
      </c>
      <c r="U16" s="71">
        <f t="shared" si="22"/>
        <v>204.77169999999998</v>
      </c>
      <c r="V16" s="73" t="s">
        <v>6151</v>
      </c>
      <c r="W16" s="71">
        <f t="shared" ref="W16:AF16" si="23">SUM(W6:W15)</f>
        <v>11.342499999999999</v>
      </c>
      <c r="X16" s="71">
        <f t="shared" si="23"/>
        <v>38.736500000000014</v>
      </c>
      <c r="Y16" s="71">
        <f t="shared" si="23"/>
        <v>5.6149999999999993</v>
      </c>
      <c r="Z16" s="71">
        <f t="shared" si="23"/>
        <v>2.5279999999999996</v>
      </c>
      <c r="AA16" s="71">
        <f t="shared" si="23"/>
        <v>3.0869999999999997</v>
      </c>
      <c r="AB16" s="71">
        <f t="shared" si="23"/>
        <v>14.401</v>
      </c>
      <c r="AC16" s="71">
        <f t="shared" si="23"/>
        <v>0.89974999999999994</v>
      </c>
      <c r="AD16" s="71">
        <f t="shared" si="23"/>
        <v>0.79600000000000015</v>
      </c>
      <c r="AE16" s="71">
        <f t="shared" si="23"/>
        <v>4.1050000000000004</v>
      </c>
      <c r="AF16" s="71">
        <f t="shared" si="23"/>
        <v>281.8272</v>
      </c>
    </row>
    <row r="17" spans="12:32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B13:J13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9ED38236-DB3D-4D40-B267-9BCC86C45FD5}"/>
    <hyperlink ref="M1" location="'HOME WEEK 2'!A1" display="&lt; Week 2 Home" xr:uid="{3006ABC6-B183-492E-99CC-0B1D8534FC00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427315-9906-4A18-B6EE-B6426CE1520C}">
          <x14:formula1>
            <xm:f>'Master Product List'!$B:$B</xm:f>
          </x14:formula1>
          <xm:sqref>F6:F12 F14:F15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D8029-B7DB-4AF5-8BBB-9C571183E60E}">
  <sheetPr codeName="Sheet155">
    <tabColor rgb="FF0070C0"/>
  </sheetPr>
  <dimension ref="B1:AF19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6170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3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2274</v>
      </c>
      <c r="C6" s="24">
        <v>1</v>
      </c>
      <c r="D6" s="24">
        <v>1.5</v>
      </c>
      <c r="E6" s="23" t="s">
        <v>1216</v>
      </c>
      <c r="F6" s="65" t="s">
        <v>5816</v>
      </c>
      <c r="G6" s="60">
        <f t="shared" ref="G6:G12" si="0">IFERROR(IF(E6="Individual Unit",IF(VLOOKUP($F6,Products,26,FALSE)="","X",VLOOKUP($F6,Products,26,FALSE)),""),"")</f>
        <v>60</v>
      </c>
      <c r="H6" s="23" t="str">
        <f t="shared" ref="H6:H12" si="1">_xlfn.IFNA(VLOOKUP($F6,Products,2,FALSE),"Not Found")</f>
        <v>Bidfood</v>
      </c>
      <c r="I6" s="24" t="str">
        <f t="shared" ref="I6:I12" si="2">_xlfn.IFNA(VLOOKUP($F6,Products,4,FALSE),"Not Found")</f>
        <v>25690</v>
      </c>
      <c r="J6" s="24" t="str">
        <f t="shared" ref="J6:J12" si="3">_xlfn.IFNA(VLOOKUP($F6,Products,5,FALSE),"Not Found")</f>
        <v>Mission Wholemeal Pitta</v>
      </c>
      <c r="L6" s="70">
        <f t="shared" ref="L6:L12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5.76</v>
      </c>
      <c r="M6" s="70">
        <f t="shared" ref="M6:M12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27.779999999999998</v>
      </c>
      <c r="N6" s="70">
        <f t="shared" ref="N6:N12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1.08</v>
      </c>
      <c r="O6" s="70">
        <f t="shared" ref="O6:O12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0.89999999999999991</v>
      </c>
      <c r="P6" s="70">
        <f t="shared" ref="P6:P12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0.18</v>
      </c>
      <c r="Q6" s="70">
        <f t="shared" ref="Q6:Q12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4.32</v>
      </c>
      <c r="R6" s="70">
        <f t="shared" ref="R6:R12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0.44999999999999996</v>
      </c>
      <c r="S6" s="70">
        <f t="shared" ref="S6:T12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1.6799999999999997</v>
      </c>
      <c r="T6" s="70">
        <v>0</v>
      </c>
      <c r="U6" s="70">
        <f t="shared" ref="U6:U12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152.4</v>
      </c>
      <c r="V6" s="80"/>
      <c r="W6" s="70">
        <f t="shared" ref="W6:W12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8.64</v>
      </c>
      <c r="X6" s="70">
        <f t="shared" ref="X6:X12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41.669999999999995</v>
      </c>
      <c r="Y6" s="70">
        <f t="shared" ref="Y6:Y12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1.62</v>
      </c>
      <c r="Z6" s="70">
        <f t="shared" ref="Z6:Z12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1.3499999999999999</v>
      </c>
      <c r="AA6" s="70">
        <f t="shared" ref="AA6:AA12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0.27</v>
      </c>
      <c r="AB6" s="70">
        <f t="shared" ref="AB6:AB12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6.48</v>
      </c>
      <c r="AC6" s="70">
        <f t="shared" ref="AC6:AC12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0.67499999999999993</v>
      </c>
      <c r="AD6" s="70">
        <f t="shared" ref="AD6:AE12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2.5199999999999996</v>
      </c>
      <c r="AE6" s="70">
        <v>0</v>
      </c>
      <c r="AF6" s="70">
        <f t="shared" ref="AF6:AF12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228.60000000000002</v>
      </c>
    </row>
    <row r="7" spans="2:32" s="4" customFormat="1" ht="30" customHeight="1" x14ac:dyDescent="0.25">
      <c r="B7" s="23" t="s">
        <v>2033</v>
      </c>
      <c r="C7" s="24">
        <v>75</v>
      </c>
      <c r="D7" s="24">
        <v>95</v>
      </c>
      <c r="E7" s="23" t="s">
        <v>6204</v>
      </c>
      <c r="F7" s="65" t="s">
        <v>4779</v>
      </c>
      <c r="G7" s="60" t="str">
        <f t="shared" si="0"/>
        <v/>
      </c>
      <c r="H7" s="23" t="str">
        <f t="shared" si="1"/>
        <v>Savona</v>
      </c>
      <c r="I7" s="24" t="str">
        <f t="shared" si="2"/>
        <v>106376</v>
      </c>
      <c r="J7" s="24" t="str">
        <f t="shared" si="3"/>
        <v>CHICK PEAS IN WATER C/R</v>
      </c>
      <c r="L7" s="70">
        <f t="shared" si="4"/>
        <v>5.1750000000000007</v>
      </c>
      <c r="M7" s="70">
        <f t="shared" si="5"/>
        <v>10.500000000000002</v>
      </c>
      <c r="N7" s="70">
        <f t="shared" si="6"/>
        <v>1.8</v>
      </c>
      <c r="O7" s="70">
        <f t="shared" si="7"/>
        <v>1.5750000000000002</v>
      </c>
      <c r="P7" s="70">
        <f t="shared" si="8"/>
        <v>0.22500000000000001</v>
      </c>
      <c r="Q7" s="70">
        <f t="shared" si="9"/>
        <v>5.1750000000000007</v>
      </c>
      <c r="R7" s="70">
        <f t="shared" si="10"/>
        <v>3.7499999999999999E-2</v>
      </c>
      <c r="S7" s="70">
        <f t="shared" si="11"/>
        <v>0</v>
      </c>
      <c r="T7" s="70">
        <v>0</v>
      </c>
      <c r="U7" s="70">
        <f t="shared" si="12"/>
        <v>88.5</v>
      </c>
      <c r="V7" s="80"/>
      <c r="W7" s="70">
        <f t="shared" si="13"/>
        <v>6.5550000000000006</v>
      </c>
      <c r="X7" s="70">
        <f t="shared" si="14"/>
        <v>13.3</v>
      </c>
      <c r="Y7" s="70">
        <f t="shared" si="15"/>
        <v>2.2800000000000002</v>
      </c>
      <c r="Z7" s="70">
        <f t="shared" si="16"/>
        <v>1.9950000000000001</v>
      </c>
      <c r="AA7" s="70">
        <f t="shared" si="17"/>
        <v>0.28500000000000003</v>
      </c>
      <c r="AB7" s="70">
        <f t="shared" si="18"/>
        <v>6.5550000000000006</v>
      </c>
      <c r="AC7" s="70">
        <f t="shared" si="19"/>
        <v>4.7500000000000001E-2</v>
      </c>
      <c r="AD7" s="70">
        <f t="shared" si="20"/>
        <v>0</v>
      </c>
      <c r="AE7" s="70">
        <v>0</v>
      </c>
      <c r="AF7" s="70">
        <f t="shared" si="21"/>
        <v>112.1</v>
      </c>
    </row>
    <row r="8" spans="2:32" s="4" customFormat="1" ht="30" customHeight="1" x14ac:dyDescent="0.25">
      <c r="B8" s="23" t="s">
        <v>6230</v>
      </c>
      <c r="C8" s="24">
        <v>10</v>
      </c>
      <c r="D8" s="24">
        <v>20</v>
      </c>
      <c r="E8" s="23" t="s">
        <v>6204</v>
      </c>
      <c r="F8" s="65" t="s">
        <v>5618</v>
      </c>
      <c r="G8" s="60" t="str">
        <f t="shared" si="0"/>
        <v/>
      </c>
      <c r="H8" s="23" t="str">
        <f t="shared" si="1"/>
        <v>RD Johns</v>
      </c>
      <c r="I8" s="24" t="str">
        <f t="shared" si="2"/>
        <v>9712</v>
      </c>
      <c r="J8" s="24" t="str">
        <f t="shared" si="3"/>
        <v>Green's Red &amp; Green Sliced Peppers</v>
      </c>
      <c r="L8" s="70">
        <f t="shared" si="4"/>
        <v>0.1</v>
      </c>
      <c r="M8" s="70">
        <f t="shared" si="5"/>
        <v>0.44999999999999996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</v>
      </c>
      <c r="R8" s="70">
        <f t="shared" si="10"/>
        <v>1E-3</v>
      </c>
      <c r="S8" s="70">
        <v>0</v>
      </c>
      <c r="T8" s="70">
        <f t="shared" si="11"/>
        <v>0.35000000000000003</v>
      </c>
      <c r="U8" s="70">
        <f t="shared" si="12"/>
        <v>2.6289999999999996</v>
      </c>
      <c r="V8" s="80"/>
      <c r="W8" s="70">
        <f t="shared" si="13"/>
        <v>0.2</v>
      </c>
      <c r="X8" s="70">
        <f t="shared" si="14"/>
        <v>0.89999999999999991</v>
      </c>
      <c r="Y8" s="70">
        <f t="shared" si="15"/>
        <v>0</v>
      </c>
      <c r="Z8" s="70">
        <f t="shared" si="16"/>
        <v>0</v>
      </c>
      <c r="AA8" s="70">
        <f t="shared" si="17"/>
        <v>0</v>
      </c>
      <c r="AB8" s="70">
        <f t="shared" si="18"/>
        <v>0</v>
      </c>
      <c r="AC8" s="70">
        <f t="shared" si="19"/>
        <v>2E-3</v>
      </c>
      <c r="AD8" s="70">
        <v>0</v>
      </c>
      <c r="AE8" s="70">
        <f t="shared" si="20"/>
        <v>0.70000000000000007</v>
      </c>
      <c r="AF8" s="70">
        <f t="shared" si="21"/>
        <v>5.2579999999999991</v>
      </c>
    </row>
    <row r="9" spans="2:32" s="4" customFormat="1" ht="30" customHeight="1" x14ac:dyDescent="0.25">
      <c r="B9" s="23" t="s">
        <v>5795</v>
      </c>
      <c r="C9" s="24">
        <v>10</v>
      </c>
      <c r="D9" s="24">
        <v>20</v>
      </c>
      <c r="E9" s="23" t="s">
        <v>6204</v>
      </c>
      <c r="F9" s="65" t="s">
        <v>5794</v>
      </c>
      <c r="G9" s="60" t="str">
        <f t="shared" ref="G9" si="22">IFERROR(IF(E9="Individual Unit",IF(VLOOKUP($F9,Products,26,FALSE)="","X",VLOOKUP($F9,Products,26,FALSE)),""),"")</f>
        <v/>
      </c>
      <c r="H9" s="23" t="str">
        <f t="shared" si="1"/>
        <v>Savona</v>
      </c>
      <c r="I9" s="24" t="str">
        <f t="shared" si="2"/>
        <v>466370</v>
      </c>
      <c r="J9" s="24" t="str">
        <f t="shared" si="3"/>
        <v>Courgettes</v>
      </c>
      <c r="L9" s="70">
        <f t="shared" si="4"/>
        <v>0.13</v>
      </c>
      <c r="M9" s="70">
        <f t="shared" si="5"/>
        <v>0.22999999999999998</v>
      </c>
      <c r="N9" s="70">
        <f t="shared" si="6"/>
        <v>0.02</v>
      </c>
      <c r="O9" s="70">
        <f t="shared" si="7"/>
        <v>1.5000000000000003E-2</v>
      </c>
      <c r="P9" s="70">
        <f t="shared" si="8"/>
        <v>5.0000000000000001E-3</v>
      </c>
      <c r="Q9" s="70">
        <f t="shared" si="9"/>
        <v>0.05</v>
      </c>
      <c r="R9" s="70">
        <f t="shared" si="10"/>
        <v>0</v>
      </c>
      <c r="S9" s="70">
        <v>0</v>
      </c>
      <c r="T9" s="70">
        <f t="shared" si="11"/>
        <v>0.22000000000000003</v>
      </c>
      <c r="U9" s="70">
        <f t="shared" si="12"/>
        <v>1.6</v>
      </c>
      <c r="V9" s="80"/>
      <c r="W9" s="70">
        <f t="shared" si="13"/>
        <v>0.26</v>
      </c>
      <c r="X9" s="70">
        <f t="shared" si="14"/>
        <v>0.45999999999999996</v>
      </c>
      <c r="Y9" s="70">
        <f t="shared" si="15"/>
        <v>0.04</v>
      </c>
      <c r="Z9" s="70">
        <f t="shared" si="16"/>
        <v>3.0000000000000006E-2</v>
      </c>
      <c r="AA9" s="70">
        <f t="shared" si="17"/>
        <v>0.01</v>
      </c>
      <c r="AB9" s="70">
        <f t="shared" si="18"/>
        <v>0.1</v>
      </c>
      <c r="AC9" s="70">
        <f t="shared" si="19"/>
        <v>0</v>
      </c>
      <c r="AD9" s="70">
        <v>0</v>
      </c>
      <c r="AE9" s="70">
        <f t="shared" si="20"/>
        <v>0.44000000000000006</v>
      </c>
      <c r="AF9" s="70">
        <f t="shared" si="21"/>
        <v>3.2</v>
      </c>
    </row>
    <row r="10" spans="2:32" s="4" customFormat="1" ht="30" customHeight="1" x14ac:dyDescent="0.25">
      <c r="B10" s="23" t="s">
        <v>5627</v>
      </c>
      <c r="C10" s="24">
        <v>10</v>
      </c>
      <c r="D10" s="24">
        <v>20</v>
      </c>
      <c r="E10" s="23" t="s">
        <v>6204</v>
      </c>
      <c r="F10" s="65" t="s">
        <v>5626</v>
      </c>
      <c r="G10" s="60" t="str">
        <f t="shared" si="0"/>
        <v/>
      </c>
      <c r="H10" s="23" t="str">
        <f t="shared" si="1"/>
        <v>RD Johns</v>
      </c>
      <c r="I10" s="24" t="str">
        <f t="shared" si="2"/>
        <v>4315</v>
      </c>
      <c r="J10" s="24" t="str">
        <f t="shared" si="3"/>
        <v>Greens Sliced Onions</v>
      </c>
      <c r="L10" s="70">
        <f t="shared" si="4"/>
        <v>0.15</v>
      </c>
      <c r="M10" s="70">
        <f t="shared" si="5"/>
        <v>0.15</v>
      </c>
      <c r="N10" s="70">
        <f t="shared" si="6"/>
        <v>0</v>
      </c>
      <c r="O10" s="70">
        <f t="shared" si="7"/>
        <v>0</v>
      </c>
      <c r="P10" s="70">
        <f t="shared" si="8"/>
        <v>0</v>
      </c>
      <c r="Q10" s="70">
        <f t="shared" si="9"/>
        <v>0.3</v>
      </c>
      <c r="R10" s="70">
        <f t="shared" si="10"/>
        <v>1E-3</v>
      </c>
      <c r="S10" s="70">
        <v>0</v>
      </c>
      <c r="T10" s="70">
        <f t="shared" si="11"/>
        <v>0.13</v>
      </c>
      <c r="U10" s="70">
        <f t="shared" si="12"/>
        <v>1.7929999999999999</v>
      </c>
      <c r="V10" s="80"/>
      <c r="W10" s="70">
        <f t="shared" si="13"/>
        <v>0.3</v>
      </c>
      <c r="X10" s="70">
        <f t="shared" si="14"/>
        <v>0.3</v>
      </c>
      <c r="Y10" s="70">
        <f t="shared" si="15"/>
        <v>0</v>
      </c>
      <c r="Z10" s="70">
        <f t="shared" si="16"/>
        <v>0</v>
      </c>
      <c r="AA10" s="70">
        <f t="shared" si="17"/>
        <v>0</v>
      </c>
      <c r="AB10" s="70">
        <f t="shared" si="18"/>
        <v>0.6</v>
      </c>
      <c r="AC10" s="70">
        <f t="shared" si="19"/>
        <v>2E-3</v>
      </c>
      <c r="AD10" s="70">
        <v>0</v>
      </c>
      <c r="AE10" s="70">
        <f t="shared" si="20"/>
        <v>0.26</v>
      </c>
      <c r="AF10" s="70">
        <f t="shared" si="21"/>
        <v>3.5859999999999999</v>
      </c>
    </row>
    <row r="11" spans="2:32" s="4" customFormat="1" ht="30" customHeight="1" x14ac:dyDescent="0.25">
      <c r="B11" s="23" t="s">
        <v>5859</v>
      </c>
      <c r="C11" s="24">
        <v>1.1299999999999999</v>
      </c>
      <c r="D11" s="24">
        <v>1.5</v>
      </c>
      <c r="E11" s="23" t="s">
        <v>6205</v>
      </c>
      <c r="F11" s="65" t="s">
        <v>5858</v>
      </c>
      <c r="G11" s="60" t="str">
        <f t="shared" ref="G11" si="23">IFERROR(IF(E11="Individual Unit",IF(VLOOKUP($F11,Products,26,FALSE)="","X",VLOOKUP($F11,Products,26,FALSE)),""),"")</f>
        <v/>
      </c>
      <c r="H11" s="23" t="str">
        <f t="shared" si="1"/>
        <v>Bidfood</v>
      </c>
      <c r="I11" s="24" t="str">
        <f t="shared" si="2"/>
        <v>00097</v>
      </c>
      <c r="J11" s="24" t="str">
        <f t="shared" si="3"/>
        <v>La Pedriza Olive Oil</v>
      </c>
      <c r="L11" s="70">
        <f t="shared" si="4"/>
        <v>0</v>
      </c>
      <c r="M11" s="70">
        <f t="shared" si="5"/>
        <v>0</v>
      </c>
      <c r="N11" s="70">
        <f t="shared" si="6"/>
        <v>1.1299999999999999</v>
      </c>
      <c r="O11" s="70">
        <f t="shared" si="7"/>
        <v>0.97179999999999989</v>
      </c>
      <c r="P11" s="70">
        <f t="shared" si="8"/>
        <v>0.15820000000000001</v>
      </c>
      <c r="Q11" s="70">
        <f t="shared" si="9"/>
        <v>0</v>
      </c>
      <c r="R11" s="70">
        <f t="shared" si="10"/>
        <v>0</v>
      </c>
      <c r="S11" s="70">
        <v>0</v>
      </c>
      <c r="T11" s="70">
        <f t="shared" si="11"/>
        <v>0</v>
      </c>
      <c r="U11" s="70">
        <f t="shared" si="12"/>
        <v>10.169999999999998</v>
      </c>
      <c r="V11" s="80"/>
      <c r="W11" s="70">
        <f t="shared" si="13"/>
        <v>0</v>
      </c>
      <c r="X11" s="70">
        <f t="shared" si="14"/>
        <v>0</v>
      </c>
      <c r="Y11" s="70">
        <f t="shared" si="15"/>
        <v>1.5</v>
      </c>
      <c r="Z11" s="70">
        <f t="shared" si="16"/>
        <v>1.29</v>
      </c>
      <c r="AA11" s="70">
        <f t="shared" si="17"/>
        <v>0.21000000000000002</v>
      </c>
      <c r="AB11" s="70">
        <f t="shared" si="18"/>
        <v>0</v>
      </c>
      <c r="AC11" s="70">
        <f t="shared" si="19"/>
        <v>0</v>
      </c>
      <c r="AD11" s="70">
        <v>0</v>
      </c>
      <c r="AE11" s="70">
        <f t="shared" si="20"/>
        <v>0</v>
      </c>
      <c r="AF11" s="70">
        <f t="shared" si="21"/>
        <v>13.5</v>
      </c>
    </row>
    <row r="12" spans="2:32" s="4" customFormat="1" ht="41.25" customHeight="1" x14ac:dyDescent="0.25">
      <c r="B12" s="23" t="s">
        <v>6231</v>
      </c>
      <c r="C12" s="24">
        <v>75</v>
      </c>
      <c r="D12" s="24">
        <v>100</v>
      </c>
      <c r="E12" s="23" t="s">
        <v>6204</v>
      </c>
      <c r="F12" s="65" t="s">
        <v>5850</v>
      </c>
      <c r="G12" s="60" t="str">
        <f t="shared" si="0"/>
        <v/>
      </c>
      <c r="H12" s="23" t="str">
        <f t="shared" si="1"/>
        <v>Brakes</v>
      </c>
      <c r="I12" s="24" t="str">
        <f t="shared" si="2"/>
        <v>450651</v>
      </c>
      <c r="J12" s="24" t="str">
        <f t="shared" si="3"/>
        <v>Prepared Skin On Potato Wedges</v>
      </c>
      <c r="L12" s="70">
        <f t="shared" si="4"/>
        <v>1.5</v>
      </c>
      <c r="M12" s="70">
        <f t="shared" si="5"/>
        <v>12.975000000000001</v>
      </c>
      <c r="N12" s="70">
        <f t="shared" si="6"/>
        <v>0.15</v>
      </c>
      <c r="O12" s="70">
        <f t="shared" si="7"/>
        <v>0.14249999999999999</v>
      </c>
      <c r="P12" s="70">
        <f t="shared" si="8"/>
        <v>7.5000000000000006E-3</v>
      </c>
      <c r="Q12" s="70">
        <f t="shared" si="9"/>
        <v>0.97500000000000009</v>
      </c>
      <c r="R12" s="70">
        <f t="shared" si="10"/>
        <v>1.5000000000000001E-2</v>
      </c>
      <c r="S12" s="70">
        <v>0</v>
      </c>
      <c r="T12" s="70">
        <f t="shared" si="11"/>
        <v>0.45</v>
      </c>
      <c r="U12" s="70">
        <f t="shared" si="12"/>
        <v>61.499999999999993</v>
      </c>
      <c r="V12" s="80"/>
      <c r="W12" s="70">
        <f t="shared" si="13"/>
        <v>2</v>
      </c>
      <c r="X12" s="70">
        <f t="shared" si="14"/>
        <v>17.3</v>
      </c>
      <c r="Y12" s="70">
        <f t="shared" si="15"/>
        <v>0.2</v>
      </c>
      <c r="Z12" s="70">
        <f t="shared" si="16"/>
        <v>0.19</v>
      </c>
      <c r="AA12" s="70">
        <f t="shared" si="17"/>
        <v>0.01</v>
      </c>
      <c r="AB12" s="70">
        <f t="shared" si="18"/>
        <v>1.3</v>
      </c>
      <c r="AC12" s="70">
        <f t="shared" si="19"/>
        <v>0.02</v>
      </c>
      <c r="AD12" s="70">
        <v>0</v>
      </c>
      <c r="AE12" s="70">
        <f t="shared" si="20"/>
        <v>0.6</v>
      </c>
      <c r="AF12" s="70">
        <f t="shared" si="21"/>
        <v>82</v>
      </c>
    </row>
    <row r="13" spans="2:32" ht="15.75" x14ac:dyDescent="0.25">
      <c r="B13" s="89" t="s">
        <v>6232</v>
      </c>
      <c r="C13" s="90"/>
      <c r="D13" s="90"/>
      <c r="E13" s="90"/>
      <c r="F13" s="90"/>
      <c r="G13" s="90"/>
      <c r="H13" s="90"/>
      <c r="I13" s="90"/>
      <c r="J13" s="91"/>
      <c r="K13" s="4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</row>
    <row r="14" spans="2:32" s="4" customFormat="1" ht="30" customHeight="1" x14ac:dyDescent="0.25">
      <c r="B14" s="38" t="s">
        <v>5640</v>
      </c>
      <c r="C14" s="39">
        <v>50</v>
      </c>
      <c r="D14" s="39">
        <v>50</v>
      </c>
      <c r="E14" s="38" t="s">
        <v>6204</v>
      </c>
      <c r="F14" s="65" t="s">
        <v>5639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44478</v>
      </c>
      <c r="J14" s="24" t="str">
        <f>_xlfn.IFNA(VLOOKUP($F14,Products,5,FALSE),"Not Found")</f>
        <v>Crosse &amp; Blackwell Rice Pudding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1.8000000000000003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8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0.1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0.05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0.05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0.06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3.8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41.23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1.8000000000000003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8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0.1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0.05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0.05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0.06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3.8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41.23</v>
      </c>
    </row>
    <row r="15" spans="2:32" s="4" customFormat="1" ht="30" customHeight="1" x14ac:dyDescent="0.25">
      <c r="B15" s="38" t="s">
        <v>6208</v>
      </c>
      <c r="C15" s="39">
        <v>10</v>
      </c>
      <c r="D15" s="39">
        <v>10</v>
      </c>
      <c r="E15" s="38" t="s">
        <v>6204</v>
      </c>
      <c r="F15" s="65" t="s">
        <v>5410</v>
      </c>
      <c r="G15" s="60" t="str">
        <f>IFERROR(IF(E15="Individual Unit",IF(VLOOKUP($F15,Products,26,FALSE)="","X",VLOOKUP($F15,Products,26,FALSE)),""),"")</f>
        <v/>
      </c>
      <c r="H15" s="23" t="str">
        <f>_xlfn.IFNA(VLOOKUP($F15,Products,2,FALSE),"Not Found")</f>
        <v>RD Johns</v>
      </c>
      <c r="I15" s="24" t="str">
        <f>_xlfn.IFNA(VLOOKUP($F15,Products,4,FALSE),"Not Found")</f>
        <v>1674</v>
      </c>
      <c r="J15" s="24" t="str">
        <f>_xlfn.IFNA(VLOOKUP($F15,Products,5,FALSE),"Not Found")</f>
        <v>Greens Summer Berries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0.11000000000000001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0.59000000000000008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0.01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0.01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0.65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0</v>
      </c>
      <c r="S15" s="70">
        <v>0</v>
      </c>
      <c r="T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0.53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4.1590000000000007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0.11000000000000001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0.59000000000000008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0.01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0.01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0.65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0</v>
      </c>
      <c r="AD15" s="70">
        <v>0</v>
      </c>
      <c r="AE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0.53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4.1590000000000007</v>
      </c>
    </row>
    <row r="16" spans="2:32" x14ac:dyDescent="0.25">
      <c r="L16" s="71">
        <f t="shared" ref="L16:U16" si="24">SUM(L6:L15)</f>
        <v>14.725000000000001</v>
      </c>
      <c r="M16" s="71">
        <f t="shared" si="24"/>
        <v>60.675000000000004</v>
      </c>
      <c r="N16" s="71">
        <f t="shared" si="24"/>
        <v>4.2899999999999991</v>
      </c>
      <c r="O16" s="71">
        <f t="shared" si="24"/>
        <v>3.6642999999999999</v>
      </c>
      <c r="P16" s="71">
        <f t="shared" si="24"/>
        <v>0.62570000000000003</v>
      </c>
      <c r="Q16" s="71">
        <f t="shared" si="24"/>
        <v>11.720000000000002</v>
      </c>
      <c r="R16" s="71">
        <f t="shared" si="24"/>
        <v>0.5645</v>
      </c>
      <c r="S16" s="71">
        <f t="shared" si="24"/>
        <v>5.4799999999999995</v>
      </c>
      <c r="T16" s="71">
        <f t="shared" si="24"/>
        <v>1.6800000000000002</v>
      </c>
      <c r="U16" s="71">
        <f t="shared" si="24"/>
        <v>363.98099999999999</v>
      </c>
      <c r="V16" s="73" t="s">
        <v>6151</v>
      </c>
      <c r="W16" s="71">
        <f t="shared" ref="W16:AF16" si="25">SUM(W6:W15)</f>
        <v>19.864999999999998</v>
      </c>
      <c r="X16" s="71">
        <f t="shared" si="25"/>
        <v>82.52</v>
      </c>
      <c r="Y16" s="71">
        <f t="shared" si="25"/>
        <v>5.75</v>
      </c>
      <c r="Z16" s="71">
        <f t="shared" si="25"/>
        <v>4.9149999999999991</v>
      </c>
      <c r="AA16" s="71">
        <f t="shared" si="25"/>
        <v>0.83500000000000019</v>
      </c>
      <c r="AB16" s="71">
        <f t="shared" si="25"/>
        <v>15.935</v>
      </c>
      <c r="AC16" s="71">
        <f t="shared" si="25"/>
        <v>0.80649999999999999</v>
      </c>
      <c r="AD16" s="71">
        <f t="shared" si="25"/>
        <v>6.3199999999999994</v>
      </c>
      <c r="AE16" s="71">
        <f t="shared" si="25"/>
        <v>2.5300000000000002</v>
      </c>
      <c r="AF16" s="71">
        <f t="shared" si="25"/>
        <v>493.63300000000004</v>
      </c>
    </row>
    <row r="17" spans="12:32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3:J13"/>
    <mergeCell ref="I4:I5"/>
    <mergeCell ref="J4:J5"/>
    <mergeCell ref="L4:U4"/>
    <mergeCell ref="W4:AF4"/>
  </mergeCells>
  <hyperlinks>
    <hyperlink ref="L1" location="'HOME WEEK 1'!A1" display="'HOME WEEK 1'!A1" xr:uid="{9E9ABF3B-7E93-4BC5-B20B-12B27C4F2FD0}"/>
    <hyperlink ref="M1" location="'HOME WEEK 2'!A1" display="&lt; Week 2 Home" xr:uid="{CEFB6BDD-1613-451F-BBBC-11A2DF4BA00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4F83526-0DFE-43A6-B71B-AF7E03C002B0}">
          <x14:formula1>
            <xm:f>'Master Product List'!$B:$B</xm:f>
          </x14:formula1>
          <xm:sqref>F14:F15 F6:F12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808E2-318E-4BBC-8B7E-92009877FBA1}">
  <sheetPr codeName="Sheet218">
    <tabColor rgb="FF0070C0"/>
  </sheetPr>
  <dimension ref="B1:AF1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0" customWidth="1"/>
    <col min="7" max="7" width="2.285156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6260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9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1301</v>
      </c>
      <c r="C6" s="24">
        <v>20</v>
      </c>
      <c r="D6" s="24">
        <v>30</v>
      </c>
      <c r="E6" s="23" t="s">
        <v>6204</v>
      </c>
      <c r="F6" s="65" t="s">
        <v>1300</v>
      </c>
      <c r="G6" s="60" t="str">
        <f>IFERROR(IF(E6="Individual Unit",IF(VLOOKUP($F6,Products,26,FALSE)="","X",VLOOKUP($F6,Products,26,FALSE)),""),"")</f>
        <v/>
      </c>
      <c r="H6" s="23" t="str">
        <f>_xlfn.IFNA(VLOOKUP($F6,Products,2,FALSE),"Not Found")</f>
        <v>Bidfood</v>
      </c>
      <c r="I6" s="24" t="str">
        <f>_xlfn.IFNA(VLOOKUP($F6,Products,4,FALSE),"Not Found")</f>
        <v>75603</v>
      </c>
      <c r="J6" s="24" t="str">
        <f>_xlfn.IFNA(VLOOKUP($F6,Products,5,FALSE),"Not Found")</f>
        <v>Tomato</v>
      </c>
      <c r="L6" s="70">
        <f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0.13999999999999999</v>
      </c>
      <c r="M6" s="70">
        <f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0.62</v>
      </c>
      <c r="N6" s="70">
        <f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0.06</v>
      </c>
      <c r="O6" s="70">
        <f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0.04</v>
      </c>
      <c r="P6" s="70">
        <f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0.02</v>
      </c>
      <c r="Q6" s="70">
        <f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0.2</v>
      </c>
      <c r="R6" s="70">
        <f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4.0000000000000001E-3</v>
      </c>
      <c r="S6" s="70">
        <v>0</v>
      </c>
      <c r="T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U6" s="70">
        <f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3.2</v>
      </c>
      <c r="V6" s="80"/>
      <c r="W6" s="70">
        <f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0.20999999999999996</v>
      </c>
      <c r="X6" s="70">
        <f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0.92999999999999994</v>
      </c>
      <c r="Y6" s="70">
        <f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0.09</v>
      </c>
      <c r="Z6" s="70">
        <f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0.06</v>
      </c>
      <c r="AA6" s="70">
        <f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0.03</v>
      </c>
      <c r="AB6" s="70">
        <f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0.3</v>
      </c>
      <c r="AC6" s="70">
        <f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6.0000000000000001E-3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F6" s="70">
        <f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4.8</v>
      </c>
    </row>
    <row r="7" spans="2:32" s="4" customFormat="1" ht="30" customHeight="1" x14ac:dyDescent="0.25">
      <c r="B7" s="23" t="s">
        <v>1281</v>
      </c>
      <c r="C7" s="24">
        <v>20</v>
      </c>
      <c r="D7" s="24">
        <v>30</v>
      </c>
      <c r="E7" s="23" t="s">
        <v>6204</v>
      </c>
      <c r="F7" s="65" t="s">
        <v>1280</v>
      </c>
      <c r="G7" s="60" t="str">
        <f>IFERROR(IF(E7="Individual Unit",IF(VLOOKUP($F7,Products,26,FALSE)="","X",VLOOKUP($F7,Products,26,FALSE)),""),"")</f>
        <v/>
      </c>
      <c r="H7" s="23" t="str">
        <f>_xlfn.IFNA(VLOOKUP($F7,Products,2,FALSE),"Not Found")</f>
        <v>Bidfood</v>
      </c>
      <c r="I7" s="24" t="str">
        <f>_xlfn.IFNA(VLOOKUP($F7,Products,4,FALSE),"Not Found")</f>
        <v>75508</v>
      </c>
      <c r="J7" s="24" t="str">
        <f>_xlfn.IFNA(VLOOKUP($F7,Products,5,FALSE),"Not Found")</f>
        <v>Cucumber 35-40mm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0.13999999999999999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0.3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0.02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0.02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0.12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2E-3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2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0.20999999999999996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0.44999999999999996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0.03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0.03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0.18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3.0000000000000001E-3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3</v>
      </c>
    </row>
    <row r="8" spans="2:32" s="4" customFormat="1" ht="30" customHeight="1" x14ac:dyDescent="0.25">
      <c r="B8" s="23" t="s">
        <v>1288</v>
      </c>
      <c r="C8" s="24">
        <v>40</v>
      </c>
      <c r="D8" s="24">
        <v>60</v>
      </c>
      <c r="E8" s="23" t="s">
        <v>6204</v>
      </c>
      <c r="F8" s="65" t="s">
        <v>1287</v>
      </c>
      <c r="G8" s="60" t="str">
        <f>IFERROR(IF(E8="Individual Unit",IF(VLOOKUP($F8,Products,26,FALSE)="","X",VLOOKUP($F8,Products,26,FALSE)),""),"")</f>
        <v/>
      </c>
      <c r="H8" s="23" t="str">
        <f>_xlfn.IFNA(VLOOKUP($F8,Products,2,FALSE),"Not Found")</f>
        <v>Bidfood</v>
      </c>
      <c r="I8" s="24" t="str">
        <f>_xlfn.IFNA(VLOOKUP($F8,Products,4,FALSE),"Not Found")</f>
        <v>75534</v>
      </c>
      <c r="J8" s="24" t="str">
        <f>_xlfn.IFNA(VLOOKUP($F8,Products,5,FALSE),"Not Found")</f>
        <v>Iceberg Lettuce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0.27999999999999997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0.76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0.12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0.12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0.24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4.0000000000000001E-3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0.76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5.2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0.41999999999999993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1.1399999999999999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0.18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0.18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0.36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6.0000000000000001E-3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1.1399999999999999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7.8000000000000007</v>
      </c>
    </row>
    <row r="9" spans="2:32" s="4" customFormat="1" ht="30" customHeight="1" x14ac:dyDescent="0.25">
      <c r="B9" s="23" t="s">
        <v>1075</v>
      </c>
      <c r="C9" s="24">
        <v>75</v>
      </c>
      <c r="D9" s="24">
        <v>95</v>
      </c>
      <c r="E9" s="23" t="s">
        <v>6204</v>
      </c>
      <c r="F9" s="65" t="s">
        <v>5695</v>
      </c>
      <c r="G9" s="60" t="str">
        <f>IFERROR(IF(E9="Individual Unit",IF(VLOOKUP($F9,Products,26,FALSE)="","X",VLOOKUP($F9,Products,26,FALSE)),""),"")</f>
        <v/>
      </c>
      <c r="H9" s="23" t="str">
        <f>_xlfn.IFNA(VLOOKUP($F9,Products,2,FALSE),"Not Found")</f>
        <v>RD Johns</v>
      </c>
      <c r="I9" s="24" t="str">
        <f>_xlfn.IFNA(VLOOKUP($F9,Products,4,FALSE),"Not Found")</f>
        <v>46623</v>
      </c>
      <c r="J9" s="24" t="str">
        <f>_xlfn.IFNA(VLOOKUP($F9,Products,5,FALSE),"Not Found")</f>
        <v>Quorn Gluten Free Pieces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12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1.7249999999999999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1.2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0.97500000000000009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0.22500000000000001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3.8249999999999997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0.53249999999999997</v>
      </c>
      <c r="S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0.22500000000000001</v>
      </c>
      <c r="T9" s="70">
        <v>0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73.492499999999993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15.200000000000001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2.1850000000000001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1.52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1.2350000000000001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0.28500000000000003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4.8449999999999998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0.67449999999999999</v>
      </c>
      <c r="AD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0.28500000000000003</v>
      </c>
      <c r="AE9" s="70">
        <v>0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93.090500000000006</v>
      </c>
    </row>
    <row r="10" spans="2:32" ht="21" customHeight="1" x14ac:dyDescent="0.25">
      <c r="B10" s="89" t="s">
        <v>6228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45" x14ac:dyDescent="0.25">
      <c r="B11" s="58" t="s">
        <v>5993</v>
      </c>
      <c r="C11" s="39">
        <v>1</v>
      </c>
      <c r="D11" s="39">
        <v>1</v>
      </c>
      <c r="E11" s="39" t="s">
        <v>419</v>
      </c>
      <c r="F11" s="23" t="s">
        <v>6000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4346</v>
      </c>
      <c r="J11" s="24" t="str">
        <f>_xlfn.IFNA(VLOOKUP($F11,Products,5,FALSE),"Not Found")</f>
        <v>Golden Acre Plain Yoghurts (fat free)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4.2999999999999997E-2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5.5E-2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5.0000000000000001E-3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2E-3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3.0000000000000001E-3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5.0000000000000001E-3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1E-3</v>
      </c>
      <c r="S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5.5E-2</v>
      </c>
      <c r="T11" s="70">
        <v>0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0.45169999999999999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4.2999999999999997E-2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5.5E-2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5.0000000000000001E-3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2E-3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3.0000000000000001E-3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5.0000000000000001E-3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1E-3</v>
      </c>
      <c r="AD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5.5E-2</v>
      </c>
      <c r="AE11" s="70">
        <v>0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0.45169999999999999</v>
      </c>
    </row>
    <row r="12" spans="2:32" s="4" customFormat="1" ht="30" customHeight="1" x14ac:dyDescent="0.25">
      <c r="B12" s="38" t="s">
        <v>6208</v>
      </c>
      <c r="C12" s="39">
        <v>10</v>
      </c>
      <c r="D12" s="39">
        <v>10</v>
      </c>
      <c r="E12" s="38" t="s">
        <v>6204</v>
      </c>
      <c r="F12" s="65" t="s">
        <v>5410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1674</v>
      </c>
      <c r="J12" s="24" t="str">
        <f>_xlfn.IFNA(VLOOKUP($F12,Products,5,FALSE),"Not Found")</f>
        <v>Greens Summer 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0.11000000000000001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0.59000000000000008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0.01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0.01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0.65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0.53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4.1590000000000007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0.11000000000000001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0.59000000000000008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0.01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0.01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0.53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4.1590000000000007</v>
      </c>
    </row>
    <row r="13" spans="2:32" x14ac:dyDescent="0.25">
      <c r="L13" s="71">
        <f t="shared" ref="L13:U13" si="0">SUM(L6:L12)</f>
        <v>12.712999999999999</v>
      </c>
      <c r="M13" s="71">
        <f t="shared" si="0"/>
        <v>4.05</v>
      </c>
      <c r="N13" s="71">
        <f t="shared" si="0"/>
        <v>1.4149999999999998</v>
      </c>
      <c r="O13" s="71">
        <f t="shared" si="0"/>
        <v>1.167</v>
      </c>
      <c r="P13" s="71">
        <f t="shared" si="0"/>
        <v>0.248</v>
      </c>
      <c r="Q13" s="71">
        <f t="shared" si="0"/>
        <v>5.04</v>
      </c>
      <c r="R13" s="71">
        <f t="shared" si="0"/>
        <v>0.54349999999999998</v>
      </c>
      <c r="S13" s="71">
        <f t="shared" si="0"/>
        <v>0.28000000000000003</v>
      </c>
      <c r="T13" s="71">
        <f t="shared" si="0"/>
        <v>1.29</v>
      </c>
      <c r="U13" s="71">
        <f t="shared" si="0"/>
        <v>88.503200000000007</v>
      </c>
      <c r="V13" s="73" t="s">
        <v>6151</v>
      </c>
      <c r="W13" s="71">
        <f t="shared" ref="W13:AF13" si="1">SUM(W6:W12)</f>
        <v>16.192999999999998</v>
      </c>
      <c r="X13" s="71">
        <f t="shared" si="1"/>
        <v>5.35</v>
      </c>
      <c r="Y13" s="71">
        <f t="shared" si="1"/>
        <v>1.835</v>
      </c>
      <c r="Z13" s="71">
        <f t="shared" si="1"/>
        <v>1.5170000000000001</v>
      </c>
      <c r="AA13" s="71">
        <f t="shared" si="1"/>
        <v>0.31800000000000006</v>
      </c>
      <c r="AB13" s="71">
        <f t="shared" si="1"/>
        <v>6.34</v>
      </c>
      <c r="AC13" s="71">
        <f t="shared" si="1"/>
        <v>0.6905</v>
      </c>
      <c r="AD13" s="71">
        <f t="shared" si="1"/>
        <v>0.34</v>
      </c>
      <c r="AE13" s="71">
        <f t="shared" si="1"/>
        <v>1.67</v>
      </c>
      <c r="AF13" s="71">
        <f t="shared" si="1"/>
        <v>113.30120000000002</v>
      </c>
    </row>
    <row r="14" spans="2:32" x14ac:dyDescent="0.25">
      <c r="L14" s="59"/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6154</v>
      </c>
      <c r="W14" s="59"/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5" customHeight="1" x14ac:dyDescent="0.25">
      <c r="L15" s="84" t="b">
        <v>1</v>
      </c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6155</v>
      </c>
      <c r="W15" s="84" t="b">
        <v>1</v>
      </c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x14ac:dyDescent="0.25">
      <c r="L16" s="59"/>
      <c r="M16" s="59"/>
      <c r="N16" s="59"/>
      <c r="O16" s="59"/>
      <c r="P16" s="59"/>
      <c r="Q16" s="84" t="b">
        <v>1</v>
      </c>
      <c r="R16" s="59"/>
      <c r="S16" s="59"/>
      <c r="T16" s="84" t="b">
        <v>1</v>
      </c>
      <c r="U16" s="59"/>
      <c r="V16" s="63" t="s">
        <v>6156</v>
      </c>
      <c r="W16" s="59"/>
      <c r="X16" s="59"/>
      <c r="Y16" s="59"/>
      <c r="Z16" s="59"/>
      <c r="AA16" s="59"/>
      <c r="AB16" s="84" t="b">
        <v>1</v>
      </c>
      <c r="AC16" s="59"/>
      <c r="AD16" s="59"/>
      <c r="AE16" s="84" t="b">
        <v>1</v>
      </c>
      <c r="AF16" s="59"/>
    </row>
  </sheetData>
  <mergeCells count="12">
    <mergeCell ref="B10:J10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2271992C-B328-4415-805F-73E34358E167}"/>
    <hyperlink ref="M1" location="'HOME WEEK 2'!A1" display="&lt; Week 2 Home" xr:uid="{26972975-7580-472F-9D00-C4FEF2DD1DD7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D807CE6-8C7C-4183-BA60-E12107E88604}">
          <x14:formula1>
            <xm:f>'Master Product List'!$B:$B</xm:f>
          </x14:formula1>
          <xm:sqref>F6:F9 F11:F12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5697-4428-4867-AF26-CA2057C903CD}">
  <sheetPr codeName="Sheet63">
    <tabColor rgb="FF0070C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0" customWidth="1"/>
    <col min="7" max="7" width="2.285156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6260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4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1301</v>
      </c>
      <c r="C6" s="24">
        <v>20</v>
      </c>
      <c r="D6" s="24">
        <v>30</v>
      </c>
      <c r="E6" s="23" t="s">
        <v>6204</v>
      </c>
      <c r="F6" s="65" t="s">
        <v>1300</v>
      </c>
      <c r="G6" s="60" t="str">
        <f>IFERROR(IF(E6="Individual Unit",IF(VLOOKUP($F6,Products,26,FALSE)="","X",VLOOKUP($F6,Products,26,FALSE)),""),"")</f>
        <v/>
      </c>
      <c r="H6" s="23" t="str">
        <f>_xlfn.IFNA(VLOOKUP($F6,Products,2,FALSE),"Not Found")</f>
        <v>Bidfood</v>
      </c>
      <c r="I6" s="24" t="str">
        <f>_xlfn.IFNA(VLOOKUP($F6,Products,4,FALSE),"Not Found")</f>
        <v>75603</v>
      </c>
      <c r="J6" s="24" t="str">
        <f>_xlfn.IFNA(VLOOKUP($F6,Products,5,FALSE),"Not Found")</f>
        <v>Tomato</v>
      </c>
      <c r="L6" s="70">
        <f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0.13999999999999999</v>
      </c>
      <c r="M6" s="70">
        <f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0.62</v>
      </c>
      <c r="N6" s="70">
        <f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0.06</v>
      </c>
      <c r="O6" s="70">
        <f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0.04</v>
      </c>
      <c r="P6" s="70">
        <f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0.02</v>
      </c>
      <c r="Q6" s="70">
        <f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0.2</v>
      </c>
      <c r="R6" s="70">
        <f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4.0000000000000001E-3</v>
      </c>
      <c r="S6" s="70">
        <v>0</v>
      </c>
      <c r="T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U6" s="70">
        <f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3.2</v>
      </c>
      <c r="V6" s="80"/>
      <c r="W6" s="70">
        <f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0.20999999999999996</v>
      </c>
      <c r="X6" s="70">
        <f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0.92999999999999994</v>
      </c>
      <c r="Y6" s="70">
        <f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0.09</v>
      </c>
      <c r="Z6" s="70">
        <f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0.06</v>
      </c>
      <c r="AA6" s="70">
        <f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0.03</v>
      </c>
      <c r="AB6" s="70">
        <f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0.3</v>
      </c>
      <c r="AC6" s="70">
        <f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6.0000000000000001E-3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4.8</v>
      </c>
    </row>
    <row r="7" spans="2:32" s="4" customFormat="1" ht="30" customHeight="1" x14ac:dyDescent="0.25">
      <c r="B7" s="23" t="s">
        <v>1281</v>
      </c>
      <c r="C7" s="24">
        <v>20</v>
      </c>
      <c r="D7" s="24">
        <v>30</v>
      </c>
      <c r="E7" s="23" t="s">
        <v>6204</v>
      </c>
      <c r="F7" s="65" t="s">
        <v>1280</v>
      </c>
      <c r="G7" s="60" t="str">
        <f>IFERROR(IF(E7="Individual Unit",IF(VLOOKUP($F7,Products,26,FALSE)="","X",VLOOKUP($F7,Products,26,FALSE)),""),"")</f>
        <v/>
      </c>
      <c r="H7" s="23" t="str">
        <f>_xlfn.IFNA(VLOOKUP($F7,Products,2,FALSE),"Not Found")</f>
        <v>Bidfood</v>
      </c>
      <c r="I7" s="24" t="str">
        <f>_xlfn.IFNA(VLOOKUP($F7,Products,4,FALSE),"Not Found")</f>
        <v>75508</v>
      </c>
      <c r="J7" s="24" t="str">
        <f>_xlfn.IFNA(VLOOKUP($F7,Products,5,FALSE),"Not Found")</f>
        <v>Cucumber 35-40mm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0.13999999999999999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0.3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0.02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0.02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0.12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2E-3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2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0.20999999999999996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0.44999999999999996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0.03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0.03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0.18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3.0000000000000001E-3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3</v>
      </c>
    </row>
    <row r="8" spans="2:32" s="4" customFormat="1" ht="30" customHeight="1" x14ac:dyDescent="0.25">
      <c r="B8" s="23" t="s">
        <v>1288</v>
      </c>
      <c r="C8" s="24">
        <v>40</v>
      </c>
      <c r="D8" s="24">
        <v>60</v>
      </c>
      <c r="E8" s="23" t="s">
        <v>6204</v>
      </c>
      <c r="F8" s="65" t="s">
        <v>1287</v>
      </c>
      <c r="G8" s="60" t="str">
        <f>IFERROR(IF(E8="Individual Unit",IF(VLOOKUP($F8,Products,26,FALSE)="","X",VLOOKUP($F8,Products,26,FALSE)),""),"")</f>
        <v/>
      </c>
      <c r="H8" s="23" t="str">
        <f>_xlfn.IFNA(VLOOKUP($F8,Products,2,FALSE),"Not Found")</f>
        <v>Bidfood</v>
      </c>
      <c r="I8" s="24" t="str">
        <f>_xlfn.IFNA(VLOOKUP($F8,Products,4,FALSE),"Not Found")</f>
        <v>75534</v>
      </c>
      <c r="J8" s="24" t="str">
        <f>_xlfn.IFNA(VLOOKUP($F8,Products,5,FALSE),"Not Found")</f>
        <v>Iceberg Lettuce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0.27999999999999997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0.76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0.12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0.12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0.24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4.0000000000000001E-3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0.76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5.2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0.41999999999999993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1.1399999999999999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0.18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0.18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0.36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6.0000000000000001E-3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1.1399999999999999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7.8000000000000007</v>
      </c>
    </row>
    <row r="9" spans="2:32" s="4" customFormat="1" ht="30" customHeight="1" x14ac:dyDescent="0.25">
      <c r="B9" s="23" t="s">
        <v>1075</v>
      </c>
      <c r="C9" s="24">
        <v>75</v>
      </c>
      <c r="D9" s="24">
        <v>95</v>
      </c>
      <c r="E9" s="23" t="s">
        <v>6204</v>
      </c>
      <c r="F9" s="65" t="s">
        <v>5695</v>
      </c>
      <c r="G9" s="60" t="str">
        <f>IFERROR(IF(E9="Individual Unit",IF(VLOOKUP($F9,Products,26,FALSE)="","X",VLOOKUP($F9,Products,26,FALSE)),""),"")</f>
        <v/>
      </c>
      <c r="H9" s="23" t="str">
        <f>_xlfn.IFNA(VLOOKUP($F9,Products,2,FALSE),"Not Found")</f>
        <v>RD Johns</v>
      </c>
      <c r="I9" s="24" t="str">
        <f>_xlfn.IFNA(VLOOKUP($F9,Products,4,FALSE),"Not Found")</f>
        <v>46623</v>
      </c>
      <c r="J9" s="24" t="str">
        <f>_xlfn.IFNA(VLOOKUP($F9,Products,5,FALSE),"Not Found")</f>
        <v>Quorn Gluten Free Pieces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12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1.7249999999999999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1.2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0.97500000000000009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0.22500000000000001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3.8249999999999997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0.53249999999999997</v>
      </c>
      <c r="S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0.22500000000000001</v>
      </c>
      <c r="T9" s="70">
        <v>0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73.492499999999993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15.200000000000001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2.1850000000000001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1.52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1.2350000000000001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0.28500000000000003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4.8449999999999998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0.67449999999999999</v>
      </c>
      <c r="AD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0.28500000000000003</v>
      </c>
      <c r="AE9" s="70">
        <v>0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93.090500000000006</v>
      </c>
    </row>
    <row r="10" spans="2:32" ht="15.75" x14ac:dyDescent="0.25">
      <c r="B10" s="89" t="s">
        <v>6216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38" t="s">
        <v>2975</v>
      </c>
      <c r="C11" s="39">
        <v>20</v>
      </c>
      <c r="D11" s="39">
        <v>25</v>
      </c>
      <c r="E11" s="38" t="s">
        <v>6204</v>
      </c>
      <c r="F11" s="65" t="s">
        <v>3270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Tamar Fresh</v>
      </c>
      <c r="I11" s="24" t="str">
        <f>_xlfn.IFNA(VLOOKUP($F11,Products,4,FALSE),"Not Found")</f>
        <v>33094</v>
      </c>
      <c r="J11" s="24" t="str">
        <f>_xlfn.IFNA(VLOOKUP($F11,Products,5,FALSE),"Not Found")</f>
        <v>Strawberries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0.12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1.22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0.1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9.1999999999999998E-2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8.0000000000000002E-3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0.2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1.22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6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0.15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1.5249999999999999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0.125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0.11499999999999999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0.01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0.25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1.5249999999999999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7.5</v>
      </c>
    </row>
    <row r="12" spans="2:32" s="4" customFormat="1" ht="30" customHeight="1" x14ac:dyDescent="0.25">
      <c r="B12" s="38" t="s">
        <v>2668</v>
      </c>
      <c r="C12" s="39">
        <v>15</v>
      </c>
      <c r="D12" s="39">
        <v>20</v>
      </c>
      <c r="E12" s="38" t="s">
        <v>6204</v>
      </c>
      <c r="F12" s="65" t="s">
        <v>3267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17229</v>
      </c>
      <c r="J12" s="24" t="str">
        <f>_xlfn.IFNA(VLOOKUP($F12,Products,5,FALSE),"Not Found")</f>
        <v>Red Grapes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0.10499999999999998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2.415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0.03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0.03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0.09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2.415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9.75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0.13999999999999999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3.22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0.04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0.04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0.12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3.22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13</v>
      </c>
    </row>
    <row r="13" spans="2:32" s="4" customFormat="1" ht="30" customHeight="1" x14ac:dyDescent="0.25">
      <c r="B13" s="38" t="s">
        <v>1447</v>
      </c>
      <c r="C13" s="39">
        <v>0.1</v>
      </c>
      <c r="D13" s="39">
        <v>0.1</v>
      </c>
      <c r="E13" s="38" t="s">
        <v>1216</v>
      </c>
      <c r="F13" s="65" t="s">
        <v>3333</v>
      </c>
      <c r="G13" s="60">
        <f>IFERROR(IF(E13="Individual Unit",IF(VLOOKUP($F13,Products,26,FALSE)="","X",VLOOKUP($F13,Products,26,FALSE)),""),"")</f>
        <v>167</v>
      </c>
      <c r="H13" s="23" t="str">
        <f>_xlfn.IFNA(VLOOKUP($F13,Products,2,FALSE),"Not Found")</f>
        <v>Tamar Fresh</v>
      </c>
      <c r="I13" s="24" t="str">
        <f>_xlfn.IFNA(VLOOKUP($F13,Products,4,FALSE),"Not Found")</f>
        <v>1006</v>
      </c>
      <c r="J13" s="24" t="str">
        <f>_xlfn.IFNA(VLOOKUP($F13,Products,5,FALSE),"Not Found")</f>
        <v>Gala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2.1710000000000003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0.20040000000000002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1.8370000000000002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8.35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2.1710000000000003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0.20040000000000002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1.8370000000000002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8.35</v>
      </c>
    </row>
    <row r="14" spans="2:32" x14ac:dyDescent="0.25">
      <c r="L14" s="71">
        <f>SUM(L6:L13)</f>
        <v>12.785</v>
      </c>
      <c r="M14" s="71">
        <f t="shared" ref="M14:U14" si="0">SUM(M6:M13)</f>
        <v>9.2110000000000003</v>
      </c>
      <c r="N14" s="71">
        <f t="shared" si="0"/>
        <v>1.53</v>
      </c>
      <c r="O14" s="71">
        <f t="shared" si="0"/>
        <v>1.2770000000000001</v>
      </c>
      <c r="P14" s="71">
        <f t="shared" si="0"/>
        <v>0.253</v>
      </c>
      <c r="Q14" s="71">
        <f t="shared" si="0"/>
        <v>4.8754</v>
      </c>
      <c r="R14" s="71">
        <f t="shared" si="0"/>
        <v>0.54249999999999998</v>
      </c>
      <c r="S14" s="71">
        <f t="shared" si="0"/>
        <v>0.22500000000000001</v>
      </c>
      <c r="T14" s="71">
        <f t="shared" si="0"/>
        <v>6.2319999999999993</v>
      </c>
      <c r="U14" s="71">
        <f t="shared" si="0"/>
        <v>107.99249999999999</v>
      </c>
      <c r="V14" s="73" t="s">
        <v>6151</v>
      </c>
      <c r="W14" s="71">
        <f>SUM(W6:W13)</f>
        <v>16.329999999999998</v>
      </c>
      <c r="X14" s="71">
        <f t="shared" ref="X14:AF14" si="1">SUM(X6:X13)</f>
        <v>11.621000000000002</v>
      </c>
      <c r="Y14" s="71">
        <f t="shared" si="1"/>
        <v>1.9850000000000001</v>
      </c>
      <c r="Z14" s="71">
        <f t="shared" si="1"/>
        <v>1.6600000000000001</v>
      </c>
      <c r="AA14" s="71">
        <f t="shared" si="1"/>
        <v>0.32500000000000007</v>
      </c>
      <c r="AB14" s="71">
        <f t="shared" si="1"/>
        <v>6.2553999999999998</v>
      </c>
      <c r="AC14" s="71">
        <f t="shared" si="1"/>
        <v>0.6895</v>
      </c>
      <c r="AD14" s="71">
        <f t="shared" si="1"/>
        <v>0.28500000000000003</v>
      </c>
      <c r="AE14" s="71">
        <f t="shared" si="1"/>
        <v>7.7219999999999995</v>
      </c>
      <c r="AF14" s="71">
        <f t="shared" si="1"/>
        <v>137.54050000000001</v>
      </c>
    </row>
    <row r="15" spans="2:32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L3:AF3"/>
    <mergeCell ref="L4:U4"/>
    <mergeCell ref="W4:AF4"/>
    <mergeCell ref="B10:J10"/>
    <mergeCell ref="B1:K1"/>
    <mergeCell ref="B4:B5"/>
    <mergeCell ref="C4:D4"/>
    <mergeCell ref="E4:E5"/>
    <mergeCell ref="H4:H5"/>
    <mergeCell ref="I4:I5"/>
    <mergeCell ref="J4:J5"/>
    <mergeCell ref="F4:G5"/>
  </mergeCells>
  <hyperlinks>
    <hyperlink ref="L1" location="'HOME WEEK 1'!A1" display="'HOME WEEK 1'!A1" xr:uid="{092D36B5-66B0-4881-90E7-9AC7ECC43E8B}"/>
    <hyperlink ref="M1" location="'HOME WEEK 2'!A1" display="&lt; Week 2 Home" xr:uid="{D09126AE-B2C5-4922-B7F0-BA887C357A42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492750-D2A6-48FF-B5B0-F37B85227552}">
          <x14:formula1>
            <xm:f>'Master Product List'!$B:$B</xm:f>
          </x14:formula1>
          <xm:sqref>F11:F13 F6:F9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3EC4D-5CAE-47AF-99D3-8B83DC7F6F95}">
  <sheetPr codeName="Sheet10">
    <tabColor rgb="FF0070C0"/>
  </sheetPr>
  <dimension ref="B1:AF19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" customWidth="1"/>
    <col min="2" max="2" width="18.28515625" customWidth="1"/>
    <col min="3" max="4" width="10.7109375" customWidth="1"/>
    <col min="5" max="5" width="15.7109375" customWidth="1"/>
    <col min="6" max="6" width="22" customWidth="1"/>
    <col min="7" max="7" width="3.57031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6261</v>
      </c>
      <c r="C1" s="95"/>
      <c r="D1" s="95"/>
      <c r="E1" s="95"/>
      <c r="F1" s="95"/>
      <c r="G1" s="95"/>
      <c r="H1" s="95"/>
      <c r="I1" s="95"/>
      <c r="J1" s="95"/>
      <c r="K1" s="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3934</v>
      </c>
      <c r="C6" s="24">
        <v>20</v>
      </c>
      <c r="D6" s="24">
        <v>30</v>
      </c>
      <c r="E6" s="23" t="s">
        <v>6204</v>
      </c>
      <c r="F6" s="65" t="s">
        <v>5890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ESW</v>
      </c>
      <c r="I6" s="24" t="str">
        <f t="shared" ref="I6:I11" si="2">_xlfn.IFNA(VLOOKUP($F6,Products,4,FALSE),"Not Found")</f>
        <v>Onion_Gravy</v>
      </c>
      <c r="J6" s="24" t="str">
        <f t="shared" ref="J6:J11" si="3">_xlfn.IFNA(VLOOKUP($F6,Products,5,FALSE),"Not Found")</f>
        <v>Homemade Onion Gravy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0.71799999999999997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2.1960000000000002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1.8899999999999997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0.65399999999999991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1.2359999999999998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0.82400000000000007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0.26600000000000001</v>
      </c>
      <c r="S6" s="70">
        <f t="shared" ref="S6:T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0.49400000000000005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28.775999999999996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1.077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3.2940000000000005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2.8349999999999995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0.98099999999999976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1.8539999999999999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1.236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0.39900000000000002</v>
      </c>
      <c r="AD6" s="70">
        <f t="shared" ref="AD6:AE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0.7410000000000001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43.163999999999994</v>
      </c>
    </row>
    <row r="7" spans="2:32" s="4" customFormat="1" ht="30" customHeight="1" x14ac:dyDescent="0.25">
      <c r="B7" s="23" t="s">
        <v>2382</v>
      </c>
      <c r="C7" s="24">
        <v>20</v>
      </c>
      <c r="D7" s="24">
        <v>30</v>
      </c>
      <c r="E7" s="23" t="s">
        <v>6204</v>
      </c>
      <c r="F7" s="65" t="s">
        <v>5611</v>
      </c>
      <c r="G7" s="60" t="str">
        <f t="shared" si="0"/>
        <v/>
      </c>
      <c r="H7" s="23" t="str">
        <f t="shared" si="1"/>
        <v>Bidfood</v>
      </c>
      <c r="I7" s="24" t="str">
        <f t="shared" si="2"/>
        <v>4386</v>
      </c>
      <c r="J7" s="24" t="str">
        <f t="shared" si="3"/>
        <v>Everyday Favourites Broccoli Florets</v>
      </c>
      <c r="L7" s="70">
        <f t="shared" si="4"/>
        <v>0.85999999999999988</v>
      </c>
      <c r="M7" s="70">
        <f t="shared" si="5"/>
        <v>0.64</v>
      </c>
      <c r="N7" s="70">
        <f t="shared" si="6"/>
        <v>0.12</v>
      </c>
      <c r="O7" s="70">
        <f t="shared" si="7"/>
        <v>0.08</v>
      </c>
      <c r="P7" s="70">
        <f t="shared" si="8"/>
        <v>0.04</v>
      </c>
      <c r="Q7" s="70">
        <f t="shared" si="9"/>
        <v>0.8</v>
      </c>
      <c r="R7" s="70">
        <f t="shared" si="10"/>
        <v>4.0000000000000001E-3</v>
      </c>
      <c r="S7" s="70">
        <v>0</v>
      </c>
      <c r="T7" s="70">
        <f t="shared" si="11"/>
        <v>0.38</v>
      </c>
      <c r="U7" s="70">
        <f t="shared" si="12"/>
        <v>8.6</v>
      </c>
      <c r="V7" s="80"/>
      <c r="W7" s="70">
        <f t="shared" si="13"/>
        <v>1.2899999999999998</v>
      </c>
      <c r="X7" s="70">
        <f t="shared" si="14"/>
        <v>0.96</v>
      </c>
      <c r="Y7" s="70">
        <f t="shared" si="15"/>
        <v>0.18</v>
      </c>
      <c r="Z7" s="70">
        <f t="shared" si="16"/>
        <v>0.12</v>
      </c>
      <c r="AA7" s="70">
        <f t="shared" si="17"/>
        <v>0.06</v>
      </c>
      <c r="AB7" s="70">
        <f t="shared" si="18"/>
        <v>1.2</v>
      </c>
      <c r="AC7" s="70">
        <f t="shared" si="19"/>
        <v>6.0000000000000001E-3</v>
      </c>
      <c r="AD7" s="70">
        <v>0</v>
      </c>
      <c r="AE7" s="70">
        <f t="shared" si="20"/>
        <v>0.56999999999999995</v>
      </c>
      <c r="AF7" s="70">
        <f t="shared" si="21"/>
        <v>12.9</v>
      </c>
    </row>
    <row r="8" spans="2:32" s="4" customFormat="1" ht="30" customHeight="1" x14ac:dyDescent="0.25">
      <c r="B8" s="23" t="s">
        <v>2382</v>
      </c>
      <c r="C8" s="24">
        <v>20</v>
      </c>
      <c r="D8" s="24">
        <v>30</v>
      </c>
      <c r="E8" s="23" t="s">
        <v>6204</v>
      </c>
      <c r="F8" s="65" t="s">
        <v>998</v>
      </c>
      <c r="G8" s="60" t="str">
        <f t="shared" si="0"/>
        <v/>
      </c>
      <c r="H8" s="23" t="str">
        <f t="shared" si="1"/>
        <v>Bidfood</v>
      </c>
      <c r="I8" s="24" t="str">
        <f t="shared" si="2"/>
        <v>4384</v>
      </c>
      <c r="J8" s="24" t="str">
        <f t="shared" si="3"/>
        <v>EF Baby Carrots 1 x 2.5kg</v>
      </c>
      <c r="L8" s="70">
        <f t="shared" si="4"/>
        <v>0.13999999999999999</v>
      </c>
      <c r="M8" s="70">
        <f t="shared" si="5"/>
        <v>1.2</v>
      </c>
      <c r="N8" s="70">
        <f t="shared" si="6"/>
        <v>0.1</v>
      </c>
      <c r="O8" s="70">
        <f t="shared" si="7"/>
        <v>0.08</v>
      </c>
      <c r="P8" s="70">
        <f t="shared" si="8"/>
        <v>0.02</v>
      </c>
      <c r="Q8" s="70">
        <f t="shared" si="9"/>
        <v>0.70000000000000007</v>
      </c>
      <c r="R8" s="70">
        <f t="shared" si="10"/>
        <v>0</v>
      </c>
      <c r="S8" s="70">
        <v>0</v>
      </c>
      <c r="T8" s="70">
        <f t="shared" si="11"/>
        <v>0.89999999999999991</v>
      </c>
      <c r="U8" s="70">
        <f t="shared" si="12"/>
        <v>7.6</v>
      </c>
      <c r="V8" s="80"/>
      <c r="W8" s="70">
        <f t="shared" si="13"/>
        <v>0.20999999999999996</v>
      </c>
      <c r="X8" s="70">
        <f t="shared" si="14"/>
        <v>1.7999999999999998</v>
      </c>
      <c r="Y8" s="70">
        <f t="shared" si="15"/>
        <v>0.15</v>
      </c>
      <c r="Z8" s="70">
        <f t="shared" si="16"/>
        <v>0.12</v>
      </c>
      <c r="AA8" s="70">
        <f t="shared" si="17"/>
        <v>0.03</v>
      </c>
      <c r="AB8" s="70">
        <f t="shared" si="18"/>
        <v>1.05</v>
      </c>
      <c r="AC8" s="70">
        <f t="shared" si="19"/>
        <v>0</v>
      </c>
      <c r="AD8" s="70">
        <v>0</v>
      </c>
      <c r="AE8" s="70">
        <f t="shared" si="20"/>
        <v>1.3499999999999999</v>
      </c>
      <c r="AF8" s="70">
        <f t="shared" si="21"/>
        <v>11.4</v>
      </c>
    </row>
    <row r="9" spans="2:32" s="4" customFormat="1" ht="30" customHeight="1" x14ac:dyDescent="0.25">
      <c r="B9" s="23" t="s">
        <v>2840</v>
      </c>
      <c r="C9" s="24">
        <v>3</v>
      </c>
      <c r="D9" s="24">
        <v>4</v>
      </c>
      <c r="E9" s="23" t="s">
        <v>1216</v>
      </c>
      <c r="F9" s="65" t="s">
        <v>5843</v>
      </c>
      <c r="G9" s="60">
        <f t="shared" si="0"/>
        <v>60</v>
      </c>
      <c r="H9" s="23" t="str">
        <f t="shared" si="1"/>
        <v>Savona</v>
      </c>
      <c r="I9" s="24" t="str">
        <f t="shared" si="2"/>
        <v>452688</v>
      </c>
      <c r="J9" s="24" t="str">
        <f t="shared" si="3"/>
        <v>Pre Cut Peeled Roasting Potatoes</v>
      </c>
      <c r="L9" s="70">
        <f t="shared" si="4"/>
        <v>3.42</v>
      </c>
      <c r="M9" s="70">
        <f t="shared" si="5"/>
        <v>35.28</v>
      </c>
      <c r="N9" s="70">
        <f t="shared" si="6"/>
        <v>0.18</v>
      </c>
      <c r="O9" s="70">
        <f t="shared" si="7"/>
        <v>0.12600000000000003</v>
      </c>
      <c r="P9" s="70">
        <f t="shared" si="8"/>
        <v>5.3999999999999992E-2</v>
      </c>
      <c r="Q9" s="70">
        <f t="shared" si="9"/>
        <v>3.5999999999999996</v>
      </c>
      <c r="R9" s="70">
        <f t="shared" si="10"/>
        <v>3.6000000000000004E-2</v>
      </c>
      <c r="S9" s="70">
        <v>0</v>
      </c>
      <c r="T9" s="70">
        <f t="shared" si="11"/>
        <v>1.62</v>
      </c>
      <c r="U9" s="70">
        <f t="shared" si="12"/>
        <v>147.6</v>
      </c>
      <c r="V9" s="80"/>
      <c r="W9" s="70">
        <f t="shared" si="13"/>
        <v>4.5599999999999996</v>
      </c>
      <c r="X9" s="70">
        <f t="shared" si="14"/>
        <v>47.04</v>
      </c>
      <c r="Y9" s="70">
        <f t="shared" si="15"/>
        <v>0.24</v>
      </c>
      <c r="Z9" s="70">
        <f t="shared" si="16"/>
        <v>0.16800000000000004</v>
      </c>
      <c r="AA9" s="70">
        <f t="shared" si="17"/>
        <v>7.1999999999999995E-2</v>
      </c>
      <c r="AB9" s="70">
        <f t="shared" si="18"/>
        <v>4.8</v>
      </c>
      <c r="AC9" s="70">
        <f t="shared" si="19"/>
        <v>4.8000000000000001E-2</v>
      </c>
      <c r="AD9" s="70">
        <v>0</v>
      </c>
      <c r="AE9" s="70">
        <f t="shared" si="20"/>
        <v>2.16</v>
      </c>
      <c r="AF9" s="70">
        <f t="shared" si="21"/>
        <v>196.79999999999998</v>
      </c>
    </row>
    <row r="10" spans="2:32" s="4" customFormat="1" ht="30" customHeight="1" x14ac:dyDescent="0.25">
      <c r="B10" s="23" t="s">
        <v>5868</v>
      </c>
      <c r="C10" s="24">
        <v>2.7</v>
      </c>
      <c r="D10" s="24">
        <v>3.6</v>
      </c>
      <c r="E10" s="23" t="s">
        <v>6205</v>
      </c>
      <c r="F10" s="65" t="s">
        <v>5867</v>
      </c>
      <c r="G10" s="60" t="str">
        <f t="shared" ref="G10" si="22">IFERROR(IF(E10="Individual Unit",IF(VLOOKUP($F10,Products,26,FALSE)="","X",VLOOKUP($F10,Products,26,FALSE)),""),"")</f>
        <v/>
      </c>
      <c r="H10" s="23" t="str">
        <f t="shared" si="1"/>
        <v>TBC</v>
      </c>
      <c r="I10" s="24" t="str">
        <f t="shared" si="2"/>
        <v>Spray_Oil</v>
      </c>
      <c r="J10" s="24" t="str">
        <f t="shared" si="3"/>
        <v>Olive Oil Cooking Spray</v>
      </c>
      <c r="L10" s="70">
        <f t="shared" si="4"/>
        <v>0</v>
      </c>
      <c r="M10" s="70">
        <f t="shared" si="5"/>
        <v>0</v>
      </c>
      <c r="N10" s="70">
        <f t="shared" si="6"/>
        <v>1.3365</v>
      </c>
      <c r="O10" s="70">
        <f t="shared" si="7"/>
        <v>1.1448</v>
      </c>
      <c r="P10" s="70">
        <f t="shared" si="8"/>
        <v>0.19170000000000001</v>
      </c>
      <c r="Q10" s="70">
        <f t="shared" si="9"/>
        <v>0</v>
      </c>
      <c r="R10" s="70">
        <f t="shared" si="10"/>
        <v>0</v>
      </c>
      <c r="S10" s="70">
        <f t="shared" si="11"/>
        <v>0</v>
      </c>
      <c r="T10" s="70">
        <v>0</v>
      </c>
      <c r="U10" s="70">
        <f t="shared" si="12"/>
        <v>12.987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1.782</v>
      </c>
      <c r="Z10" s="70">
        <f t="shared" si="16"/>
        <v>1.5264</v>
      </c>
      <c r="AA10" s="70">
        <f t="shared" si="17"/>
        <v>0.25559999999999999</v>
      </c>
      <c r="AB10" s="70">
        <f t="shared" si="18"/>
        <v>0</v>
      </c>
      <c r="AC10" s="70">
        <f t="shared" si="19"/>
        <v>0</v>
      </c>
      <c r="AD10" s="70">
        <f t="shared" si="20"/>
        <v>0</v>
      </c>
      <c r="AE10" s="70">
        <v>0</v>
      </c>
      <c r="AF10" s="70">
        <f t="shared" si="21"/>
        <v>17.315999999999999</v>
      </c>
    </row>
    <row r="11" spans="2:32" s="4" customFormat="1" ht="30" customHeight="1" x14ac:dyDescent="0.25">
      <c r="B11" s="23" t="s">
        <v>2982</v>
      </c>
      <c r="C11" s="24">
        <v>75</v>
      </c>
      <c r="D11" s="24">
        <v>100</v>
      </c>
      <c r="E11" s="23" t="s">
        <v>6204</v>
      </c>
      <c r="F11" s="65" t="s">
        <v>3842</v>
      </c>
      <c r="G11" s="60" t="str">
        <f t="shared" si="0"/>
        <v/>
      </c>
      <c r="H11" s="23" t="str">
        <f t="shared" si="1"/>
        <v>Bidfood</v>
      </c>
      <c r="I11" s="24" t="str">
        <f t="shared" si="2"/>
        <v>88408</v>
      </c>
      <c r="J11" s="24" t="str">
        <f t="shared" si="3"/>
        <v>Chicken Breast</v>
      </c>
      <c r="L11" s="70">
        <f t="shared" si="4"/>
        <v>17.475000000000001</v>
      </c>
      <c r="M11" s="70">
        <f t="shared" si="5"/>
        <v>0</v>
      </c>
      <c r="N11" s="70">
        <f t="shared" si="6"/>
        <v>1.35</v>
      </c>
      <c r="O11" s="70">
        <f t="shared" si="7"/>
        <v>0.90000000000000013</v>
      </c>
      <c r="P11" s="70">
        <f t="shared" si="8"/>
        <v>0.45</v>
      </c>
      <c r="Q11" s="70">
        <f t="shared" si="9"/>
        <v>0</v>
      </c>
      <c r="R11" s="70">
        <f t="shared" si="10"/>
        <v>7.4999999999999997E-2</v>
      </c>
      <c r="S11" s="70">
        <f t="shared" si="11"/>
        <v>0</v>
      </c>
      <c r="T11" s="70">
        <v>0</v>
      </c>
      <c r="U11" s="70">
        <f t="shared" si="12"/>
        <v>81.75</v>
      </c>
      <c r="V11" s="80"/>
      <c r="W11" s="70">
        <f t="shared" si="13"/>
        <v>23.3</v>
      </c>
      <c r="X11" s="70">
        <f t="shared" si="14"/>
        <v>0</v>
      </c>
      <c r="Y11" s="70">
        <f t="shared" si="15"/>
        <v>1.8000000000000003</v>
      </c>
      <c r="Z11" s="70">
        <f t="shared" si="16"/>
        <v>1.2000000000000002</v>
      </c>
      <c r="AA11" s="70">
        <f t="shared" si="17"/>
        <v>0.6</v>
      </c>
      <c r="AB11" s="70">
        <f t="shared" si="18"/>
        <v>0</v>
      </c>
      <c r="AC11" s="70">
        <f t="shared" si="19"/>
        <v>0.1</v>
      </c>
      <c r="AD11" s="70">
        <f t="shared" si="20"/>
        <v>0</v>
      </c>
      <c r="AE11" s="70">
        <v>0</v>
      </c>
      <c r="AF11" s="70">
        <f t="shared" si="21"/>
        <v>109.00000000000001</v>
      </c>
    </row>
    <row r="12" spans="2:32" s="4" customFormat="1" ht="17.25" customHeight="1" x14ac:dyDescent="0.25">
      <c r="B12" s="89" t="s">
        <v>6251</v>
      </c>
      <c r="C12" s="90"/>
      <c r="D12" s="90"/>
      <c r="E12" s="90"/>
      <c r="F12" s="90"/>
      <c r="G12" s="90"/>
      <c r="H12" s="90"/>
      <c r="I12" s="90"/>
      <c r="J12" s="9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23" t="s">
        <v>1220</v>
      </c>
      <c r="C13" s="24">
        <v>50</v>
      </c>
      <c r="D13" s="24">
        <v>50</v>
      </c>
      <c r="E13" s="23" t="s">
        <v>6204</v>
      </c>
      <c r="F13" s="65" t="s">
        <v>5554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3021</v>
      </c>
      <c r="J13" s="24" t="str">
        <f>_xlfn.IFNA(VLOOKUP($F13,Products,5,FALSE),"Not Found")</f>
        <v>Caterers Kitchen Solid Pack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5.9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0.05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0.05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0.90000000000000013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5.9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23.78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0.2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5.9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0.05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0.05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0.90000000000000013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5.9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23.78</v>
      </c>
    </row>
    <row r="14" spans="2:32" s="4" customFormat="1" ht="30" customHeight="1" x14ac:dyDescent="0.25">
      <c r="B14" s="23" t="s">
        <v>6219</v>
      </c>
      <c r="C14" s="24">
        <v>20</v>
      </c>
      <c r="D14" s="24">
        <v>20</v>
      </c>
      <c r="E14" s="23" t="s">
        <v>6204</v>
      </c>
      <c r="F14" s="65" t="s">
        <v>5352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8986</v>
      </c>
      <c r="J14" s="24" t="str">
        <f>_xlfn.IFNA(VLOOKUP($F14,Products,5,FALSE),"Not Found")</f>
        <v xml:space="preserve"> Crumble Topping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1.24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14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3.5999999999999996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2.3800000000000003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1.22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0.64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0.04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4.4000000000000004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92.97399999999999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1.24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14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3.5999999999999996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2.3800000000000003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1.22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0.64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0.04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4.4000000000000004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92.97399999999999</v>
      </c>
    </row>
    <row r="15" spans="2:32" s="4" customFormat="1" ht="30" customHeight="1" x14ac:dyDescent="0.25">
      <c r="B15" s="23" t="s">
        <v>6220</v>
      </c>
      <c r="C15" s="24">
        <v>2.2999999999999998</v>
      </c>
      <c r="D15" s="24">
        <v>2.2999999999999998</v>
      </c>
      <c r="E15" s="23" t="s">
        <v>6204</v>
      </c>
      <c r="F15" s="65" t="s">
        <v>3898</v>
      </c>
      <c r="G15" s="60" t="str">
        <f>IFERROR(IF(E15="Individual Unit",IF(VLOOKUP($F15,Products,26,FALSE)="","X",VLOOKUP($F15,Products,26,FALSE)),""),"")</f>
        <v/>
      </c>
      <c r="H15" s="23" t="str">
        <f>_xlfn.IFNA(VLOOKUP($F15,Products,2,FALSE),"Not Found")</f>
        <v>RD Johns</v>
      </c>
      <c r="I15" s="24" t="str">
        <f>_xlfn.IFNA(VLOOKUP($F15,Products,4,FALSE),"Not Found")</f>
        <v>5928</v>
      </c>
      <c r="J15" s="24" t="str">
        <f>_xlfn.IFNA(VLOOKUP($F15,Products,5,FALSE),"Not Found")</f>
        <v>Birds Instant Custard Mix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8.0500000000000002E-2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1.8836999999999999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0.2369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0.10350000000000002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0.13339999999999999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1.15E-2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1.0579999999999999E-2</v>
      </c>
      <c r="S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1.2304999999999999</v>
      </c>
      <c r="T15" s="70">
        <v>0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10.0763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8.0500000000000002E-2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1.8836999999999999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0.2369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0.10350000000000002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0.13339999999999999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1.15E-2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1.0579999999999999E-2</v>
      </c>
      <c r="AD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1.2304999999999999</v>
      </c>
      <c r="AE15" s="70">
        <v>0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10.0763</v>
      </c>
    </row>
    <row r="16" spans="2:32" x14ac:dyDescent="0.25">
      <c r="L16" s="71">
        <f t="shared" ref="L16:U16" si="23">SUM(L6:L15)</f>
        <v>24.133499999999998</v>
      </c>
      <c r="M16" s="71">
        <f t="shared" si="23"/>
        <v>61.099699999999999</v>
      </c>
      <c r="N16" s="71">
        <f t="shared" si="23"/>
        <v>8.8634000000000004</v>
      </c>
      <c r="O16" s="71">
        <f t="shared" si="23"/>
        <v>5.5183</v>
      </c>
      <c r="P16" s="71">
        <f t="shared" si="23"/>
        <v>3.3450999999999995</v>
      </c>
      <c r="Q16" s="71">
        <f t="shared" si="23"/>
        <v>7.4754999999999994</v>
      </c>
      <c r="R16" s="71">
        <f t="shared" si="23"/>
        <v>0.43158000000000002</v>
      </c>
      <c r="S16" s="71">
        <f t="shared" si="23"/>
        <v>6.1245000000000003</v>
      </c>
      <c r="T16" s="71">
        <f t="shared" si="23"/>
        <v>8.8000000000000007</v>
      </c>
      <c r="U16" s="71">
        <f t="shared" si="23"/>
        <v>414.14329999999995</v>
      </c>
      <c r="V16" s="73" t="s">
        <v>6151</v>
      </c>
      <c r="W16" s="71">
        <f t="shared" ref="W16:AF16" si="24">SUM(W6:W15)</f>
        <v>31.9575</v>
      </c>
      <c r="X16" s="71">
        <f t="shared" si="24"/>
        <v>74.877700000000004</v>
      </c>
      <c r="Y16" s="71">
        <f t="shared" si="24"/>
        <v>10.873900000000001</v>
      </c>
      <c r="Z16" s="71">
        <f t="shared" si="24"/>
        <v>6.6489000000000011</v>
      </c>
      <c r="AA16" s="71">
        <f t="shared" si="24"/>
        <v>4.2249999999999996</v>
      </c>
      <c r="AB16" s="71">
        <f t="shared" si="24"/>
        <v>9.8375000000000004</v>
      </c>
      <c r="AC16" s="71">
        <f t="shared" si="24"/>
        <v>0.60358000000000012</v>
      </c>
      <c r="AD16" s="71">
        <f t="shared" si="24"/>
        <v>6.3715000000000002</v>
      </c>
      <c r="AE16" s="71">
        <f t="shared" si="24"/>
        <v>9.98</v>
      </c>
      <c r="AF16" s="71">
        <f t="shared" si="24"/>
        <v>517.41030000000001</v>
      </c>
    </row>
    <row r="17" spans="12:32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L3:AF3"/>
    <mergeCell ref="L4:U4"/>
    <mergeCell ref="W4:AF4"/>
    <mergeCell ref="B12:J12"/>
    <mergeCell ref="B1:J1"/>
    <mergeCell ref="B4:B5"/>
    <mergeCell ref="C4:D4"/>
    <mergeCell ref="E4:E5"/>
    <mergeCell ref="H4:H5"/>
    <mergeCell ref="I4:I5"/>
    <mergeCell ref="J4:J5"/>
    <mergeCell ref="F4:G5"/>
  </mergeCells>
  <phoneticPr fontId="25" type="noConversion"/>
  <hyperlinks>
    <hyperlink ref="L1" location="'HOME WEEK 1'!A1" display="'HOME WEEK 1'!A1" xr:uid="{B67C5AD1-B52D-49EC-8E6A-20F5A58CAF80}"/>
    <hyperlink ref="M1" location="'HOME WEEK 2'!A1" display="&lt; Week 2 Home" xr:uid="{A3D6D4D8-5748-4BFB-B093-D0F596A3B01E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50329C-D294-44D2-A506-105AE2344FD4}">
          <x14:formula1>
            <xm:f>'Master Product List'!$B:$B</xm:f>
          </x14:formula1>
          <xm:sqref>F6:F11 F13:F15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03AFF-7517-40BA-8C00-DB452A129BFA}">
  <sheetPr codeName="Sheet210">
    <tabColor rgb="FF0070C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" customWidth="1"/>
    <col min="2" max="2" width="18.28515625" customWidth="1"/>
    <col min="3" max="4" width="10.7109375" customWidth="1"/>
    <col min="5" max="5" width="15.7109375" customWidth="1"/>
    <col min="6" max="6" width="22" customWidth="1"/>
    <col min="7" max="7" width="3.57031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6262</v>
      </c>
      <c r="C1" s="95"/>
      <c r="D1" s="95"/>
      <c r="E1" s="95"/>
      <c r="F1" s="95"/>
      <c r="G1" s="95"/>
      <c r="H1" s="95"/>
      <c r="I1" s="95"/>
      <c r="J1" s="95"/>
      <c r="K1" s="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8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3934</v>
      </c>
      <c r="C6" s="24">
        <v>20</v>
      </c>
      <c r="D6" s="24">
        <v>20</v>
      </c>
      <c r="E6" s="23" t="s">
        <v>6204</v>
      </c>
      <c r="F6" s="65" t="s">
        <v>5890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ESW</v>
      </c>
      <c r="I6" s="24" t="str">
        <f t="shared" ref="I6:I11" si="2">_xlfn.IFNA(VLOOKUP($F6,Products,4,FALSE),"Not Found")</f>
        <v>Onion_Gravy</v>
      </c>
      <c r="J6" s="24" t="str">
        <f t="shared" ref="J6:J11" si="3">_xlfn.IFNA(VLOOKUP($F6,Products,5,FALSE),"Not Found")</f>
        <v>Homemade Onion Gravy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0.71799999999999997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2.1960000000000002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1.8899999999999997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0.65399999999999991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1.2359999999999998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0.82400000000000007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0.26600000000000001</v>
      </c>
      <c r="S6" s="70">
        <f t="shared" ref="S6:T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0.49400000000000005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28.775999999999996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0.71799999999999997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2.1960000000000002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1.8899999999999997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0.65399999999999991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1.2359999999999998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0.82400000000000007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0.26600000000000001</v>
      </c>
      <c r="AD6" s="70">
        <f t="shared" ref="AD6:AE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0.49400000000000005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28.775999999999996</v>
      </c>
    </row>
    <row r="7" spans="2:32" s="4" customFormat="1" ht="30" customHeight="1" x14ac:dyDescent="0.25">
      <c r="B7" s="23" t="s">
        <v>2382</v>
      </c>
      <c r="C7" s="24">
        <v>20</v>
      </c>
      <c r="D7" s="24">
        <v>30</v>
      </c>
      <c r="E7" s="23" t="s">
        <v>6204</v>
      </c>
      <c r="F7" s="65" t="s">
        <v>5611</v>
      </c>
      <c r="G7" s="60" t="str">
        <f t="shared" si="0"/>
        <v/>
      </c>
      <c r="H7" s="23" t="str">
        <f t="shared" si="1"/>
        <v>Bidfood</v>
      </c>
      <c r="I7" s="24" t="str">
        <f t="shared" si="2"/>
        <v>4386</v>
      </c>
      <c r="J7" s="24" t="str">
        <f t="shared" si="3"/>
        <v>Everyday Favourites Broccoli Florets</v>
      </c>
      <c r="L7" s="70">
        <f t="shared" si="4"/>
        <v>0.85999999999999988</v>
      </c>
      <c r="M7" s="70">
        <f t="shared" si="5"/>
        <v>0.64</v>
      </c>
      <c r="N7" s="70">
        <f t="shared" si="6"/>
        <v>0.12</v>
      </c>
      <c r="O7" s="70">
        <f t="shared" si="7"/>
        <v>0.08</v>
      </c>
      <c r="P7" s="70">
        <f t="shared" si="8"/>
        <v>0.04</v>
      </c>
      <c r="Q7" s="70">
        <f t="shared" si="9"/>
        <v>0.8</v>
      </c>
      <c r="R7" s="70">
        <f t="shared" si="10"/>
        <v>4.0000000000000001E-3</v>
      </c>
      <c r="S7" s="70">
        <v>0</v>
      </c>
      <c r="T7" s="70">
        <f t="shared" si="11"/>
        <v>0.38</v>
      </c>
      <c r="U7" s="70">
        <f t="shared" si="12"/>
        <v>8.6</v>
      </c>
      <c r="V7" s="80"/>
      <c r="W7" s="70">
        <f t="shared" si="13"/>
        <v>1.2899999999999998</v>
      </c>
      <c r="X7" s="70">
        <f t="shared" si="14"/>
        <v>0.96</v>
      </c>
      <c r="Y7" s="70">
        <f t="shared" si="15"/>
        <v>0.18</v>
      </c>
      <c r="Z7" s="70">
        <f t="shared" si="16"/>
        <v>0.12</v>
      </c>
      <c r="AA7" s="70">
        <f t="shared" si="17"/>
        <v>0.06</v>
      </c>
      <c r="AB7" s="70">
        <f t="shared" si="18"/>
        <v>1.2</v>
      </c>
      <c r="AC7" s="70">
        <f t="shared" si="19"/>
        <v>6.0000000000000001E-3</v>
      </c>
      <c r="AD7" s="70">
        <v>0</v>
      </c>
      <c r="AE7" s="70">
        <f t="shared" si="20"/>
        <v>0.56999999999999995</v>
      </c>
      <c r="AF7" s="70">
        <f t="shared" si="21"/>
        <v>12.9</v>
      </c>
    </row>
    <row r="8" spans="2:32" s="4" customFormat="1" ht="30" customHeight="1" x14ac:dyDescent="0.25">
      <c r="B8" s="23" t="s">
        <v>2382</v>
      </c>
      <c r="C8" s="24">
        <v>20</v>
      </c>
      <c r="D8" s="24">
        <v>30</v>
      </c>
      <c r="E8" s="23" t="s">
        <v>6204</v>
      </c>
      <c r="F8" s="65" t="s">
        <v>998</v>
      </c>
      <c r="G8" s="60" t="str">
        <f t="shared" si="0"/>
        <v/>
      </c>
      <c r="H8" s="23" t="str">
        <f t="shared" si="1"/>
        <v>Bidfood</v>
      </c>
      <c r="I8" s="24" t="str">
        <f t="shared" si="2"/>
        <v>4384</v>
      </c>
      <c r="J8" s="24" t="str">
        <f t="shared" si="3"/>
        <v>EF Baby Carrots 1 x 2.5kg</v>
      </c>
      <c r="L8" s="70">
        <f t="shared" si="4"/>
        <v>0.13999999999999999</v>
      </c>
      <c r="M8" s="70">
        <f t="shared" si="5"/>
        <v>1.2</v>
      </c>
      <c r="N8" s="70">
        <f t="shared" si="6"/>
        <v>0.1</v>
      </c>
      <c r="O8" s="70">
        <f t="shared" si="7"/>
        <v>0.08</v>
      </c>
      <c r="P8" s="70">
        <f t="shared" si="8"/>
        <v>0.02</v>
      </c>
      <c r="Q8" s="70">
        <f t="shared" si="9"/>
        <v>0.70000000000000007</v>
      </c>
      <c r="R8" s="70">
        <f t="shared" si="10"/>
        <v>0</v>
      </c>
      <c r="S8" s="70">
        <v>0</v>
      </c>
      <c r="T8" s="70">
        <f t="shared" si="11"/>
        <v>0.89999999999999991</v>
      </c>
      <c r="U8" s="70">
        <f t="shared" si="12"/>
        <v>7.6</v>
      </c>
      <c r="V8" s="80"/>
      <c r="W8" s="70">
        <f t="shared" si="13"/>
        <v>0.20999999999999996</v>
      </c>
      <c r="X8" s="70">
        <f t="shared" si="14"/>
        <v>1.7999999999999998</v>
      </c>
      <c r="Y8" s="70">
        <f t="shared" si="15"/>
        <v>0.15</v>
      </c>
      <c r="Z8" s="70">
        <f t="shared" si="16"/>
        <v>0.12</v>
      </c>
      <c r="AA8" s="70">
        <f t="shared" si="17"/>
        <v>0.03</v>
      </c>
      <c r="AB8" s="70">
        <f t="shared" si="18"/>
        <v>1.05</v>
      </c>
      <c r="AC8" s="70">
        <f t="shared" si="19"/>
        <v>0</v>
      </c>
      <c r="AD8" s="70">
        <v>0</v>
      </c>
      <c r="AE8" s="70">
        <f t="shared" si="20"/>
        <v>1.3499999999999999</v>
      </c>
      <c r="AF8" s="70">
        <f t="shared" si="21"/>
        <v>11.4</v>
      </c>
    </row>
    <row r="9" spans="2:32" s="4" customFormat="1" ht="30" customHeight="1" x14ac:dyDescent="0.25">
      <c r="B9" s="23" t="s">
        <v>2840</v>
      </c>
      <c r="C9" s="24">
        <v>3</v>
      </c>
      <c r="D9" s="24">
        <v>4</v>
      </c>
      <c r="E9" s="23" t="s">
        <v>1216</v>
      </c>
      <c r="F9" s="65" t="s">
        <v>5843</v>
      </c>
      <c r="G9" s="60">
        <f t="shared" si="0"/>
        <v>60</v>
      </c>
      <c r="H9" s="23" t="str">
        <f t="shared" si="1"/>
        <v>Savona</v>
      </c>
      <c r="I9" s="24" t="str">
        <f t="shared" si="2"/>
        <v>452688</v>
      </c>
      <c r="J9" s="24" t="str">
        <f t="shared" si="3"/>
        <v>Pre Cut Peeled Roasting Potatoes</v>
      </c>
      <c r="L9" s="70">
        <f t="shared" si="4"/>
        <v>3.42</v>
      </c>
      <c r="M9" s="70">
        <f t="shared" si="5"/>
        <v>35.28</v>
      </c>
      <c r="N9" s="70">
        <f t="shared" si="6"/>
        <v>0.18</v>
      </c>
      <c r="O9" s="70">
        <f t="shared" si="7"/>
        <v>0.12600000000000003</v>
      </c>
      <c r="P9" s="70">
        <f t="shared" si="8"/>
        <v>5.3999999999999992E-2</v>
      </c>
      <c r="Q9" s="70">
        <f t="shared" si="9"/>
        <v>3.5999999999999996</v>
      </c>
      <c r="R9" s="70">
        <f t="shared" si="10"/>
        <v>3.6000000000000004E-2</v>
      </c>
      <c r="S9" s="70">
        <v>0</v>
      </c>
      <c r="T9" s="70">
        <f t="shared" si="11"/>
        <v>1.62</v>
      </c>
      <c r="U9" s="70">
        <f t="shared" si="12"/>
        <v>147.6</v>
      </c>
      <c r="V9" s="80"/>
      <c r="W9" s="70">
        <f t="shared" si="13"/>
        <v>4.5599999999999996</v>
      </c>
      <c r="X9" s="70">
        <f t="shared" si="14"/>
        <v>47.04</v>
      </c>
      <c r="Y9" s="70">
        <f t="shared" si="15"/>
        <v>0.24</v>
      </c>
      <c r="Z9" s="70">
        <f t="shared" si="16"/>
        <v>0.16800000000000004</v>
      </c>
      <c r="AA9" s="70">
        <f t="shared" si="17"/>
        <v>7.1999999999999995E-2</v>
      </c>
      <c r="AB9" s="70">
        <f t="shared" si="18"/>
        <v>4.8</v>
      </c>
      <c r="AC9" s="70">
        <f t="shared" si="19"/>
        <v>4.8000000000000001E-2</v>
      </c>
      <c r="AD9" s="70">
        <v>0</v>
      </c>
      <c r="AE9" s="70">
        <f t="shared" si="20"/>
        <v>2.16</v>
      </c>
      <c r="AF9" s="70">
        <f t="shared" si="21"/>
        <v>196.79999999999998</v>
      </c>
    </row>
    <row r="10" spans="2:32" s="4" customFormat="1" ht="30" customHeight="1" x14ac:dyDescent="0.25">
      <c r="B10" s="23" t="s">
        <v>5868</v>
      </c>
      <c r="C10" s="24">
        <v>2.7</v>
      </c>
      <c r="D10" s="24">
        <v>3.6</v>
      </c>
      <c r="E10" s="23" t="s">
        <v>6205</v>
      </c>
      <c r="F10" s="65" t="s">
        <v>5867</v>
      </c>
      <c r="G10" s="60" t="str">
        <f t="shared" ref="G10" si="22">IFERROR(IF(E10="Individual Unit",IF(VLOOKUP($F10,Products,26,FALSE)="","X",VLOOKUP($F10,Products,26,FALSE)),""),"")</f>
        <v/>
      </c>
      <c r="H10" s="23" t="str">
        <f t="shared" si="1"/>
        <v>TBC</v>
      </c>
      <c r="I10" s="24" t="str">
        <f t="shared" si="2"/>
        <v>Spray_Oil</v>
      </c>
      <c r="J10" s="24" t="str">
        <f t="shared" si="3"/>
        <v>Olive Oil Cooking Spray</v>
      </c>
      <c r="L10" s="70">
        <f t="shared" si="4"/>
        <v>0</v>
      </c>
      <c r="M10" s="70">
        <f t="shared" si="5"/>
        <v>0</v>
      </c>
      <c r="N10" s="70">
        <f t="shared" si="6"/>
        <v>1.3365</v>
      </c>
      <c r="O10" s="70">
        <f t="shared" si="7"/>
        <v>1.1448</v>
      </c>
      <c r="P10" s="70">
        <f t="shared" si="8"/>
        <v>0.19170000000000001</v>
      </c>
      <c r="Q10" s="70">
        <f t="shared" si="9"/>
        <v>0</v>
      </c>
      <c r="R10" s="70">
        <f t="shared" si="10"/>
        <v>0</v>
      </c>
      <c r="S10" s="70">
        <f t="shared" si="11"/>
        <v>0</v>
      </c>
      <c r="T10" s="70">
        <v>0</v>
      </c>
      <c r="U10" s="70">
        <f t="shared" si="12"/>
        <v>12.987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1.782</v>
      </c>
      <c r="Z10" s="70">
        <f t="shared" si="16"/>
        <v>1.5264</v>
      </c>
      <c r="AA10" s="70">
        <f t="shared" si="17"/>
        <v>0.25559999999999999</v>
      </c>
      <c r="AB10" s="70">
        <f t="shared" si="18"/>
        <v>0</v>
      </c>
      <c r="AC10" s="70">
        <f t="shared" si="19"/>
        <v>0</v>
      </c>
      <c r="AD10" s="70">
        <f t="shared" si="20"/>
        <v>0</v>
      </c>
      <c r="AE10" s="70">
        <v>0</v>
      </c>
      <c r="AF10" s="70">
        <f t="shared" si="21"/>
        <v>17.315999999999999</v>
      </c>
    </row>
    <row r="11" spans="2:32" s="4" customFormat="1" ht="30" customHeight="1" x14ac:dyDescent="0.25">
      <c r="B11" s="23" t="s">
        <v>2982</v>
      </c>
      <c r="C11" s="24">
        <v>75</v>
      </c>
      <c r="D11" s="24">
        <v>100</v>
      </c>
      <c r="E11" s="23" t="s">
        <v>6204</v>
      </c>
      <c r="F11" s="65" t="s">
        <v>3842</v>
      </c>
      <c r="G11" s="60" t="str">
        <f t="shared" si="0"/>
        <v/>
      </c>
      <c r="H11" s="23" t="str">
        <f t="shared" si="1"/>
        <v>Bidfood</v>
      </c>
      <c r="I11" s="24" t="str">
        <f t="shared" si="2"/>
        <v>88408</v>
      </c>
      <c r="J11" s="24" t="str">
        <f t="shared" si="3"/>
        <v>Chicken Breast</v>
      </c>
      <c r="L11" s="70">
        <f t="shared" si="4"/>
        <v>17.475000000000001</v>
      </c>
      <c r="M11" s="70">
        <f t="shared" si="5"/>
        <v>0</v>
      </c>
      <c r="N11" s="70">
        <f t="shared" si="6"/>
        <v>1.35</v>
      </c>
      <c r="O11" s="70">
        <f t="shared" si="7"/>
        <v>0.90000000000000013</v>
      </c>
      <c r="P11" s="70">
        <f t="shared" si="8"/>
        <v>0.45</v>
      </c>
      <c r="Q11" s="70">
        <f t="shared" si="9"/>
        <v>0</v>
      </c>
      <c r="R11" s="70">
        <f t="shared" si="10"/>
        <v>7.4999999999999997E-2</v>
      </c>
      <c r="S11" s="70">
        <f t="shared" si="11"/>
        <v>0</v>
      </c>
      <c r="T11" s="70">
        <v>0</v>
      </c>
      <c r="U11" s="70">
        <f t="shared" si="12"/>
        <v>81.75</v>
      </c>
      <c r="V11" s="80"/>
      <c r="W11" s="70">
        <f t="shared" si="13"/>
        <v>23.3</v>
      </c>
      <c r="X11" s="70">
        <f t="shared" si="14"/>
        <v>0</v>
      </c>
      <c r="Y11" s="70">
        <f t="shared" si="15"/>
        <v>1.8000000000000003</v>
      </c>
      <c r="Z11" s="70">
        <f t="shared" si="16"/>
        <v>1.2000000000000002</v>
      </c>
      <c r="AA11" s="70">
        <f t="shared" si="17"/>
        <v>0.6</v>
      </c>
      <c r="AB11" s="70">
        <f t="shared" si="18"/>
        <v>0</v>
      </c>
      <c r="AC11" s="70">
        <f t="shared" si="19"/>
        <v>0.1</v>
      </c>
      <c r="AD11" s="70">
        <f t="shared" si="20"/>
        <v>0</v>
      </c>
      <c r="AE11" s="70">
        <v>0</v>
      </c>
      <c r="AF11" s="70">
        <f t="shared" si="21"/>
        <v>109.00000000000001</v>
      </c>
    </row>
    <row r="12" spans="2:32" s="4" customFormat="1" ht="17.25" customHeight="1" x14ac:dyDescent="0.25">
      <c r="B12" s="89" t="s">
        <v>6233</v>
      </c>
      <c r="C12" s="90"/>
      <c r="D12" s="90"/>
      <c r="E12" s="90"/>
      <c r="F12" s="90"/>
      <c r="G12" s="90"/>
      <c r="H12" s="90"/>
      <c r="I12" s="90"/>
      <c r="J12" s="9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5640</v>
      </c>
      <c r="C13" s="39">
        <v>50</v>
      </c>
      <c r="D13" s="39">
        <v>50</v>
      </c>
      <c r="E13" s="38" t="s">
        <v>6204</v>
      </c>
      <c r="F13" s="65" t="s">
        <v>5639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44478</v>
      </c>
      <c r="J13" s="24" t="str">
        <f>_xlfn.IFNA(VLOOKUP($F13,Products,5,FALSE),"Not Found")</f>
        <v>Crosse &amp; Blackwell Rice Pudding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1.8000000000000003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8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0.05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0.05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0.06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3.8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41.23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1.8000000000000003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8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0.1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0.05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0.05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0.06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3.8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41.23</v>
      </c>
    </row>
    <row r="14" spans="2:32" s="4" customFormat="1" ht="30" customHeight="1" x14ac:dyDescent="0.25">
      <c r="B14" s="38" t="s">
        <v>6208</v>
      </c>
      <c r="C14" s="39">
        <v>10</v>
      </c>
      <c r="D14" s="39">
        <v>10</v>
      </c>
      <c r="E14" s="38" t="s">
        <v>6204</v>
      </c>
      <c r="F14" s="65" t="s">
        <v>5410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1674</v>
      </c>
      <c r="J14" s="24" t="str">
        <f>_xlfn.IFNA(VLOOKUP($F14,Products,5,FALSE),"Not Found")</f>
        <v>Greens Summer Berries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0.11000000000000001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0.59000000000000008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0.01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0.01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0.53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4.1590000000000007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0.11000000000000001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0.59000000000000008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0.01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0.01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0.53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4.1590000000000007</v>
      </c>
    </row>
    <row r="15" spans="2:32" x14ac:dyDescent="0.25">
      <c r="L15" s="71">
        <f t="shared" ref="L15:U15" si="23">SUM(L6:L14)</f>
        <v>24.523</v>
      </c>
      <c r="M15" s="71">
        <f t="shared" si="23"/>
        <v>47.906000000000006</v>
      </c>
      <c r="N15" s="71">
        <f t="shared" si="23"/>
        <v>5.0864999999999991</v>
      </c>
      <c r="O15" s="71">
        <f t="shared" si="23"/>
        <v>3.0447999999999995</v>
      </c>
      <c r="P15" s="71">
        <f t="shared" si="23"/>
        <v>2.0416999999999996</v>
      </c>
      <c r="Q15" s="71">
        <f t="shared" si="23"/>
        <v>6.8239999999999998</v>
      </c>
      <c r="R15" s="71">
        <f t="shared" si="23"/>
        <v>0.44100000000000006</v>
      </c>
      <c r="S15" s="71">
        <f t="shared" si="23"/>
        <v>4.2939999999999996</v>
      </c>
      <c r="T15" s="71">
        <f t="shared" si="23"/>
        <v>3.4299999999999997</v>
      </c>
      <c r="U15" s="71">
        <f t="shared" si="23"/>
        <v>332.702</v>
      </c>
      <c r="V15" s="73" t="s">
        <v>6151</v>
      </c>
      <c r="W15" s="71">
        <f t="shared" ref="W15:AF15" si="24">SUM(W6:W14)</f>
        <v>31.988</v>
      </c>
      <c r="X15" s="71">
        <f t="shared" si="24"/>
        <v>60.585999999999999</v>
      </c>
      <c r="Y15" s="71">
        <f t="shared" si="24"/>
        <v>6.1519999999999992</v>
      </c>
      <c r="Z15" s="71">
        <f t="shared" si="24"/>
        <v>3.8483999999999998</v>
      </c>
      <c r="AA15" s="71">
        <f t="shared" si="24"/>
        <v>2.3035999999999999</v>
      </c>
      <c r="AB15" s="71">
        <f t="shared" si="24"/>
        <v>8.7739999999999991</v>
      </c>
      <c r="AC15" s="71">
        <f t="shared" si="24"/>
        <v>0.48000000000000004</v>
      </c>
      <c r="AD15" s="71">
        <f t="shared" si="24"/>
        <v>4.2939999999999996</v>
      </c>
      <c r="AE15" s="71">
        <f t="shared" si="24"/>
        <v>4.6100000000000003</v>
      </c>
      <c r="AF15" s="71">
        <f t="shared" si="24"/>
        <v>421.58099999999996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2:J12"/>
    <mergeCell ref="I4:I5"/>
    <mergeCell ref="J4:J5"/>
    <mergeCell ref="L4:U4"/>
    <mergeCell ref="W4:AF4"/>
    <mergeCell ref="B1:J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4003DADD-A8E2-4009-862A-E445E658A3DA}"/>
    <hyperlink ref="M1" location="'HOME WEEK 2'!A1" display="&lt; Week 2 Home" xr:uid="{143A6F35-4090-40F4-BA0D-0692C3062C1C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A6D788-9F17-45EE-9A4D-6CEA40636348}">
          <x14:formula1>
            <xm:f>'Master Product List'!$B:$B</xm:f>
          </x14:formula1>
          <xm:sqref>F6:F11 F13:F14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39BA3-EF51-41FA-AD5D-4D3C2E3B9128}">
  <sheetPr codeName="Sheet11">
    <tabColor rgb="FF0070C0"/>
  </sheetPr>
  <dimension ref="B1:AF19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" customWidth="1"/>
    <col min="2" max="2" width="18.28515625" customWidth="1"/>
    <col min="3" max="4" width="10.7109375" customWidth="1"/>
    <col min="5" max="5" width="15.7109375" customWidth="1"/>
    <col min="6" max="6" width="20.85546875" customWidth="1"/>
    <col min="7" max="7" width="3.425781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77</v>
      </c>
      <c r="C1" s="95"/>
      <c r="D1" s="95"/>
      <c r="E1" s="95"/>
      <c r="F1" s="95"/>
      <c r="G1" s="95"/>
      <c r="H1" s="95"/>
      <c r="I1" s="95"/>
      <c r="J1" s="95"/>
      <c r="K1" s="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3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3934</v>
      </c>
      <c r="C6" s="24">
        <v>20</v>
      </c>
      <c r="D6" s="24">
        <v>30</v>
      </c>
      <c r="E6" s="23" t="s">
        <v>6204</v>
      </c>
      <c r="F6" s="65" t="s">
        <v>5890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ESW</v>
      </c>
      <c r="I6" s="24" t="str">
        <f t="shared" ref="I6:I11" si="2">_xlfn.IFNA(VLOOKUP($F6,Products,4,FALSE),"Not Found")</f>
        <v>Onion_Gravy</v>
      </c>
      <c r="J6" s="24" t="str">
        <f t="shared" ref="J6:J11" si="3">_xlfn.IFNA(VLOOKUP($F6,Products,5,FALSE),"Not Found")</f>
        <v>Homemade Onion Gravy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0.71799999999999997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2.1960000000000002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1.8899999999999997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0.65399999999999991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1.2359999999999998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0.82400000000000007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0.26600000000000001</v>
      </c>
      <c r="S6" s="70">
        <f t="shared" ref="S6:T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0.49400000000000005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28.775999999999996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1.077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3.2940000000000005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2.8349999999999995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0.98099999999999976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1.8539999999999999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1.236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0.39900000000000002</v>
      </c>
      <c r="AD6" s="70">
        <f t="shared" ref="AD6:AE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0.7410000000000001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43.163999999999994</v>
      </c>
    </row>
    <row r="7" spans="2:32" s="4" customFormat="1" ht="30" customHeight="1" x14ac:dyDescent="0.25">
      <c r="B7" s="23" t="s">
        <v>2382</v>
      </c>
      <c r="C7" s="24">
        <v>20</v>
      </c>
      <c r="D7" s="24">
        <v>30</v>
      </c>
      <c r="E7" s="23" t="s">
        <v>6204</v>
      </c>
      <c r="F7" s="65" t="s">
        <v>1360</v>
      </c>
      <c r="G7" s="60" t="str">
        <f t="shared" si="0"/>
        <v/>
      </c>
      <c r="H7" s="23" t="str">
        <f t="shared" si="1"/>
        <v>Bidfood</v>
      </c>
      <c r="I7" s="24" t="str">
        <f t="shared" si="2"/>
        <v>83372</v>
      </c>
      <c r="J7" s="24" t="str">
        <f t="shared" si="3"/>
        <v>EF Cauliflower 1 x 2.5kg</v>
      </c>
      <c r="L7" s="70">
        <f t="shared" si="4"/>
        <v>0.5</v>
      </c>
      <c r="M7" s="70">
        <f t="shared" si="5"/>
        <v>0.88000000000000012</v>
      </c>
      <c r="N7" s="70">
        <f t="shared" si="6"/>
        <v>0.08</v>
      </c>
      <c r="O7" s="70">
        <f t="shared" si="7"/>
        <v>6.2000000000000006E-2</v>
      </c>
      <c r="P7" s="70">
        <f t="shared" si="8"/>
        <v>1.7999999999999999E-2</v>
      </c>
      <c r="Q7" s="70">
        <f t="shared" si="9"/>
        <v>0.36000000000000004</v>
      </c>
      <c r="R7" s="70">
        <f t="shared" si="10"/>
        <v>4.0000000000000001E-3</v>
      </c>
      <c r="S7" s="70">
        <v>0</v>
      </c>
      <c r="T7" s="70">
        <f t="shared" si="11"/>
        <v>0.57999999999999996</v>
      </c>
      <c r="U7" s="70">
        <f t="shared" si="12"/>
        <v>7</v>
      </c>
      <c r="V7" s="80"/>
      <c r="W7" s="70">
        <f t="shared" si="13"/>
        <v>0.75</v>
      </c>
      <c r="X7" s="70">
        <f t="shared" si="14"/>
        <v>1.32</v>
      </c>
      <c r="Y7" s="70">
        <f t="shared" si="15"/>
        <v>0.12</v>
      </c>
      <c r="Z7" s="70">
        <f t="shared" si="16"/>
        <v>9.3000000000000013E-2</v>
      </c>
      <c r="AA7" s="70">
        <f t="shared" si="17"/>
        <v>2.7E-2</v>
      </c>
      <c r="AB7" s="70">
        <f t="shared" si="18"/>
        <v>0.54</v>
      </c>
      <c r="AC7" s="70">
        <f t="shared" si="19"/>
        <v>6.0000000000000001E-3</v>
      </c>
      <c r="AD7" s="70">
        <v>0</v>
      </c>
      <c r="AE7" s="70">
        <f t="shared" si="20"/>
        <v>0.86999999999999988</v>
      </c>
      <c r="AF7" s="70">
        <f t="shared" si="21"/>
        <v>10.5</v>
      </c>
    </row>
    <row r="8" spans="2:32" s="4" customFormat="1" ht="30" customHeight="1" x14ac:dyDescent="0.25">
      <c r="B8" s="23" t="s">
        <v>2382</v>
      </c>
      <c r="C8" s="24">
        <v>20</v>
      </c>
      <c r="D8" s="24">
        <v>30</v>
      </c>
      <c r="E8" s="23" t="s">
        <v>6204</v>
      </c>
      <c r="F8" s="65" t="s">
        <v>2744</v>
      </c>
      <c r="G8" s="60" t="str">
        <f t="shared" si="0"/>
        <v/>
      </c>
      <c r="H8" s="23" t="str">
        <f t="shared" si="1"/>
        <v>Rd Johns</v>
      </c>
      <c r="I8" s="24" t="str">
        <f t="shared" si="2"/>
        <v>55838</v>
      </c>
      <c r="J8" s="24" t="str">
        <f t="shared" si="3"/>
        <v xml:space="preserve">Peas </v>
      </c>
      <c r="L8" s="70">
        <f t="shared" si="4"/>
        <v>1.04</v>
      </c>
      <c r="M8" s="70">
        <f t="shared" si="5"/>
        <v>1.7999999999999998</v>
      </c>
      <c r="N8" s="70">
        <f t="shared" si="6"/>
        <v>0.06</v>
      </c>
      <c r="O8" s="70">
        <f t="shared" si="7"/>
        <v>0.04</v>
      </c>
      <c r="P8" s="70">
        <f t="shared" si="8"/>
        <v>0.02</v>
      </c>
      <c r="Q8" s="70">
        <f t="shared" si="9"/>
        <v>0.91999999999999993</v>
      </c>
      <c r="R8" s="70">
        <f t="shared" si="10"/>
        <v>1.6E-2</v>
      </c>
      <c r="S8" s="70">
        <v>0</v>
      </c>
      <c r="T8" s="70">
        <f t="shared" si="11"/>
        <v>0.62</v>
      </c>
      <c r="U8" s="70">
        <f t="shared" si="12"/>
        <v>13.814</v>
      </c>
      <c r="V8" s="80"/>
      <c r="W8" s="70">
        <f t="shared" si="13"/>
        <v>1.56</v>
      </c>
      <c r="X8" s="70">
        <f t="shared" si="14"/>
        <v>2.6999999999999997</v>
      </c>
      <c r="Y8" s="70">
        <f t="shared" si="15"/>
        <v>0.09</v>
      </c>
      <c r="Z8" s="70">
        <f t="shared" si="16"/>
        <v>0.06</v>
      </c>
      <c r="AA8" s="70">
        <f t="shared" si="17"/>
        <v>0.03</v>
      </c>
      <c r="AB8" s="70">
        <f t="shared" si="18"/>
        <v>1.38</v>
      </c>
      <c r="AC8" s="70">
        <f t="shared" si="19"/>
        <v>2.4E-2</v>
      </c>
      <c r="AD8" s="70">
        <v>0</v>
      </c>
      <c r="AE8" s="70">
        <f t="shared" si="20"/>
        <v>0.92999999999999994</v>
      </c>
      <c r="AF8" s="70">
        <f t="shared" si="21"/>
        <v>20.721</v>
      </c>
    </row>
    <row r="9" spans="2:32" s="4" customFormat="1" ht="30" customHeight="1" x14ac:dyDescent="0.25">
      <c r="B9" s="23" t="s">
        <v>2840</v>
      </c>
      <c r="C9" s="24">
        <v>3</v>
      </c>
      <c r="D9" s="24">
        <v>4</v>
      </c>
      <c r="E9" s="23" t="s">
        <v>1216</v>
      </c>
      <c r="F9" s="65" t="s">
        <v>5843</v>
      </c>
      <c r="G9" s="60">
        <f t="shared" si="0"/>
        <v>60</v>
      </c>
      <c r="H9" s="23" t="str">
        <f t="shared" si="1"/>
        <v>Savona</v>
      </c>
      <c r="I9" s="24" t="str">
        <f t="shared" si="2"/>
        <v>452688</v>
      </c>
      <c r="J9" s="24" t="str">
        <f t="shared" si="3"/>
        <v>Pre Cut Peeled Roasting Potatoes</v>
      </c>
      <c r="L9" s="70">
        <f t="shared" si="4"/>
        <v>3.42</v>
      </c>
      <c r="M9" s="70">
        <f t="shared" si="5"/>
        <v>35.28</v>
      </c>
      <c r="N9" s="70">
        <f t="shared" si="6"/>
        <v>0.18</v>
      </c>
      <c r="O9" s="70">
        <f t="shared" si="7"/>
        <v>0.12600000000000003</v>
      </c>
      <c r="P9" s="70">
        <f t="shared" si="8"/>
        <v>5.3999999999999992E-2</v>
      </c>
      <c r="Q9" s="70">
        <f t="shared" si="9"/>
        <v>3.5999999999999996</v>
      </c>
      <c r="R9" s="70">
        <f t="shared" si="10"/>
        <v>3.6000000000000004E-2</v>
      </c>
      <c r="S9" s="70">
        <v>0</v>
      </c>
      <c r="T9" s="70">
        <f t="shared" si="11"/>
        <v>1.62</v>
      </c>
      <c r="U9" s="70">
        <f t="shared" si="12"/>
        <v>147.6</v>
      </c>
      <c r="V9" s="80"/>
      <c r="W9" s="70">
        <f t="shared" si="13"/>
        <v>4.5599999999999996</v>
      </c>
      <c r="X9" s="70">
        <f t="shared" si="14"/>
        <v>47.04</v>
      </c>
      <c r="Y9" s="70">
        <f t="shared" si="15"/>
        <v>0.24</v>
      </c>
      <c r="Z9" s="70">
        <f t="shared" si="16"/>
        <v>0.16800000000000004</v>
      </c>
      <c r="AA9" s="70">
        <f t="shared" si="17"/>
        <v>7.1999999999999995E-2</v>
      </c>
      <c r="AB9" s="70">
        <f t="shared" si="18"/>
        <v>4.8</v>
      </c>
      <c r="AC9" s="70">
        <f t="shared" si="19"/>
        <v>4.8000000000000001E-2</v>
      </c>
      <c r="AD9" s="70">
        <v>0</v>
      </c>
      <c r="AE9" s="70">
        <f t="shared" si="20"/>
        <v>2.16</v>
      </c>
      <c r="AF9" s="70">
        <f t="shared" si="21"/>
        <v>196.79999999999998</v>
      </c>
    </row>
    <row r="10" spans="2:32" s="4" customFormat="1" ht="30" customHeight="1" x14ac:dyDescent="0.25">
      <c r="B10" s="23" t="s">
        <v>5868</v>
      </c>
      <c r="C10" s="24">
        <v>2.7</v>
      </c>
      <c r="D10" s="24">
        <v>3.6</v>
      </c>
      <c r="E10" s="23" t="s">
        <v>6205</v>
      </c>
      <c r="F10" s="65" t="s">
        <v>5867</v>
      </c>
      <c r="G10" s="60" t="str">
        <f t="shared" ref="G10" si="22">IFERROR(IF(E10="Individual Unit",IF(VLOOKUP($F10,Products,26,FALSE)="","X",VLOOKUP($F10,Products,26,FALSE)),""),"")</f>
        <v/>
      </c>
      <c r="H10" s="23" t="str">
        <f t="shared" si="1"/>
        <v>TBC</v>
      </c>
      <c r="I10" s="24" t="str">
        <f t="shared" si="2"/>
        <v>Spray_Oil</v>
      </c>
      <c r="J10" s="24" t="str">
        <f t="shared" si="3"/>
        <v>Olive Oil Cooking Spray</v>
      </c>
      <c r="L10" s="70">
        <f t="shared" si="4"/>
        <v>0</v>
      </c>
      <c r="M10" s="70">
        <f t="shared" si="5"/>
        <v>0</v>
      </c>
      <c r="N10" s="70">
        <f t="shared" si="6"/>
        <v>1.3365</v>
      </c>
      <c r="O10" s="70">
        <f t="shared" si="7"/>
        <v>1.1448</v>
      </c>
      <c r="P10" s="70">
        <f t="shared" si="8"/>
        <v>0.19170000000000001</v>
      </c>
      <c r="Q10" s="70">
        <f t="shared" si="9"/>
        <v>0</v>
      </c>
      <c r="R10" s="70">
        <f t="shared" si="10"/>
        <v>0</v>
      </c>
      <c r="S10" s="70">
        <f t="shared" si="11"/>
        <v>0</v>
      </c>
      <c r="T10" s="70">
        <v>0</v>
      </c>
      <c r="U10" s="70">
        <f t="shared" si="12"/>
        <v>12.987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1.782</v>
      </c>
      <c r="Z10" s="70">
        <f t="shared" si="16"/>
        <v>1.5264</v>
      </c>
      <c r="AA10" s="70">
        <f t="shared" si="17"/>
        <v>0.25559999999999999</v>
      </c>
      <c r="AB10" s="70">
        <f t="shared" si="18"/>
        <v>0</v>
      </c>
      <c r="AC10" s="70">
        <f t="shared" si="19"/>
        <v>0</v>
      </c>
      <c r="AD10" s="70">
        <f t="shared" si="20"/>
        <v>0</v>
      </c>
      <c r="AE10" s="70">
        <v>0</v>
      </c>
      <c r="AF10" s="70">
        <f t="shared" si="21"/>
        <v>17.315999999999999</v>
      </c>
    </row>
    <row r="11" spans="2:32" s="4" customFormat="1" ht="30" customHeight="1" x14ac:dyDescent="0.25">
      <c r="B11" s="23" t="s">
        <v>2016</v>
      </c>
      <c r="C11" s="24">
        <v>75</v>
      </c>
      <c r="D11" s="24">
        <v>95</v>
      </c>
      <c r="E11" s="23" t="s">
        <v>6204</v>
      </c>
      <c r="F11" s="65" t="s">
        <v>5702</v>
      </c>
      <c r="G11" s="60" t="str">
        <f t="shared" si="0"/>
        <v/>
      </c>
      <c r="H11" s="23" t="str">
        <f t="shared" si="1"/>
        <v>Bidfood</v>
      </c>
      <c r="I11" s="24" t="str">
        <f t="shared" si="2"/>
        <v>23354</v>
      </c>
      <c r="J11" s="24" t="str">
        <f t="shared" si="3"/>
        <v>Quorn Vegan Fillets</v>
      </c>
      <c r="L11" s="70">
        <f t="shared" si="4"/>
        <v>10.500000000000002</v>
      </c>
      <c r="M11" s="70">
        <f t="shared" si="5"/>
        <v>3.6750000000000003</v>
      </c>
      <c r="N11" s="70">
        <f t="shared" si="6"/>
        <v>0.9</v>
      </c>
      <c r="O11" s="70">
        <f t="shared" si="7"/>
        <v>0.6</v>
      </c>
      <c r="P11" s="70">
        <f t="shared" si="8"/>
        <v>0.3</v>
      </c>
      <c r="Q11" s="70">
        <f t="shared" si="9"/>
        <v>4.7249999999999996</v>
      </c>
      <c r="R11" s="70">
        <f t="shared" si="10"/>
        <v>0.75</v>
      </c>
      <c r="S11" s="70">
        <f t="shared" si="11"/>
        <v>0</v>
      </c>
      <c r="T11" s="70">
        <v>0</v>
      </c>
      <c r="U11" s="70">
        <f t="shared" si="12"/>
        <v>73.5</v>
      </c>
      <c r="V11" s="80"/>
      <c r="W11" s="70">
        <f t="shared" si="13"/>
        <v>13.3</v>
      </c>
      <c r="X11" s="70">
        <f t="shared" si="14"/>
        <v>4.6550000000000002</v>
      </c>
      <c r="Y11" s="70">
        <f t="shared" si="15"/>
        <v>1.1400000000000001</v>
      </c>
      <c r="Z11" s="70">
        <f t="shared" si="16"/>
        <v>0.76</v>
      </c>
      <c r="AA11" s="70">
        <f t="shared" si="17"/>
        <v>0.38</v>
      </c>
      <c r="AB11" s="70">
        <f t="shared" si="18"/>
        <v>5.9850000000000003</v>
      </c>
      <c r="AC11" s="70">
        <f t="shared" si="19"/>
        <v>0.95000000000000007</v>
      </c>
      <c r="AD11" s="70">
        <f t="shared" si="20"/>
        <v>0</v>
      </c>
      <c r="AE11" s="70">
        <v>0</v>
      </c>
      <c r="AF11" s="70">
        <f t="shared" si="21"/>
        <v>93.1</v>
      </c>
    </row>
    <row r="12" spans="2:32" s="4" customFormat="1" ht="17.25" customHeight="1" x14ac:dyDescent="0.25">
      <c r="B12" s="89" t="s">
        <v>6251</v>
      </c>
      <c r="C12" s="90"/>
      <c r="D12" s="90"/>
      <c r="E12" s="90"/>
      <c r="F12" s="90"/>
      <c r="G12" s="90"/>
      <c r="H12" s="90"/>
      <c r="I12" s="90"/>
      <c r="J12" s="9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23" t="s">
        <v>1220</v>
      </c>
      <c r="C13" s="24">
        <v>50</v>
      </c>
      <c r="D13" s="24">
        <v>50</v>
      </c>
      <c r="E13" s="23" t="s">
        <v>6204</v>
      </c>
      <c r="F13" s="65" t="s">
        <v>5554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3021</v>
      </c>
      <c r="J13" s="24" t="str">
        <f>_xlfn.IFNA(VLOOKUP($F13,Products,5,FALSE),"Not Found")</f>
        <v>Caterers Kitchen Solid Pack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5.9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0.05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0.05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0.90000000000000013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5.9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23.78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0.2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5.9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0.05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0.05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0.90000000000000013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5.9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23.78</v>
      </c>
    </row>
    <row r="14" spans="2:32" s="4" customFormat="1" ht="30" customHeight="1" x14ac:dyDescent="0.25">
      <c r="B14" s="23" t="s">
        <v>6219</v>
      </c>
      <c r="C14" s="24">
        <v>20</v>
      </c>
      <c r="D14" s="24">
        <v>20</v>
      </c>
      <c r="E14" s="23" t="s">
        <v>6204</v>
      </c>
      <c r="F14" s="65" t="s">
        <v>5352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8986</v>
      </c>
      <c r="J14" s="24" t="str">
        <f>_xlfn.IFNA(VLOOKUP($F14,Products,5,FALSE),"Not Found")</f>
        <v xml:space="preserve"> Crumble Topping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1.24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14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3.5999999999999996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2.3800000000000003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1.22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0.64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0.04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4.4000000000000004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92.97399999999999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1.24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14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3.5999999999999996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2.3800000000000003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1.22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0.64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0.04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4.4000000000000004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92.97399999999999</v>
      </c>
    </row>
    <row r="15" spans="2:32" s="4" customFormat="1" ht="30" customHeight="1" x14ac:dyDescent="0.25">
      <c r="B15" s="23" t="s">
        <v>6220</v>
      </c>
      <c r="C15" s="24">
        <v>2.2999999999999998</v>
      </c>
      <c r="D15" s="24">
        <v>2.2999999999999998</v>
      </c>
      <c r="E15" s="23" t="s">
        <v>6204</v>
      </c>
      <c r="F15" s="65" t="s">
        <v>3898</v>
      </c>
      <c r="G15" s="60" t="str">
        <f>IFERROR(IF(E15="Individual Unit",IF(VLOOKUP($F15,Products,26,FALSE)="","X",VLOOKUP($F15,Products,26,FALSE)),""),"")</f>
        <v/>
      </c>
      <c r="H15" s="23" t="str">
        <f>_xlfn.IFNA(VLOOKUP($F15,Products,2,FALSE),"Not Found")</f>
        <v>RD Johns</v>
      </c>
      <c r="I15" s="24" t="str">
        <f>_xlfn.IFNA(VLOOKUP($F15,Products,4,FALSE),"Not Found")</f>
        <v>5928</v>
      </c>
      <c r="J15" s="24" t="str">
        <f>_xlfn.IFNA(VLOOKUP($F15,Products,5,FALSE),"Not Found")</f>
        <v>Birds Instant Custard Mix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8.0500000000000002E-2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1.8836999999999999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0.2369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0.10350000000000002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0.13339999999999999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1.15E-2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1.0579999999999999E-2</v>
      </c>
      <c r="S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1.2304999999999999</v>
      </c>
      <c r="T15" s="70">
        <v>0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10.0763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8.0500000000000002E-2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1.8836999999999999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0.2369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0.10350000000000002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0.13339999999999999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1.15E-2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1.0579999999999999E-2</v>
      </c>
      <c r="AD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1.2304999999999999</v>
      </c>
      <c r="AE15" s="70">
        <v>0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10.0763</v>
      </c>
    </row>
    <row r="16" spans="2:32" x14ac:dyDescent="0.25">
      <c r="L16" s="71">
        <f t="shared" ref="L16:U16" si="23">SUM(L6:L15)</f>
        <v>17.698499999999999</v>
      </c>
      <c r="M16" s="71">
        <f t="shared" si="23"/>
        <v>65.614699999999999</v>
      </c>
      <c r="N16" s="71">
        <f t="shared" si="23"/>
        <v>8.3333999999999993</v>
      </c>
      <c r="O16" s="71">
        <f t="shared" si="23"/>
        <v>5.1603000000000012</v>
      </c>
      <c r="P16" s="71">
        <f t="shared" si="23"/>
        <v>3.1730999999999998</v>
      </c>
      <c r="Q16" s="71">
        <f t="shared" si="23"/>
        <v>11.980499999999999</v>
      </c>
      <c r="R16" s="71">
        <f t="shared" si="23"/>
        <v>1.1225800000000001</v>
      </c>
      <c r="S16" s="71">
        <f t="shared" si="23"/>
        <v>6.1245000000000003</v>
      </c>
      <c r="T16" s="71">
        <f t="shared" si="23"/>
        <v>8.7200000000000006</v>
      </c>
      <c r="U16" s="71">
        <f t="shared" si="23"/>
        <v>410.50729999999999</v>
      </c>
      <c r="V16" s="73" t="s">
        <v>6151</v>
      </c>
      <c r="W16" s="71">
        <f t="shared" ref="W16:AF16" si="24">SUM(W6:W15)</f>
        <v>22.767499999999998</v>
      </c>
      <c r="X16" s="71">
        <f t="shared" si="24"/>
        <v>80.792700000000011</v>
      </c>
      <c r="Y16" s="71">
        <f t="shared" si="24"/>
        <v>10.0939</v>
      </c>
      <c r="Z16" s="71">
        <f t="shared" si="24"/>
        <v>6.1219000000000001</v>
      </c>
      <c r="AA16" s="71">
        <f t="shared" si="24"/>
        <v>3.9719999999999995</v>
      </c>
      <c r="AB16" s="71">
        <f t="shared" si="24"/>
        <v>15.4925</v>
      </c>
      <c r="AC16" s="71">
        <f t="shared" si="24"/>
        <v>1.4775800000000001</v>
      </c>
      <c r="AD16" s="71">
        <f t="shared" si="24"/>
        <v>6.3715000000000002</v>
      </c>
      <c r="AE16" s="71">
        <f t="shared" si="24"/>
        <v>9.86</v>
      </c>
      <c r="AF16" s="71">
        <f t="shared" si="24"/>
        <v>508.43129999999985</v>
      </c>
    </row>
    <row r="17" spans="12:32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L3:AF3"/>
    <mergeCell ref="L4:U4"/>
    <mergeCell ref="W4:AF4"/>
    <mergeCell ref="B12:J12"/>
    <mergeCell ref="B1:J1"/>
    <mergeCell ref="B4:B5"/>
    <mergeCell ref="C4:D4"/>
    <mergeCell ref="E4:E5"/>
    <mergeCell ref="H4:H5"/>
    <mergeCell ref="I4:I5"/>
    <mergeCell ref="J4:J5"/>
    <mergeCell ref="F4:G5"/>
  </mergeCells>
  <phoneticPr fontId="25" type="noConversion"/>
  <hyperlinks>
    <hyperlink ref="L1" location="'HOME WEEK 1'!A1" display="'HOME WEEK 1'!A1" xr:uid="{21759E0D-D195-406A-82BA-7EFCB4D8F913}"/>
    <hyperlink ref="M1" location="'HOME WEEK 2'!A1" display="&lt; Week 2 Home" xr:uid="{900F1BC8-E602-4A3A-9F1C-77510EEFC0E4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27DD74-BC41-4C9C-BEAB-F11924CC1336}">
          <x14:formula1>
            <xm:f>'Master Product List'!$B:$B</xm:f>
          </x14:formula1>
          <xm:sqref>F6:F11 F13:F15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66C45-7228-473B-B45F-2DDC76F44CF6}">
  <dimension ref="A1:A83"/>
  <sheetViews>
    <sheetView topLeftCell="A55" workbookViewId="0">
      <selection activeCell="A83" sqref="A83"/>
    </sheetView>
  </sheetViews>
  <sheetFormatPr defaultRowHeight="15" x14ac:dyDescent="0.25"/>
  <cols>
    <col min="1" max="1" width="56.85546875" bestFit="1" customWidth="1"/>
  </cols>
  <sheetData>
    <row r="1" spans="1:1" x14ac:dyDescent="0.25">
      <c r="A1" t="s">
        <v>6018</v>
      </c>
    </row>
    <row r="3" spans="1:1" x14ac:dyDescent="0.25">
      <c r="A3" s="83" t="s">
        <v>6019</v>
      </c>
    </row>
    <row r="4" spans="1:1" x14ac:dyDescent="0.25">
      <c r="A4" s="83" t="s">
        <v>6020</v>
      </c>
    </row>
    <row r="5" spans="1:1" x14ac:dyDescent="0.25">
      <c r="A5" s="83" t="s">
        <v>1734</v>
      </c>
    </row>
    <row r="6" spans="1:1" x14ac:dyDescent="0.25">
      <c r="A6" s="83" t="s">
        <v>1734</v>
      </c>
    </row>
    <row r="7" spans="1:1" x14ac:dyDescent="0.25">
      <c r="A7" s="83" t="s">
        <v>1738</v>
      </c>
    </row>
    <row r="8" spans="1:1" x14ac:dyDescent="0.25">
      <c r="A8" s="83" t="s">
        <v>1738</v>
      </c>
    </row>
    <row r="9" spans="1:1" x14ac:dyDescent="0.25">
      <c r="A9" s="83" t="s">
        <v>6021</v>
      </c>
    </row>
    <row r="10" spans="1:1" x14ac:dyDescent="0.25">
      <c r="A10" s="83" t="s">
        <v>6022</v>
      </c>
    </row>
    <row r="11" spans="1:1" x14ac:dyDescent="0.25">
      <c r="A11" s="83" t="s">
        <v>6023</v>
      </c>
    </row>
    <row r="12" spans="1:1" x14ac:dyDescent="0.25">
      <c r="A12" s="83" t="s">
        <v>6023</v>
      </c>
    </row>
    <row r="13" spans="1:1" x14ac:dyDescent="0.25">
      <c r="A13" s="83" t="s">
        <v>6024</v>
      </c>
    </row>
    <row r="14" spans="1:1" x14ac:dyDescent="0.25">
      <c r="A14" s="83" t="s">
        <v>6025</v>
      </c>
    </row>
    <row r="15" spans="1:1" x14ac:dyDescent="0.25">
      <c r="A15" s="83" t="s">
        <v>6025</v>
      </c>
    </row>
    <row r="16" spans="1:1" x14ac:dyDescent="0.25">
      <c r="A16" s="83" t="s">
        <v>6025</v>
      </c>
    </row>
    <row r="17" spans="1:1" x14ac:dyDescent="0.25">
      <c r="A17" s="83" t="s">
        <v>6025</v>
      </c>
    </row>
    <row r="18" spans="1:1" x14ac:dyDescent="0.25">
      <c r="A18" s="83" t="s">
        <v>6026</v>
      </c>
    </row>
    <row r="19" spans="1:1" x14ac:dyDescent="0.25">
      <c r="A19" s="83" t="s">
        <v>6027</v>
      </c>
    </row>
    <row r="20" spans="1:1" x14ac:dyDescent="0.25">
      <c r="A20" s="83" t="s">
        <v>6028</v>
      </c>
    </row>
    <row r="21" spans="1:1" x14ac:dyDescent="0.25">
      <c r="A21" s="83" t="s">
        <v>6028</v>
      </c>
    </row>
    <row r="22" spans="1:1" x14ac:dyDescent="0.25">
      <c r="A22" s="83" t="s">
        <v>6029</v>
      </c>
    </row>
    <row r="23" spans="1:1" x14ac:dyDescent="0.25">
      <c r="A23" s="83" t="s">
        <v>6030</v>
      </c>
    </row>
    <row r="24" spans="1:1" x14ac:dyDescent="0.25">
      <c r="A24" s="83" t="s">
        <v>6031</v>
      </c>
    </row>
    <row r="25" spans="1:1" x14ac:dyDescent="0.25">
      <c r="A25" s="83" t="s">
        <v>6031</v>
      </c>
    </row>
    <row r="26" spans="1:1" x14ac:dyDescent="0.25">
      <c r="A26" s="83" t="s">
        <v>6032</v>
      </c>
    </row>
    <row r="27" spans="1:1" x14ac:dyDescent="0.25">
      <c r="A27" s="83" t="s">
        <v>6033</v>
      </c>
    </row>
    <row r="28" spans="1:1" x14ac:dyDescent="0.25">
      <c r="A28" s="83" t="s">
        <v>40</v>
      </c>
    </row>
    <row r="29" spans="1:1" x14ac:dyDescent="0.25">
      <c r="A29" s="83" t="s">
        <v>41</v>
      </c>
    </row>
    <row r="30" spans="1:1" x14ac:dyDescent="0.25">
      <c r="A30" s="83" t="s">
        <v>41</v>
      </c>
    </row>
    <row r="31" spans="1:1" x14ac:dyDescent="0.25">
      <c r="A31" s="83" t="s">
        <v>6034</v>
      </c>
    </row>
    <row r="32" spans="1:1" x14ac:dyDescent="0.25">
      <c r="A32" s="83" t="s">
        <v>6035</v>
      </c>
    </row>
    <row r="33" spans="1:1" x14ac:dyDescent="0.25">
      <c r="A33" s="83" t="s">
        <v>6036</v>
      </c>
    </row>
    <row r="34" spans="1:1" x14ac:dyDescent="0.25">
      <c r="A34" s="83" t="s">
        <v>6037</v>
      </c>
    </row>
    <row r="35" spans="1:1" x14ac:dyDescent="0.25">
      <c r="A35" s="83" t="s">
        <v>6038</v>
      </c>
    </row>
    <row r="36" spans="1:1" x14ac:dyDescent="0.25">
      <c r="A36" s="83" t="s">
        <v>6039</v>
      </c>
    </row>
    <row r="37" spans="1:1" x14ac:dyDescent="0.25">
      <c r="A37" s="83" t="s">
        <v>6040</v>
      </c>
    </row>
    <row r="38" spans="1:1" x14ac:dyDescent="0.25">
      <c r="A38" s="83" t="s">
        <v>6040</v>
      </c>
    </row>
    <row r="39" spans="1:1" x14ac:dyDescent="0.25">
      <c r="A39" s="83" t="s">
        <v>6041</v>
      </c>
    </row>
    <row r="40" spans="1:1" x14ac:dyDescent="0.25">
      <c r="A40" s="83" t="s">
        <v>6041</v>
      </c>
    </row>
    <row r="41" spans="1:1" x14ac:dyDescent="0.25">
      <c r="A41" s="83" t="s">
        <v>6041</v>
      </c>
    </row>
    <row r="42" spans="1:1" x14ac:dyDescent="0.25">
      <c r="A42" s="83" t="s">
        <v>6042</v>
      </c>
    </row>
    <row r="43" spans="1:1" x14ac:dyDescent="0.25">
      <c r="A43" s="83" t="s">
        <v>6042</v>
      </c>
    </row>
    <row r="44" spans="1:1" x14ac:dyDescent="0.25">
      <c r="A44" s="83" t="s">
        <v>6043</v>
      </c>
    </row>
    <row r="45" spans="1:1" x14ac:dyDescent="0.25">
      <c r="A45" s="83" t="s">
        <v>6044</v>
      </c>
    </row>
    <row r="46" spans="1:1" x14ac:dyDescent="0.25">
      <c r="A46" s="83" t="s">
        <v>6045</v>
      </c>
    </row>
    <row r="47" spans="1:1" x14ac:dyDescent="0.25">
      <c r="A47" s="83" t="s">
        <v>6046</v>
      </c>
    </row>
    <row r="48" spans="1:1" x14ac:dyDescent="0.25">
      <c r="A48" s="83" t="s">
        <v>6047</v>
      </c>
    </row>
    <row r="49" spans="1:1" x14ac:dyDescent="0.25">
      <c r="A49" s="83" t="s">
        <v>6048</v>
      </c>
    </row>
    <row r="50" spans="1:1" x14ac:dyDescent="0.25">
      <c r="A50" s="83" t="s">
        <v>6048</v>
      </c>
    </row>
    <row r="51" spans="1:1" x14ac:dyDescent="0.25">
      <c r="A51" s="83" t="s">
        <v>6049</v>
      </c>
    </row>
    <row r="52" spans="1:1" x14ac:dyDescent="0.25">
      <c r="A52" s="83" t="s">
        <v>6049</v>
      </c>
    </row>
    <row r="53" spans="1:1" x14ac:dyDescent="0.25">
      <c r="A53" s="83" t="s">
        <v>6050</v>
      </c>
    </row>
    <row r="54" spans="1:1" x14ac:dyDescent="0.25">
      <c r="A54" s="83" t="s">
        <v>6051</v>
      </c>
    </row>
    <row r="55" spans="1:1" x14ac:dyDescent="0.25">
      <c r="A55" s="83" t="s">
        <v>6052</v>
      </c>
    </row>
    <row r="56" spans="1:1" x14ac:dyDescent="0.25">
      <c r="A56" s="83" t="s">
        <v>6053</v>
      </c>
    </row>
    <row r="57" spans="1:1" x14ac:dyDescent="0.25">
      <c r="A57" s="83" t="s">
        <v>6054</v>
      </c>
    </row>
    <row r="58" spans="1:1" x14ac:dyDescent="0.25">
      <c r="A58" s="83" t="s">
        <v>6054</v>
      </c>
    </row>
    <row r="59" spans="1:1" x14ac:dyDescent="0.25">
      <c r="A59" s="83" t="s">
        <v>6055</v>
      </c>
    </row>
    <row r="60" spans="1:1" x14ac:dyDescent="0.25">
      <c r="A60" s="83" t="s">
        <v>6055</v>
      </c>
    </row>
    <row r="61" spans="1:1" x14ac:dyDescent="0.25">
      <c r="A61" s="83" t="s">
        <v>6056</v>
      </c>
    </row>
    <row r="62" spans="1:1" x14ac:dyDescent="0.25">
      <c r="A62" s="83" t="s">
        <v>6056</v>
      </c>
    </row>
    <row r="63" spans="1:1" x14ac:dyDescent="0.25">
      <c r="A63" s="83" t="s">
        <v>6057</v>
      </c>
    </row>
    <row r="64" spans="1:1" x14ac:dyDescent="0.25">
      <c r="A64" s="83" t="s">
        <v>6058</v>
      </c>
    </row>
    <row r="65" spans="1:1" x14ac:dyDescent="0.25">
      <c r="A65" s="83" t="s">
        <v>6058</v>
      </c>
    </row>
    <row r="66" spans="1:1" x14ac:dyDescent="0.25">
      <c r="A66" s="83" t="s">
        <v>6058</v>
      </c>
    </row>
    <row r="67" spans="1:1" x14ac:dyDescent="0.25">
      <c r="A67" s="83" t="s">
        <v>6059</v>
      </c>
    </row>
    <row r="68" spans="1:1" x14ac:dyDescent="0.25">
      <c r="A68" s="83" t="s">
        <v>6060</v>
      </c>
    </row>
    <row r="69" spans="1:1" x14ac:dyDescent="0.25">
      <c r="A69" s="83" t="s">
        <v>44</v>
      </c>
    </row>
    <row r="70" spans="1:1" x14ac:dyDescent="0.25">
      <c r="A70" s="83" t="s">
        <v>6061</v>
      </c>
    </row>
    <row r="71" spans="1:1" x14ac:dyDescent="0.25">
      <c r="A71" s="83" t="s">
        <v>6062</v>
      </c>
    </row>
    <row r="72" spans="1:1" x14ac:dyDescent="0.25">
      <c r="A72" s="83" t="s">
        <v>6062</v>
      </c>
    </row>
    <row r="73" spans="1:1" x14ac:dyDescent="0.25">
      <c r="A73" s="83" t="s">
        <v>6063</v>
      </c>
    </row>
    <row r="74" spans="1:1" x14ac:dyDescent="0.25">
      <c r="A74" s="83" t="s">
        <v>6064</v>
      </c>
    </row>
    <row r="75" spans="1:1" x14ac:dyDescent="0.25">
      <c r="A75" s="83" t="s">
        <v>6065</v>
      </c>
    </row>
    <row r="76" spans="1:1" x14ac:dyDescent="0.25">
      <c r="A76" s="83" t="s">
        <v>6066</v>
      </c>
    </row>
    <row r="77" spans="1:1" x14ac:dyDescent="0.25">
      <c r="A77" s="83" t="s">
        <v>6067</v>
      </c>
    </row>
    <row r="78" spans="1:1" x14ac:dyDescent="0.25">
      <c r="A78" s="83" t="s">
        <v>6068</v>
      </c>
    </row>
    <row r="79" spans="1:1" x14ac:dyDescent="0.25">
      <c r="A79" s="83" t="s">
        <v>6069</v>
      </c>
    </row>
    <row r="80" spans="1:1" x14ac:dyDescent="0.25">
      <c r="A80" s="83" t="s">
        <v>6069</v>
      </c>
    </row>
    <row r="81" spans="1:1" x14ac:dyDescent="0.25">
      <c r="A81" s="83" t="s">
        <v>6070</v>
      </c>
    </row>
    <row r="82" spans="1:1" x14ac:dyDescent="0.25">
      <c r="A82" s="83" t="s">
        <v>6070</v>
      </c>
    </row>
    <row r="83" spans="1:1" x14ac:dyDescent="0.25">
      <c r="A83" s="83" t="s">
        <v>6071</v>
      </c>
    </row>
  </sheetData>
  <hyperlinks>
    <hyperlink ref="A3" location="'Baked Cajun Turkey + FY'!A1" display="Baked Cajun Turkey Strip with Chips (Baked) and Peas (inc GF)" xr:uid="{5460612C-2607-42A1-8C14-7FBD63674233}"/>
    <hyperlink ref="A4" location="'Beef Bolognaise + BA '!A1" display="Pasta Bolognaise (inc DF)" xr:uid="{439DD24A-0BEA-41BF-9261-D8ED02C46EDB}"/>
    <hyperlink ref="A5" location="'Cheese Salad + BA'!A1" display="Cheese Salad" xr:uid="{F3DE2056-10BA-46ED-8B4A-165DFBE40B71}"/>
    <hyperlink ref="A6" location="'Cheese Salad Bap + MBC'!A1" display="Cheese Salad" xr:uid="{6ECBE967-B345-44DB-8E47-3B019ACE113C}"/>
    <hyperlink ref="A7" location="'Cheese Salad Bap + BA'!A1" display="Cheese Salad Bap" xr:uid="{FBCD7FF5-6D99-45C8-B3C0-47B6776C2356}"/>
    <hyperlink ref="A8" location="'Cheese Salad Bap + MBC'!A1" display="Cheese Salad Bap" xr:uid="{E0E36D10-2D3A-4B4E-9244-6FB95F4ABC28}"/>
    <hyperlink ref="A9" location="'Chicken Casserole + FY'!A1" display="Chicken &amp; Vegetable Casserole with Mashed Potato" xr:uid="{D6239D69-FCAD-4282-B4B7-EFEF50DB58D1}"/>
    <hyperlink ref="A10" location="'Chicken Curry +FS'!A1" display="Chicken and Veg Curry with Rice and Beans (inc DF/GF)" xr:uid="{9CC37E0C-9E8E-4E37-837B-861952286DE0}"/>
    <hyperlink ref="A11" location="'Chicken Mayo Bap + BA'!A1" display="Chicken &amp; Onion Mayo Bap" xr:uid="{F38ED985-44DD-4A0E-9EE8-413A026A486C}"/>
    <hyperlink ref="A12" location="'Chicken Mayo Bap + FY'!A1" display="Chicken &amp; Onion Mayo Bap" xr:uid="{F2D948D5-CBDE-46FB-B334-44BB75365F09}"/>
    <hyperlink ref="A13" location="'Chicken Pitta + RP'!A1" display="Chicken &amp; Pepper pitta with wedges" xr:uid="{D92BDBC8-BFE3-4487-8044-24977C5E6F31}"/>
    <hyperlink ref="A14" location="'Chicken Salad + AC'!A1" display="Chicken Salad" xr:uid="{F36FAE96-D01D-4699-989D-954E7D957E18}"/>
    <hyperlink ref="A15" location="'Chicken Salad + BA'!A1" display="Chicken Salad" xr:uid="{0FDEEE5D-8BFA-42B2-ACCA-634AE01557CB}"/>
    <hyperlink ref="A16" location="'Chicken Salad + FY'!A1" display="Chicken Salad" xr:uid="{63763F38-35B8-4B88-B59B-378703845DD8}"/>
    <hyperlink ref="A17" location="'Chicken Salad + RP'!A1" display="Chicken Salad" xr:uid="{71C3D299-547E-468D-B02C-931893D38049}"/>
    <hyperlink ref="A18" location="'Jacket Pot with C+B + FS'!A1" display="Jacket Potato with Grated Cheese &amp; Beans (inc GF)" xr:uid="{D98950A9-3139-4A3A-969F-06406C21AE86}"/>
    <hyperlink ref="A19" location="'Jacket Pot with C+B + RP'!A1" display="Jacket Potato with Cheese &amp; Beans (inc GF)" xr:uid="{B0665D74-565C-4B84-9CC5-929E9977AC2E}"/>
    <hyperlink ref="A20" location="'Jacket Pot Tuna SC + FS'!A1" display="Jacket Potato with Tuna and Sweetcorn (inc GF)" xr:uid="{3F491752-8E47-48FA-9A4C-1F1204EB9BE3}"/>
    <hyperlink ref="A21" location="'Jacket Pot Tuna SC + FY'!A1" display="Jacket Potato with Tuna and Sweetcorn (inc GF)" xr:uid="{CE53FA71-6EF0-48FF-8084-FB54BCE263B1}"/>
    <hyperlink ref="A22" location="'Jacket Pot with Veg Curry + AC'!A1" display="Jacket Potato with Vegetable Curry" xr:uid="{3C768703-1D12-463C-9365-44E3893C71F5}"/>
    <hyperlink ref="A23" location="'Jacket Pot with Veg Chilli + BA'!A1" display="Jacket Potato with Vegetable Chilli (Light) (inc DF/GF/VN)" xr:uid="{14BBBE40-1E89-4875-976E-771E11CF1FEC}"/>
    <hyperlink ref="A24" location="'Macaroni Cheese + BA'!A1" display="Macaroni Cheese with Crispy Onions" xr:uid="{CA695A8F-0AED-45CB-91C2-25073BD15E01}"/>
    <hyperlink ref="A25" location="'Macaroni Cheese + MBC'!A1" display="Macaroni Cheese with Crispy Onions" xr:uid="{51BCDCAB-65CC-499E-AA2B-ED1B5B8332CE}"/>
    <hyperlink ref="A26" location="'Roast Chicken Breast + AC'!A1" display="Roast Chicken Breast with Seasonal Vegetables and Gravy (inc DF)" xr:uid="{C9929FC4-D166-449B-B01E-C56F7A5B7EC4}"/>
    <hyperlink ref="A27" location="'Roast Chicken Breast + RP'!A1" display="Roast Chicken Breast with Seasonal Vegetables and Gravy (inc GF)" xr:uid="{86D89847-524A-444F-929A-E8654EB27717}"/>
    <hyperlink ref="A28" location="'Tuna Cuc Bap + RP'!A1" display="Tuna Bap" xr:uid="{4C6DB64E-B887-4497-B216-DF03800FFD5D}"/>
    <hyperlink ref="A29" location="'Tuna Salad + FS'!A1" display="Tuna salad" xr:uid="{687DF1E3-8EBB-4E43-B67C-A62CDC13DCA2}"/>
    <hyperlink ref="A30" location="'Tuna Salad + RP'!A1" display="Tuna salad" xr:uid="{40DC40D9-9B73-44BC-BEBD-A2A18B988B1D}"/>
    <hyperlink ref="A31" location="'Vegetable Bol + BA'!A1" display="Vegetable Bolognaise &amp; Pasta (inc DF/VN)" xr:uid="{856CA296-6A37-42FC-96C4-E94AEA43B5B8}"/>
    <hyperlink ref="A32" location="'Veggie-Balls in TS + BA'!A1" display="Veggie-Balls in Tomato Sauce with Pasta (inc DF/VN)" xr:uid="{6C609193-5D1A-4A5D-8201-A61AE2CF3982}"/>
    <hyperlink ref="A33" location="'DF Cajun Turkey + FS'!A1" display="DF Baked Cajun Turkey Strips served with Chips (baked) and Peas" xr:uid="{39030CC8-E669-4B13-872B-23B8F60D18CF}"/>
    <hyperlink ref="A34" location="'DF Cheese Bap + BA'!A1" display="DF Cheese Salad Bap" xr:uid="{DF0143AE-134E-40CF-8C52-4F3C9540925E}"/>
    <hyperlink ref="A35" location="'DF Chicken Salad + BA'!A1" display="DF Cheese Salad" xr:uid="{700C6D86-7784-4D22-AC29-153AB64ABA4A}"/>
    <hyperlink ref="A36" location="'DF Chicken Cas + WM'!A1" display="DF Chicken &amp; Vegetable Casserole served with Mashed Potatoes" xr:uid="{EEFD0BF4-7035-4DC5-8C4D-18DF1DF261C6}"/>
    <hyperlink ref="A37" location="'DF Chicken On Bap + BA'!A1" display="DF Chicken and Onion Bap" xr:uid="{F166C361-868F-4CD8-B49E-60FD205FAB57}"/>
    <hyperlink ref="A38" location="'DF Chicken On Bap + WM'!A1" display="DF Chicken and Onion Bap" xr:uid="{62E00052-7A87-498D-942F-D55AD573BF3F}"/>
    <hyperlink ref="A39" location="'DF Chicken Salad + AC'!A1" display="DF Chicken Salad" xr:uid="{DD918B17-3090-43B3-A8C9-9D4E4C0640C6}"/>
    <hyperlink ref="A40" location="'DF Chicken Salad + BA'!A1" display="DF Chicken Salad" xr:uid="{8F0A2743-FD16-44CE-9EAF-FBBE6F566AB1}"/>
    <hyperlink ref="A41" location="'DF Chicken Salad + WM'!A1" display="DF Chicken Salad" xr:uid="{60C20A28-21CC-4D1C-BCBC-F215398AEA64}"/>
    <hyperlink ref="A42" location="'DF Jack Pot Rata + MBC'!A1" display="DF Jacket Potato with Ratatouille" xr:uid="{10D383EF-D72D-49D4-871E-92817FA44846}"/>
    <hyperlink ref="A43" location="'DF Jack Pot Rata + WM'!A1" display="DF Jacket Potato with Ratatouille" xr:uid="{7E47C097-D2D1-4C16-A58C-32741BB2C537}"/>
    <hyperlink ref="A44" location="'DF Jack Pot Tuna Sw + FS'!A1" display="DF Jacket Potato with Tuna &amp; Sweetcorn" xr:uid="{DD9729A8-0850-4645-A4C9-FF941DE3DB09}"/>
    <hyperlink ref="A45" location="'DF Jack Pot Veg Chil + BA'!A1" display="DF Jacket Potato with Vegetable Chilli (Light)" xr:uid="{C4D24D6F-3EF6-418F-A9CB-C49F1D5B3403}"/>
    <hyperlink ref="A46" location="'DF Jack Pot Veg Cur + AC'!A1" display="DF Jacket Potato with Vegetable Curry (inc VN)" xr:uid="{D05EB5F5-5032-46F4-B22D-37CFBC0215E7}"/>
    <hyperlink ref="A47" location="'DF Jack Pot Veg Cur + WM'!A1" display="DF Jacket Potato with Vegetable Curry" xr:uid="{AA51A739-3F6C-4F10-8073-56EAACB5104D}"/>
    <hyperlink ref="A48" location="'DF Quorn Cas + WM'!A1" display="DF Quorn &amp; Vegetable Casserole served with Mashed Potatoes" xr:uid="{727F4B23-6917-40E9-B40C-68D8B7BD6339}"/>
    <hyperlink ref="A49" location="'DF Roast Chicken + AC'!A1" display="DF Roast Chicken Breast with Seasonal Vegetables and Gravy" xr:uid="{A0E5F8C9-79EC-4F85-B3FA-805FA2D9415D}"/>
    <hyperlink ref="A50" location="'DF Roast Chicken + WM'!A1" display="DF Roast Chicken Breast with Seasonal Vegetables and Gravy" xr:uid="{5C756BDD-07E3-4504-8F80-00D32CFA8097}"/>
    <hyperlink ref="A51" location="'DF Roast Quorn + AC'!A1" display="DF Roast Quorn Fillet with Seasonal Vegetables and Gravy" xr:uid="{BC20854C-7378-4249-B2F9-F4D68A63B825}"/>
    <hyperlink ref="A52" location="'DF Roast Quorn + AC'!A1" display="DF Roast Quorn Fillet with Seasonal Vegetables and Gravy" xr:uid="{E41C958C-19B5-415B-B30A-AD2B95547452}"/>
    <hyperlink ref="A53" location="'DF Tomato Basil Pasta + BA'!A1" display="DF Tomato and Basil Pasta Bake" xr:uid="{1C60B5F0-9FED-4528-A17A-E5E4A12B6BF1}"/>
    <hyperlink ref="A54" location="'DF Tuna Sw Bap + AC'!A1" display="DF Tuna &amp; Sweetcorn Bap" xr:uid="{781861DF-F4AC-4888-86C2-E283DD5E49C7}"/>
    <hyperlink ref="A55" location="'DF Tuna Salad + FS'!A1" display="DF Tuna Salad" xr:uid="{C7A14B4C-F22F-4140-8139-0F19A60528AF}"/>
    <hyperlink ref="A56" location="'GF Beef Bol + BA'!A1" display="GF Beef Bolognaise &amp; GF Pasta" xr:uid="{4C29B8DD-A0D5-4FDF-B4DC-4AB51820B2D3}"/>
    <hyperlink ref="A57" location="'GF Chicken Bap + BA'!A1" display="GF Cheese Salad Bap" xr:uid="{76CBB051-07BC-43D3-A00C-BF4762B5BF7E}"/>
    <hyperlink ref="A58" location="'GF Cheese Bap + WM'!A1" display="GF Cheese Salad Bap" xr:uid="{741CF45C-DC6B-465B-8D2A-643B05E642F9}"/>
    <hyperlink ref="A59" location="'GF Chicken Salad + RP'!A1" display="GF Cheese Salad" xr:uid="{3DA300AD-1F90-411B-9813-E26E7BB31954}"/>
    <hyperlink ref="A60" location="'GF Chicken Salad + WM'!A1" display="GF Cheese Salad" xr:uid="{3957F728-45FD-468B-A4C4-EA40A95D1110}"/>
    <hyperlink ref="A61" location="'GF Chicken Bap + BA'!A1" display="GF Chicken, Onion &amp; Mayo Bap" xr:uid="{495C96A9-B4AC-49B3-AB4F-E1C1CEF70660}"/>
    <hyperlink ref="A62" location="'GF Chicken Bap + FY'!A1" display="GF Chicken, Onion &amp; Mayo Bap" xr:uid="{619ED776-5D57-49CA-A0EC-2FCA857FE346}"/>
    <hyperlink ref="A63" location="'GF Chicken Cas + FY'!A1" display="GF Chicken and Vegetable Casserole with Mashed Potato" xr:uid="{F5A15DCA-667D-44D6-8B7A-AC29C88CF9B7}"/>
    <hyperlink ref="A64" location="'GF Chicken Salad + BA'!A1" display="GF Chicken Salad" xr:uid="{5E74C628-6308-4DD5-95E0-A1E8B4FA1AD8}"/>
    <hyperlink ref="A65" location="'GF Chicken Salad + RP'!A1" display="GF Chicken Salad" xr:uid="{A03A3C31-C1CB-420D-B2BB-8DE394CF3212}"/>
    <hyperlink ref="A66" location="'GF Chicken Salad + WM'!A1" display="GF Chicken Salad" xr:uid="{1BF0E3EF-B860-4DCF-B7DE-FDEC4663B5D7}"/>
    <hyperlink ref="A67" location="'GF Jacket Pot Veg Cur + WM'!A1" display="GF Jacket Potato with Vegetable Curry" xr:uid="{5F2FA927-0793-4599-AF6B-C597691E1CF5}"/>
    <hyperlink ref="A68" location="'GF Pasta Tom Sauce + BA'!A1" display="GF Pasta with Tomato Sauce " xr:uid="{96620EB3-FB76-49C4-904D-793EDB0EE2D4}"/>
    <hyperlink ref="A69" location="'GF Roast Chicken + WM'!A1" display="GF Roast Chicken Breast with Seasonal Vegetables and Gravy" xr:uid="{6C9C8D14-298B-460E-8428-1A112378E54A}"/>
    <hyperlink ref="A70" location="'GF Tuna Cu Bap + WM'!A1" display="GF Tuna &amp; Cucumber Bap" xr:uid="{B2C30B3F-5200-421E-95F1-E8B0550076B3}"/>
    <hyperlink ref="A71" location="'GF Tuna Salad + FS'!A1" display="GF Tuna Salad" xr:uid="{4131A5D4-B00E-4411-A991-96AADC0FFC59}"/>
    <hyperlink ref="A72" location="'GF Tuna Salad + FY'!A1" display="GF Tuna Salad" xr:uid="{C562056C-5237-4032-84DD-8EEFC8A3EC05}"/>
    <hyperlink ref="A73" location="'GF Veg Balls + BA'!A1" display="GF Veggie-balls in tomato sauce &amp; Pasta " xr:uid="{96522EC8-BFDA-48F0-8648-F0F1FE76DA44}"/>
    <hyperlink ref="A74" location="'GF Veg Balls + BA'!A1" display="GF Vegetable Bolognaise &amp; GF Pasta" xr:uid="{C611F901-3EF1-4AE5-8AE5-8936CD3DA471}"/>
    <hyperlink ref="A75" location="'VN Jacket Pot Rata + FJ'!A1" display="VN Jacket Potato with Ratatouille " xr:uid="{3DE06645-1A21-459C-A28C-37C104CDEDE9}"/>
    <hyperlink ref="A76" location="'VN Jacket Pot Veg Cur + FJ'!A1" display="VN Jacket Potato with Vegetable Curry" xr:uid="{AE2E992F-2199-44EA-8AE4-9E626920DBAC}"/>
    <hyperlink ref="A77" location="'VN Jacket Pot Veg Cheese + WM'!A1" display="VN Jacket Potato with Vegan Grated Cheese and Beans" xr:uid="{83DA7787-DEAB-41A3-A00E-4D14F3A9FB84}"/>
    <hyperlink ref="A78" location="'VN Quorn Cas + FJ'!A1" display="VN Quorn and Vegetable Casserole with Mashed Potato" xr:uid="{C0E9387E-C36A-417B-AAA0-763DAC13E4D1}"/>
    <hyperlink ref="A79" location="'VN Quorn Salad + BA'!A1" display="VN Quorn Fillet Salad" xr:uid="{EA75931D-4419-4418-BC8B-8F0834D0FE79}"/>
    <hyperlink ref="A80" location="'VN Quorn Salad + FJ'!A1" display="VN Quorn Fillet Salad" xr:uid="{833B5396-07CA-4EE1-B8C7-04B1D669E082}"/>
    <hyperlink ref="A81" location="'VN Roast Quorn + AC'!A1" display="VN Roast Quorn Fillet served with Seasonal vegetables and Gravy" xr:uid="{EBFB94A3-77E8-489C-BE3E-E62416C5E7FD}"/>
    <hyperlink ref="A82" location="'VN Roast Quorn + FJ'!A1" display="VN Roast Quorn Fillet served with Seasonal vegetables and Gravy" xr:uid="{56BAA100-9947-4D82-92C9-4C76A847A7D9}"/>
    <hyperlink ref="A83" location="'VN Vegan Cheese Salad + BA'!A1" display="VN Vegan Cheese Salad" xr:uid="{E1657735-FF85-4B23-A011-D8F47C360394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95527-422F-464F-8EA5-7A850051E397}">
  <sheetPr codeName="Sheet209">
    <tabColor rgb="FF0070C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" customWidth="1"/>
    <col min="2" max="2" width="18.28515625" customWidth="1"/>
    <col min="3" max="4" width="10.7109375" customWidth="1"/>
    <col min="5" max="5" width="15.7109375" customWidth="1"/>
    <col min="6" max="6" width="20.85546875" customWidth="1"/>
    <col min="7" max="7" width="3.425781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6263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7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3934</v>
      </c>
      <c r="C6" s="24">
        <v>20</v>
      </c>
      <c r="D6" s="24">
        <v>30</v>
      </c>
      <c r="E6" s="23" t="s">
        <v>6204</v>
      </c>
      <c r="F6" s="65" t="s">
        <v>5890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ESW</v>
      </c>
      <c r="I6" s="24" t="str">
        <f t="shared" ref="I6:I11" si="2">_xlfn.IFNA(VLOOKUP($F6,Products,4,FALSE),"Not Found")</f>
        <v>Onion_Gravy</v>
      </c>
      <c r="J6" s="24" t="str">
        <f t="shared" ref="J6:J11" si="3">_xlfn.IFNA(VLOOKUP($F6,Products,5,FALSE),"Not Found")</f>
        <v>Homemade Onion Gravy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0.71799999999999997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2.1960000000000002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1.8899999999999997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0.65399999999999991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1.2359999999999998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0.82400000000000007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0.26600000000000001</v>
      </c>
      <c r="S6" s="70">
        <f t="shared" ref="S6:T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0.49400000000000005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28.775999999999996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1.077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3.2940000000000005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2.8349999999999995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0.98099999999999976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1.8539999999999999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1.236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0.39900000000000002</v>
      </c>
      <c r="AD6" s="70">
        <f t="shared" ref="AD6:AE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0.7410000000000001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43.163999999999994</v>
      </c>
    </row>
    <row r="7" spans="2:32" s="4" customFormat="1" ht="30" customHeight="1" x14ac:dyDescent="0.25">
      <c r="B7" s="23" t="s">
        <v>2382</v>
      </c>
      <c r="C7" s="24">
        <v>20</v>
      </c>
      <c r="D7" s="24">
        <v>30</v>
      </c>
      <c r="E7" s="23" t="s">
        <v>6204</v>
      </c>
      <c r="F7" s="65" t="s">
        <v>1360</v>
      </c>
      <c r="G7" s="60" t="str">
        <f t="shared" si="0"/>
        <v/>
      </c>
      <c r="H7" s="23" t="str">
        <f t="shared" si="1"/>
        <v>Bidfood</v>
      </c>
      <c r="I7" s="24" t="str">
        <f t="shared" si="2"/>
        <v>83372</v>
      </c>
      <c r="J7" s="24" t="str">
        <f t="shared" si="3"/>
        <v>EF Cauliflower 1 x 2.5kg</v>
      </c>
      <c r="L7" s="70">
        <f t="shared" si="4"/>
        <v>0.5</v>
      </c>
      <c r="M7" s="70">
        <f t="shared" si="5"/>
        <v>0.88000000000000012</v>
      </c>
      <c r="N7" s="70">
        <f t="shared" si="6"/>
        <v>0.08</v>
      </c>
      <c r="O7" s="70">
        <f t="shared" si="7"/>
        <v>6.2000000000000006E-2</v>
      </c>
      <c r="P7" s="70">
        <f t="shared" si="8"/>
        <v>1.7999999999999999E-2</v>
      </c>
      <c r="Q7" s="70">
        <f t="shared" si="9"/>
        <v>0.36000000000000004</v>
      </c>
      <c r="R7" s="70">
        <f t="shared" si="10"/>
        <v>4.0000000000000001E-3</v>
      </c>
      <c r="S7" s="70">
        <v>0</v>
      </c>
      <c r="T7" s="70">
        <f t="shared" si="11"/>
        <v>0.57999999999999996</v>
      </c>
      <c r="U7" s="70">
        <f t="shared" si="12"/>
        <v>7</v>
      </c>
      <c r="V7" s="80"/>
      <c r="W7" s="70">
        <f t="shared" si="13"/>
        <v>0.75</v>
      </c>
      <c r="X7" s="70">
        <f t="shared" si="14"/>
        <v>1.32</v>
      </c>
      <c r="Y7" s="70">
        <f t="shared" si="15"/>
        <v>0.12</v>
      </c>
      <c r="Z7" s="70">
        <f t="shared" si="16"/>
        <v>9.3000000000000013E-2</v>
      </c>
      <c r="AA7" s="70">
        <f t="shared" si="17"/>
        <v>2.7E-2</v>
      </c>
      <c r="AB7" s="70">
        <f t="shared" si="18"/>
        <v>0.54</v>
      </c>
      <c r="AC7" s="70">
        <f t="shared" si="19"/>
        <v>6.0000000000000001E-3</v>
      </c>
      <c r="AD7" s="70">
        <v>0</v>
      </c>
      <c r="AE7" s="70">
        <f t="shared" si="20"/>
        <v>0.86999999999999988</v>
      </c>
      <c r="AF7" s="70">
        <f t="shared" si="21"/>
        <v>10.5</v>
      </c>
    </row>
    <row r="8" spans="2:32" s="4" customFormat="1" ht="30" customHeight="1" x14ac:dyDescent="0.25">
      <c r="B8" s="23" t="s">
        <v>2382</v>
      </c>
      <c r="C8" s="24">
        <v>20</v>
      </c>
      <c r="D8" s="24">
        <v>30</v>
      </c>
      <c r="E8" s="23" t="s">
        <v>6204</v>
      </c>
      <c r="F8" s="65" t="s">
        <v>2744</v>
      </c>
      <c r="G8" s="60" t="str">
        <f t="shared" si="0"/>
        <v/>
      </c>
      <c r="H8" s="23" t="str">
        <f t="shared" si="1"/>
        <v>Rd Johns</v>
      </c>
      <c r="I8" s="24" t="str">
        <f t="shared" si="2"/>
        <v>55838</v>
      </c>
      <c r="J8" s="24" t="str">
        <f t="shared" si="3"/>
        <v xml:space="preserve">Peas </v>
      </c>
      <c r="L8" s="70">
        <f t="shared" si="4"/>
        <v>1.04</v>
      </c>
      <c r="M8" s="70">
        <f t="shared" si="5"/>
        <v>1.7999999999999998</v>
      </c>
      <c r="N8" s="70">
        <f t="shared" si="6"/>
        <v>0.06</v>
      </c>
      <c r="O8" s="70">
        <f t="shared" si="7"/>
        <v>0.04</v>
      </c>
      <c r="P8" s="70">
        <f t="shared" si="8"/>
        <v>0.02</v>
      </c>
      <c r="Q8" s="70">
        <f t="shared" si="9"/>
        <v>0.91999999999999993</v>
      </c>
      <c r="R8" s="70">
        <f t="shared" si="10"/>
        <v>1.6E-2</v>
      </c>
      <c r="S8" s="70">
        <v>0</v>
      </c>
      <c r="T8" s="70">
        <f t="shared" si="11"/>
        <v>0.62</v>
      </c>
      <c r="U8" s="70">
        <f t="shared" si="12"/>
        <v>13.814</v>
      </c>
      <c r="V8" s="80"/>
      <c r="W8" s="70">
        <f t="shared" si="13"/>
        <v>1.56</v>
      </c>
      <c r="X8" s="70">
        <f t="shared" si="14"/>
        <v>2.6999999999999997</v>
      </c>
      <c r="Y8" s="70">
        <f t="shared" si="15"/>
        <v>0.09</v>
      </c>
      <c r="Z8" s="70">
        <f t="shared" si="16"/>
        <v>0.06</v>
      </c>
      <c r="AA8" s="70">
        <f t="shared" si="17"/>
        <v>0.03</v>
      </c>
      <c r="AB8" s="70">
        <f t="shared" si="18"/>
        <v>1.38</v>
      </c>
      <c r="AC8" s="70">
        <f t="shared" si="19"/>
        <v>2.4E-2</v>
      </c>
      <c r="AD8" s="70">
        <v>0</v>
      </c>
      <c r="AE8" s="70">
        <f t="shared" si="20"/>
        <v>0.92999999999999994</v>
      </c>
      <c r="AF8" s="70">
        <f t="shared" si="21"/>
        <v>20.721</v>
      </c>
    </row>
    <row r="9" spans="2:32" s="4" customFormat="1" ht="30" customHeight="1" x14ac:dyDescent="0.25">
      <c r="B9" s="23" t="s">
        <v>2840</v>
      </c>
      <c r="C9" s="24">
        <v>3</v>
      </c>
      <c r="D9" s="24">
        <v>4</v>
      </c>
      <c r="E9" s="23" t="s">
        <v>1216</v>
      </c>
      <c r="F9" s="65" t="s">
        <v>5843</v>
      </c>
      <c r="G9" s="60">
        <f t="shared" si="0"/>
        <v>60</v>
      </c>
      <c r="H9" s="23" t="str">
        <f t="shared" si="1"/>
        <v>Savona</v>
      </c>
      <c r="I9" s="24" t="str">
        <f t="shared" si="2"/>
        <v>452688</v>
      </c>
      <c r="J9" s="24" t="str">
        <f t="shared" si="3"/>
        <v>Pre Cut Peeled Roasting Potatoes</v>
      </c>
      <c r="L9" s="70">
        <f t="shared" si="4"/>
        <v>3.42</v>
      </c>
      <c r="M9" s="70">
        <f t="shared" si="5"/>
        <v>35.28</v>
      </c>
      <c r="N9" s="70">
        <f t="shared" si="6"/>
        <v>0.18</v>
      </c>
      <c r="O9" s="70">
        <f t="shared" si="7"/>
        <v>0.12600000000000003</v>
      </c>
      <c r="P9" s="70">
        <f t="shared" si="8"/>
        <v>5.3999999999999992E-2</v>
      </c>
      <c r="Q9" s="70">
        <f t="shared" si="9"/>
        <v>3.5999999999999996</v>
      </c>
      <c r="R9" s="70">
        <f t="shared" si="10"/>
        <v>3.6000000000000004E-2</v>
      </c>
      <c r="S9" s="70">
        <v>0</v>
      </c>
      <c r="T9" s="70">
        <f t="shared" si="11"/>
        <v>1.62</v>
      </c>
      <c r="U9" s="70">
        <f t="shared" si="12"/>
        <v>147.6</v>
      </c>
      <c r="V9" s="80"/>
      <c r="W9" s="70">
        <f t="shared" si="13"/>
        <v>4.5599999999999996</v>
      </c>
      <c r="X9" s="70">
        <f t="shared" si="14"/>
        <v>47.04</v>
      </c>
      <c r="Y9" s="70">
        <f t="shared" si="15"/>
        <v>0.24</v>
      </c>
      <c r="Z9" s="70">
        <f t="shared" si="16"/>
        <v>0.16800000000000004</v>
      </c>
      <c r="AA9" s="70">
        <f t="shared" si="17"/>
        <v>7.1999999999999995E-2</v>
      </c>
      <c r="AB9" s="70">
        <f t="shared" si="18"/>
        <v>4.8</v>
      </c>
      <c r="AC9" s="70">
        <f t="shared" si="19"/>
        <v>4.8000000000000001E-2</v>
      </c>
      <c r="AD9" s="70">
        <v>0</v>
      </c>
      <c r="AE9" s="70">
        <f t="shared" si="20"/>
        <v>2.16</v>
      </c>
      <c r="AF9" s="70">
        <f t="shared" si="21"/>
        <v>196.79999999999998</v>
      </c>
    </row>
    <row r="10" spans="2:32" s="4" customFormat="1" ht="30" customHeight="1" x14ac:dyDescent="0.25">
      <c r="B10" s="23" t="s">
        <v>5868</v>
      </c>
      <c r="C10" s="24">
        <v>2.7</v>
      </c>
      <c r="D10" s="24">
        <v>3.6</v>
      </c>
      <c r="E10" s="23" t="s">
        <v>6205</v>
      </c>
      <c r="F10" s="65" t="s">
        <v>5867</v>
      </c>
      <c r="G10" s="60" t="str">
        <f t="shared" ref="G10" si="22">IFERROR(IF(E10="Individual Unit",IF(VLOOKUP($F10,Products,26,FALSE)="","X",VLOOKUP($F10,Products,26,FALSE)),""),"")</f>
        <v/>
      </c>
      <c r="H10" s="23" t="str">
        <f t="shared" si="1"/>
        <v>TBC</v>
      </c>
      <c r="I10" s="24" t="str">
        <f t="shared" si="2"/>
        <v>Spray_Oil</v>
      </c>
      <c r="J10" s="24" t="str">
        <f t="shared" si="3"/>
        <v>Olive Oil Cooking Spray</v>
      </c>
      <c r="L10" s="70">
        <f t="shared" si="4"/>
        <v>0</v>
      </c>
      <c r="M10" s="70">
        <f t="shared" si="5"/>
        <v>0</v>
      </c>
      <c r="N10" s="70">
        <f t="shared" si="6"/>
        <v>1.3365</v>
      </c>
      <c r="O10" s="70">
        <f t="shared" si="7"/>
        <v>1.1448</v>
      </c>
      <c r="P10" s="70">
        <f t="shared" si="8"/>
        <v>0.19170000000000001</v>
      </c>
      <c r="Q10" s="70">
        <f t="shared" si="9"/>
        <v>0</v>
      </c>
      <c r="R10" s="70">
        <f t="shared" si="10"/>
        <v>0</v>
      </c>
      <c r="S10" s="70">
        <f t="shared" si="11"/>
        <v>0</v>
      </c>
      <c r="T10" s="70">
        <v>0</v>
      </c>
      <c r="U10" s="70">
        <f t="shared" si="12"/>
        <v>12.987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1.782</v>
      </c>
      <c r="Z10" s="70">
        <f t="shared" si="16"/>
        <v>1.5264</v>
      </c>
      <c r="AA10" s="70">
        <f t="shared" si="17"/>
        <v>0.25559999999999999</v>
      </c>
      <c r="AB10" s="70">
        <f t="shared" si="18"/>
        <v>0</v>
      </c>
      <c r="AC10" s="70">
        <f t="shared" si="19"/>
        <v>0</v>
      </c>
      <c r="AD10" s="70">
        <f t="shared" si="20"/>
        <v>0</v>
      </c>
      <c r="AE10" s="70">
        <v>0</v>
      </c>
      <c r="AF10" s="70">
        <f t="shared" si="21"/>
        <v>17.315999999999999</v>
      </c>
    </row>
    <row r="11" spans="2:32" s="4" customFormat="1" ht="30" customHeight="1" x14ac:dyDescent="0.25">
      <c r="B11" s="23" t="s">
        <v>2016</v>
      </c>
      <c r="C11" s="24">
        <v>75</v>
      </c>
      <c r="D11" s="24">
        <v>95</v>
      </c>
      <c r="E11" s="23" t="s">
        <v>6204</v>
      </c>
      <c r="F11" s="65" t="s">
        <v>5702</v>
      </c>
      <c r="G11" s="60" t="str">
        <f t="shared" si="0"/>
        <v/>
      </c>
      <c r="H11" s="23" t="str">
        <f t="shared" si="1"/>
        <v>Bidfood</v>
      </c>
      <c r="I11" s="24" t="str">
        <f t="shared" si="2"/>
        <v>23354</v>
      </c>
      <c r="J11" s="24" t="str">
        <f t="shared" si="3"/>
        <v>Quorn Vegan Fillets</v>
      </c>
      <c r="L11" s="70">
        <f t="shared" si="4"/>
        <v>10.500000000000002</v>
      </c>
      <c r="M11" s="70">
        <f t="shared" si="5"/>
        <v>3.6750000000000003</v>
      </c>
      <c r="N11" s="70">
        <f t="shared" si="6"/>
        <v>0.9</v>
      </c>
      <c r="O11" s="70">
        <f t="shared" si="7"/>
        <v>0.6</v>
      </c>
      <c r="P11" s="70">
        <f t="shared" si="8"/>
        <v>0.3</v>
      </c>
      <c r="Q11" s="70">
        <f t="shared" si="9"/>
        <v>4.7249999999999996</v>
      </c>
      <c r="R11" s="70">
        <f t="shared" si="10"/>
        <v>0.75</v>
      </c>
      <c r="S11" s="70">
        <f t="shared" si="11"/>
        <v>0</v>
      </c>
      <c r="T11" s="70">
        <v>0</v>
      </c>
      <c r="U11" s="70">
        <f t="shared" si="12"/>
        <v>73.5</v>
      </c>
      <c r="V11" s="80"/>
      <c r="W11" s="70">
        <f t="shared" si="13"/>
        <v>13.3</v>
      </c>
      <c r="X11" s="70">
        <f t="shared" si="14"/>
        <v>4.6550000000000002</v>
      </c>
      <c r="Y11" s="70">
        <f t="shared" si="15"/>
        <v>1.1400000000000001</v>
      </c>
      <c r="Z11" s="70">
        <f t="shared" si="16"/>
        <v>0.76</v>
      </c>
      <c r="AA11" s="70">
        <f t="shared" si="17"/>
        <v>0.38</v>
      </c>
      <c r="AB11" s="70">
        <f t="shared" si="18"/>
        <v>5.9850000000000003</v>
      </c>
      <c r="AC11" s="70">
        <f t="shared" si="19"/>
        <v>0.95000000000000007</v>
      </c>
      <c r="AD11" s="70">
        <f t="shared" si="20"/>
        <v>0</v>
      </c>
      <c r="AE11" s="70">
        <v>0</v>
      </c>
      <c r="AF11" s="70">
        <f t="shared" si="21"/>
        <v>93.1</v>
      </c>
    </row>
    <row r="12" spans="2:32" s="4" customFormat="1" ht="17.25" customHeight="1" x14ac:dyDescent="0.25">
      <c r="B12" s="89" t="s">
        <v>6233</v>
      </c>
      <c r="C12" s="90"/>
      <c r="D12" s="90"/>
      <c r="E12" s="90"/>
      <c r="F12" s="90"/>
      <c r="G12" s="90"/>
      <c r="H12" s="90"/>
      <c r="I12" s="90"/>
      <c r="J12" s="9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5640</v>
      </c>
      <c r="C13" s="39">
        <v>50</v>
      </c>
      <c r="D13" s="39">
        <v>50</v>
      </c>
      <c r="E13" s="38" t="s">
        <v>6204</v>
      </c>
      <c r="F13" s="65" t="s">
        <v>5639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44478</v>
      </c>
      <c r="J13" s="24" t="str">
        <f>_xlfn.IFNA(VLOOKUP($F13,Products,5,FALSE),"Not Found")</f>
        <v>Crosse &amp; Blackwell Rice Pudding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1.8000000000000003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8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0.05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0.05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0.06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3.8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41.23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1.8000000000000003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8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0.1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0.05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0.05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0.06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3.8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41.23</v>
      </c>
    </row>
    <row r="14" spans="2:32" s="4" customFormat="1" ht="30" customHeight="1" x14ac:dyDescent="0.25">
      <c r="B14" s="38" t="s">
        <v>6208</v>
      </c>
      <c r="C14" s="39">
        <v>10</v>
      </c>
      <c r="D14" s="39">
        <v>10</v>
      </c>
      <c r="E14" s="38" t="s">
        <v>6204</v>
      </c>
      <c r="F14" s="65" t="s">
        <v>5410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1674</v>
      </c>
      <c r="J14" s="24" t="str">
        <f>_xlfn.IFNA(VLOOKUP($F14,Products,5,FALSE),"Not Found")</f>
        <v>Greens Summer Berries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0.11000000000000001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0.59000000000000008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0.01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0.01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0.53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4.1590000000000007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0.11000000000000001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0.59000000000000008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0.01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0.01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0.53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4.1590000000000007</v>
      </c>
    </row>
    <row r="15" spans="2:32" x14ac:dyDescent="0.25">
      <c r="L15" s="71">
        <f t="shared" ref="L15:U15" si="23">SUM(L6:L14)</f>
        <v>18.088000000000001</v>
      </c>
      <c r="M15" s="71">
        <f t="shared" si="23"/>
        <v>52.420999999999999</v>
      </c>
      <c r="N15" s="71">
        <f t="shared" si="23"/>
        <v>4.5564999999999998</v>
      </c>
      <c r="O15" s="71">
        <f t="shared" si="23"/>
        <v>2.6867999999999999</v>
      </c>
      <c r="P15" s="71">
        <f t="shared" si="23"/>
        <v>1.8696999999999999</v>
      </c>
      <c r="Q15" s="71">
        <f t="shared" si="23"/>
        <v>11.328999999999999</v>
      </c>
      <c r="R15" s="71">
        <f t="shared" si="23"/>
        <v>1.1320000000000001</v>
      </c>
      <c r="S15" s="71">
        <f t="shared" si="23"/>
        <v>4.2939999999999996</v>
      </c>
      <c r="T15" s="71">
        <f t="shared" si="23"/>
        <v>3.3500000000000005</v>
      </c>
      <c r="U15" s="71">
        <f t="shared" si="23"/>
        <v>329.06600000000003</v>
      </c>
      <c r="V15" s="73" t="s">
        <v>6151</v>
      </c>
      <c r="W15" s="71">
        <f t="shared" ref="W15:AF15" si="24">SUM(W6:W14)</f>
        <v>23.157</v>
      </c>
      <c r="X15" s="71">
        <f t="shared" si="24"/>
        <v>67.599000000000004</v>
      </c>
      <c r="Y15" s="71">
        <f t="shared" si="24"/>
        <v>6.3169999999999984</v>
      </c>
      <c r="Z15" s="71">
        <f t="shared" si="24"/>
        <v>3.6483999999999996</v>
      </c>
      <c r="AA15" s="71">
        <f t="shared" si="24"/>
        <v>2.6685999999999996</v>
      </c>
      <c r="AB15" s="71">
        <f t="shared" si="24"/>
        <v>14.840999999999999</v>
      </c>
      <c r="AC15" s="71">
        <f t="shared" si="24"/>
        <v>1.4870000000000001</v>
      </c>
      <c r="AD15" s="71">
        <f t="shared" si="24"/>
        <v>4.5410000000000004</v>
      </c>
      <c r="AE15" s="71">
        <f t="shared" si="24"/>
        <v>4.49</v>
      </c>
      <c r="AF15" s="71">
        <f t="shared" si="24"/>
        <v>426.9899999999999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B12:J12"/>
    <mergeCell ref="I4:I5"/>
    <mergeCell ref="J4:J5"/>
    <mergeCell ref="L4:U4"/>
    <mergeCell ref="W4:AF4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9AB1FF49-0FDE-44F1-90EA-1BECC114A99D}"/>
    <hyperlink ref="M1" location="'HOME WEEK 2'!A1" display="&lt; Week 2 Home" xr:uid="{791E28C1-EF00-4FE7-A182-47A097274A3C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40FA87-3D8A-4019-95A3-22CC3C16A733}">
          <x14:formula1>
            <xm:f>'Master Product List'!$B:$B</xm:f>
          </x14:formula1>
          <xm:sqref>F6:F11 F13:F14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89FDF-D18A-447C-85CA-F034C45FD6EF}">
  <sheetPr codeName="Sheet177">
    <tabColor rgb="FF0070C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2.42578125" customWidth="1"/>
    <col min="7" max="7" width="3.1406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10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3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4355</v>
      </c>
      <c r="C6" s="24">
        <v>25</v>
      </c>
      <c r="D6" s="24">
        <v>30</v>
      </c>
      <c r="E6" s="23" t="s">
        <v>6204</v>
      </c>
      <c r="F6" s="65" t="s">
        <v>4847</v>
      </c>
      <c r="G6" s="60" t="str">
        <f t="shared" ref="G6:G8" si="0">IFERROR(IF(E6="Individual Unit",IF(VLOOKUP($F6,Products,26,FALSE)="","X",VLOOKUP($F6,Products,26,FALSE)),""),"")</f>
        <v/>
      </c>
      <c r="H6" s="23" t="str">
        <f t="shared" ref="H6:H8" si="1">_xlfn.IFNA(VLOOKUP($F6,Products,2,FALSE),"Not Found")</f>
        <v>Savona</v>
      </c>
      <c r="I6" s="24" t="str">
        <f t="shared" ref="I6:I8" si="2">_xlfn.IFNA(VLOOKUP($F6,Products,4,FALSE),"Not Found")</f>
        <v>269167</v>
      </c>
      <c r="J6" s="24" t="str">
        <f t="shared" ref="J6:J8" si="3">_xlfn.IFNA(VLOOKUP($F6,Products,5,FALSE),"Not Found")</f>
        <v>GRATED MATURE CHEDDAR CHEESE C/R</v>
      </c>
      <c r="L6" s="70">
        <f t="shared" ref="L6:L8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6.2249999999999996</v>
      </c>
      <c r="M6" s="70">
        <f t="shared" ref="M6:M8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0.45000000000000007</v>
      </c>
      <c r="N6" s="70">
        <f t="shared" ref="N6:N8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8.5500000000000007</v>
      </c>
      <c r="O6" s="70">
        <f t="shared" ref="O6:O8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3.225000000000001</v>
      </c>
      <c r="P6" s="70">
        <f t="shared" ref="P6:P8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5.3250000000000002</v>
      </c>
      <c r="Q6" s="70">
        <f t="shared" ref="Q6:Q8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8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0.47499999999999998</v>
      </c>
      <c r="S6" s="70">
        <f t="shared" ref="S6:S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2.5000000000000001E-2</v>
      </c>
      <c r="T6" s="70">
        <v>0</v>
      </c>
      <c r="U6" s="70">
        <f t="shared" ref="U6:U8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103.75000000000001</v>
      </c>
      <c r="V6" s="80"/>
      <c r="W6" s="70">
        <f t="shared" ref="W6:W8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7.47</v>
      </c>
      <c r="X6" s="70">
        <f t="shared" ref="X6:X8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0.54</v>
      </c>
      <c r="Y6" s="70">
        <f t="shared" ref="Y6:Y8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10.260000000000002</v>
      </c>
      <c r="Z6" s="70">
        <f t="shared" ref="Z6:Z8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3.870000000000001</v>
      </c>
      <c r="AA6" s="70">
        <f t="shared" ref="AA6:AA8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6.39</v>
      </c>
      <c r="AB6" s="70">
        <f t="shared" ref="AB6:AB8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8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0.56999999999999995</v>
      </c>
      <c r="AD6" s="70">
        <f t="shared" ref="AD6:AD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0.03</v>
      </c>
      <c r="AE6" s="70">
        <v>0</v>
      </c>
      <c r="AF6" s="70">
        <f t="shared" ref="AF6:AF8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124.50000000000001</v>
      </c>
    </row>
    <row r="7" spans="2:32" s="4" customFormat="1" ht="30" customHeight="1" x14ac:dyDescent="0.25">
      <c r="B7" s="23" t="s">
        <v>2160</v>
      </c>
      <c r="C7" s="24">
        <v>45</v>
      </c>
      <c r="D7" s="24">
        <v>65</v>
      </c>
      <c r="E7" s="23" t="s">
        <v>6204</v>
      </c>
      <c r="F7" s="65" t="s">
        <v>5521</v>
      </c>
      <c r="G7" s="60" t="str">
        <f t="shared" si="0"/>
        <v/>
      </c>
      <c r="H7" s="23" t="str">
        <f t="shared" si="1"/>
        <v>Bidfood</v>
      </c>
      <c r="I7" s="24" t="str">
        <f t="shared" si="2"/>
        <v>29580</v>
      </c>
      <c r="J7" s="24" t="str">
        <f t="shared" si="3"/>
        <v>Everyday Favourites Whole Wheat Fusilli</v>
      </c>
      <c r="L7" s="70">
        <f t="shared" si="4"/>
        <v>5.3999999999999995</v>
      </c>
      <c r="M7" s="70">
        <f t="shared" si="5"/>
        <v>28.8</v>
      </c>
      <c r="N7" s="70">
        <f t="shared" si="6"/>
        <v>0.9</v>
      </c>
      <c r="O7" s="70">
        <f t="shared" si="7"/>
        <v>0.67499999999999993</v>
      </c>
      <c r="P7" s="70">
        <f t="shared" si="8"/>
        <v>0.22500000000000001</v>
      </c>
      <c r="Q7" s="70">
        <f t="shared" si="9"/>
        <v>2.9250000000000003</v>
      </c>
      <c r="R7" s="70">
        <f t="shared" si="10"/>
        <v>1.3499999999999998E-2</v>
      </c>
      <c r="S7" s="70">
        <f t="shared" si="11"/>
        <v>1.3499999999999999</v>
      </c>
      <c r="T7" s="70">
        <v>0</v>
      </c>
      <c r="U7" s="70">
        <f t="shared" si="12"/>
        <v>150.75</v>
      </c>
      <c r="V7" s="80"/>
      <c r="W7" s="70">
        <f t="shared" si="13"/>
        <v>7.8</v>
      </c>
      <c r="X7" s="70">
        <f t="shared" si="14"/>
        <v>41.6</v>
      </c>
      <c r="Y7" s="70">
        <f t="shared" si="15"/>
        <v>1.3</v>
      </c>
      <c r="Z7" s="70">
        <f t="shared" si="16"/>
        <v>0.97499999999999998</v>
      </c>
      <c r="AA7" s="70">
        <f t="shared" si="17"/>
        <v>0.32500000000000001</v>
      </c>
      <c r="AB7" s="70">
        <f t="shared" si="18"/>
        <v>4.2250000000000005</v>
      </c>
      <c r="AC7" s="70">
        <f t="shared" si="19"/>
        <v>1.95E-2</v>
      </c>
      <c r="AD7" s="70">
        <f t="shared" si="20"/>
        <v>1.95</v>
      </c>
      <c r="AE7" s="70">
        <v>0</v>
      </c>
      <c r="AF7" s="70">
        <f t="shared" si="21"/>
        <v>217.75</v>
      </c>
    </row>
    <row r="8" spans="2:32" s="4" customFormat="1" ht="30" customHeight="1" x14ac:dyDescent="0.25">
      <c r="B8" s="23" t="s">
        <v>2936</v>
      </c>
      <c r="C8" s="24">
        <v>40</v>
      </c>
      <c r="D8" s="24">
        <v>60</v>
      </c>
      <c r="E8" s="23" t="s">
        <v>6205</v>
      </c>
      <c r="F8" s="65" t="s">
        <v>4732</v>
      </c>
      <c r="G8" s="60" t="str">
        <f t="shared" si="0"/>
        <v/>
      </c>
      <c r="H8" s="23" t="str">
        <f t="shared" si="1"/>
        <v>Savona</v>
      </c>
      <c r="I8" s="24" t="str">
        <f t="shared" si="2"/>
        <v>130045</v>
      </c>
      <c r="J8" s="24" t="str">
        <f t="shared" si="3"/>
        <v>TOMATO/BASIL C/R</v>
      </c>
      <c r="L8" s="70">
        <f t="shared" si="4"/>
        <v>0.52</v>
      </c>
      <c r="M8" s="70">
        <f t="shared" si="5"/>
        <v>3.4399999999999995</v>
      </c>
      <c r="N8" s="70">
        <f t="shared" si="6"/>
        <v>0.04</v>
      </c>
      <c r="O8" s="70">
        <f t="shared" si="7"/>
        <v>0.04</v>
      </c>
      <c r="P8" s="70">
        <f t="shared" si="8"/>
        <v>0</v>
      </c>
      <c r="Q8" s="70">
        <f t="shared" si="9"/>
        <v>0.55999999999999994</v>
      </c>
      <c r="R8" s="70">
        <f t="shared" si="10"/>
        <v>0.24</v>
      </c>
      <c r="S8" s="70">
        <f t="shared" si="11"/>
        <v>2.72</v>
      </c>
      <c r="T8" s="70">
        <v>0</v>
      </c>
      <c r="U8" s="70">
        <f t="shared" si="12"/>
        <v>18</v>
      </c>
      <c r="V8" s="80"/>
      <c r="W8" s="70">
        <f t="shared" si="13"/>
        <v>0.78</v>
      </c>
      <c r="X8" s="70">
        <f t="shared" si="14"/>
        <v>5.1599999999999993</v>
      </c>
      <c r="Y8" s="70">
        <f t="shared" si="15"/>
        <v>0.06</v>
      </c>
      <c r="Z8" s="70">
        <f t="shared" si="16"/>
        <v>0.06</v>
      </c>
      <c r="AA8" s="70">
        <f t="shared" si="17"/>
        <v>0</v>
      </c>
      <c r="AB8" s="70">
        <f t="shared" si="18"/>
        <v>0.83999999999999986</v>
      </c>
      <c r="AC8" s="70">
        <f t="shared" si="19"/>
        <v>0.36</v>
      </c>
      <c r="AD8" s="70">
        <f t="shared" si="20"/>
        <v>4.08</v>
      </c>
      <c r="AE8" s="70">
        <v>0</v>
      </c>
      <c r="AF8" s="70">
        <f t="shared" si="21"/>
        <v>27</v>
      </c>
    </row>
    <row r="9" spans="2:32" s="4" customFormat="1" ht="17.25" customHeight="1" x14ac:dyDescent="0.25">
      <c r="B9" s="89" t="s">
        <v>6218</v>
      </c>
      <c r="C9" s="90"/>
      <c r="D9" s="90"/>
      <c r="E9" s="90"/>
      <c r="F9" s="90"/>
      <c r="G9" s="90"/>
      <c r="H9" s="90"/>
      <c r="I9" s="90"/>
      <c r="J9" s="91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2:32" s="4" customFormat="1" ht="30" customHeight="1" x14ac:dyDescent="0.25">
      <c r="B10" s="23" t="s">
        <v>1220</v>
      </c>
      <c r="C10" s="24">
        <v>25</v>
      </c>
      <c r="D10" s="24">
        <v>25</v>
      </c>
      <c r="E10" s="23" t="s">
        <v>6204</v>
      </c>
      <c r="F10" s="65" t="s">
        <v>5554</v>
      </c>
      <c r="G10" s="60" t="str">
        <f>IFERROR(IF(E10="Individual Unit",IF(VLOOKUP($F10,Products,26,FALSE)="","X",VLOOKUP($F10,Products,26,FALSE)),""),"")</f>
        <v/>
      </c>
      <c r="H10" s="23" t="str">
        <f>_xlfn.IFNA(VLOOKUP($F10,Products,2,FALSE),"Not Found")</f>
        <v>RD Johns</v>
      </c>
      <c r="I10" s="24" t="str">
        <f>_xlfn.IFNA(VLOOKUP($F10,Products,4,FALSE),"Not Found")</f>
        <v>3021</v>
      </c>
      <c r="J10" s="24" t="str">
        <f>_xlfn.IFNA(VLOOKUP($F10,Products,5,FALSE),"Not Found")</f>
        <v>Caterers Kitchen Solid Pack Apples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0.1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2.95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2.5000000000000001E-2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2.5000000000000001E-2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0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0.45000000000000007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2.95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11.89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0.1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2.95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2.5000000000000001E-2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2.5000000000000001E-2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0.45000000000000007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2.95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11.89</v>
      </c>
    </row>
    <row r="11" spans="2:32" s="4" customFormat="1" ht="30" customHeight="1" x14ac:dyDescent="0.25">
      <c r="B11" s="23" t="s">
        <v>6208</v>
      </c>
      <c r="C11" s="24">
        <v>25</v>
      </c>
      <c r="D11" s="24">
        <v>25</v>
      </c>
      <c r="E11" s="23" t="s">
        <v>6204</v>
      </c>
      <c r="F11" s="65" t="s">
        <v>5410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1674</v>
      </c>
      <c r="J11" s="24" t="str">
        <f>_xlfn.IFNA(VLOOKUP($F11,Products,5,FALSE),"Not Found")</f>
        <v>Greens Summer Berries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0.27500000000000002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1.4750000000000001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2.5000000000000001E-2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2.5000000000000001E-2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1.625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1.325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10.397500000000001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0.27500000000000002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1.4750000000000001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2.5000000000000001E-2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2.5000000000000001E-2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1.625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1.325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10.397500000000001</v>
      </c>
    </row>
    <row r="12" spans="2:32" s="4" customFormat="1" ht="30" customHeight="1" x14ac:dyDescent="0.25">
      <c r="B12" s="23" t="s">
        <v>6219</v>
      </c>
      <c r="C12" s="24">
        <v>20</v>
      </c>
      <c r="D12" s="24">
        <v>20</v>
      </c>
      <c r="E12" s="23" t="s">
        <v>6204</v>
      </c>
      <c r="F12" s="65" t="s">
        <v>5352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8986</v>
      </c>
      <c r="J12" s="24" t="str">
        <f>_xlfn.IFNA(VLOOKUP($F12,Products,5,FALSE),"Not Found")</f>
        <v xml:space="preserve"> Crumble Topping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1.24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14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3.5999999999999996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2.3800000000000003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1.22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0.04</v>
      </c>
      <c r="S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4.4000000000000004</v>
      </c>
      <c r="T12" s="70">
        <v>0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92.97399999999999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1.24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14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3.5999999999999996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2.3800000000000003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1.22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0.04</v>
      </c>
      <c r="AD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4.4000000000000004</v>
      </c>
      <c r="AE12" s="70">
        <v>0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92.97399999999999</v>
      </c>
    </row>
    <row r="13" spans="2:32" s="4" customFormat="1" ht="30" customHeight="1" x14ac:dyDescent="0.25">
      <c r="B13" s="23" t="s">
        <v>6224</v>
      </c>
      <c r="C13" s="24">
        <v>2.2999999999999998</v>
      </c>
      <c r="D13" s="24">
        <v>2.2999999999999998</v>
      </c>
      <c r="E13" s="23" t="s">
        <v>6204</v>
      </c>
      <c r="F13" s="65" t="s">
        <v>3898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5928</v>
      </c>
      <c r="J13" s="24" t="str">
        <f>_xlfn.IFNA(VLOOKUP($F13,Products,5,FALSE),"Not Found")</f>
        <v>Birds Instant Custard Mix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8.0500000000000002E-2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1.8836999999999999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0.2369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0.10350000000000002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0.13339999999999999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1.15E-2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1.0579999999999999E-2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1.2304999999999999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10.0763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8.0500000000000002E-2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1.8836999999999999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0.2369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0.10350000000000002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0.13339999999999999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1.15E-2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1.0579999999999999E-2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1.2304999999999999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10.0763</v>
      </c>
    </row>
    <row r="14" spans="2:32" x14ac:dyDescent="0.25">
      <c r="L14" s="71">
        <f t="shared" ref="L14:U14" si="22">SUM(L6:L13)</f>
        <v>13.8405</v>
      </c>
      <c r="M14" s="71">
        <f t="shared" si="22"/>
        <v>52.998699999999999</v>
      </c>
      <c r="N14" s="71">
        <f t="shared" si="22"/>
        <v>13.376900000000001</v>
      </c>
      <c r="O14" s="71">
        <f t="shared" si="22"/>
        <v>6.4735000000000014</v>
      </c>
      <c r="P14" s="71">
        <f t="shared" si="22"/>
        <v>6.9033999999999995</v>
      </c>
      <c r="Q14" s="71">
        <f t="shared" si="22"/>
        <v>6.2115</v>
      </c>
      <c r="R14" s="71">
        <f t="shared" si="22"/>
        <v>0.77907999999999999</v>
      </c>
      <c r="S14" s="71">
        <f t="shared" si="22"/>
        <v>9.7255000000000003</v>
      </c>
      <c r="T14" s="71">
        <f t="shared" si="22"/>
        <v>4.2750000000000004</v>
      </c>
      <c r="U14" s="71">
        <f t="shared" si="22"/>
        <v>397.83779999999996</v>
      </c>
      <c r="V14" s="73" t="s">
        <v>6151</v>
      </c>
      <c r="W14" s="71">
        <f t="shared" ref="W14:AF14" si="23">SUM(W6:W13)</f>
        <v>17.7455</v>
      </c>
      <c r="X14" s="71">
        <f t="shared" si="23"/>
        <v>67.608699999999999</v>
      </c>
      <c r="Y14" s="71">
        <f t="shared" si="23"/>
        <v>15.506900000000003</v>
      </c>
      <c r="Z14" s="71">
        <f t="shared" si="23"/>
        <v>7.4385000000000012</v>
      </c>
      <c r="AA14" s="71">
        <f t="shared" si="23"/>
        <v>8.0684000000000005</v>
      </c>
      <c r="AB14" s="71">
        <f t="shared" si="23"/>
        <v>7.7915000000000001</v>
      </c>
      <c r="AC14" s="71">
        <f t="shared" si="23"/>
        <v>1.0000799999999999</v>
      </c>
      <c r="AD14" s="71">
        <f t="shared" si="23"/>
        <v>11.6905</v>
      </c>
      <c r="AE14" s="71">
        <f t="shared" si="23"/>
        <v>4.2750000000000004</v>
      </c>
      <c r="AF14" s="71">
        <f t="shared" si="23"/>
        <v>494.58779999999996</v>
      </c>
    </row>
    <row r="15" spans="2:32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9:J9"/>
    <mergeCell ref="I4:I5"/>
    <mergeCell ref="J4:J5"/>
    <mergeCell ref="L4:U4"/>
    <mergeCell ref="W4:AF4"/>
  </mergeCells>
  <hyperlinks>
    <hyperlink ref="L1" location="'HOME WEEK 1'!A1" display="'HOME WEEK 1'!A1" xr:uid="{15765011-0D2D-4E98-AD59-4DB1AC6581CD}"/>
    <hyperlink ref="M1" location="'HOME WEEK 2'!A1" display="&lt; Week 2 Home" xr:uid="{AD7578FE-4213-4B6B-99CC-9ED1619E11E4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440D698-31DC-40B1-9DF4-984C54F84362}">
          <x14:formula1>
            <xm:f>'Master Product List'!$B:$B</xm:f>
          </x14:formula1>
          <xm:sqref>F6:F8 F10:F13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67DCB-5097-4866-8628-EECD64088BA6}">
  <sheetPr codeName="Sheet67">
    <tabColor rgb="FF0070C0"/>
  </sheetPr>
  <dimension ref="B1:AF20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42578125" customWidth="1"/>
    <col min="7" max="7" width="3.1406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40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1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6221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2" si="0">IFERROR(IF(E6="Individual Unit",IF(VLOOKUP($F6,Products,26,FALSE)="","X",VLOOKUP($F6,Products,26,FALSE)),""),"")</f>
        <v>40</v>
      </c>
      <c r="H6" s="23" t="str">
        <f t="shared" ref="H6:H12" si="1">_xlfn.IFNA(VLOOKUP($F6,Products,2,FALSE),"Not Found")</f>
        <v>Bidfood</v>
      </c>
      <c r="I6" s="24" t="str">
        <f t="shared" ref="I6:I12" si="2">_xlfn.IFNA(VLOOKUP($F6,Products,4,FALSE),"Not Found")</f>
        <v>81210</v>
      </c>
      <c r="J6" s="24" t="str">
        <f>_xlfn.IFNA(VLOOKUP($F6,Products,5,FALSE),"Not Found")</f>
        <v>Everyday Favourites Mk4 Sandwich Baps</v>
      </c>
      <c r="L6" s="70">
        <f t="shared" ref="L6:L12" si="3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2" si="4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2" si="5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2" si="6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2" si="7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2" si="8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2" si="9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 t="shared" ref="S6:S11" si="10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12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:W12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2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2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2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2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2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2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11" si="19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2" si="20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6222</v>
      </c>
      <c r="C7" s="24">
        <v>0</v>
      </c>
      <c r="D7" s="24">
        <v>1</v>
      </c>
      <c r="E7" s="23" t="s">
        <v>1216</v>
      </c>
      <c r="F7" s="65" t="s">
        <v>2694</v>
      </c>
      <c r="G7" s="60">
        <f t="shared" si="0"/>
        <v>65</v>
      </c>
      <c r="H7" s="23" t="str">
        <f t="shared" si="1"/>
        <v>RD Johns</v>
      </c>
      <c r="I7" s="24" t="str">
        <f t="shared" si="2"/>
        <v>5108</v>
      </c>
      <c r="J7" s="24"/>
      <c r="L7" s="70">
        <f t="shared" si="3"/>
        <v>0</v>
      </c>
      <c r="M7" s="70">
        <f t="shared" si="4"/>
        <v>0</v>
      </c>
      <c r="N7" s="70">
        <f t="shared" si="5"/>
        <v>0</v>
      </c>
      <c r="O7" s="70">
        <f t="shared" si="6"/>
        <v>0</v>
      </c>
      <c r="P7" s="70">
        <f t="shared" si="7"/>
        <v>0</v>
      </c>
      <c r="Q7" s="70">
        <f t="shared" si="8"/>
        <v>0</v>
      </c>
      <c r="R7" s="70">
        <f t="shared" si="9"/>
        <v>0</v>
      </c>
      <c r="S7" s="70">
        <f t="shared" si="10"/>
        <v>0</v>
      </c>
      <c r="T7" s="70">
        <v>0</v>
      </c>
      <c r="U7" s="70">
        <f t="shared" si="11"/>
        <v>0</v>
      </c>
      <c r="V7" s="80"/>
      <c r="W7" s="70">
        <f t="shared" si="12"/>
        <v>5.2</v>
      </c>
      <c r="X7" s="70">
        <f t="shared" si="13"/>
        <v>30.549999999999997</v>
      </c>
      <c r="Y7" s="70">
        <f t="shared" si="14"/>
        <v>0.97499999999999998</v>
      </c>
      <c r="Z7" s="70">
        <f t="shared" si="15"/>
        <v>0.84500000000000008</v>
      </c>
      <c r="AA7" s="70">
        <f t="shared" si="16"/>
        <v>0.13</v>
      </c>
      <c r="AB7" s="70">
        <f t="shared" si="17"/>
        <v>1.95</v>
      </c>
      <c r="AC7" s="70">
        <f t="shared" si="18"/>
        <v>0.58500000000000008</v>
      </c>
      <c r="AD7" s="70">
        <f t="shared" si="19"/>
        <v>2.6</v>
      </c>
      <c r="AE7" s="70">
        <v>0</v>
      </c>
      <c r="AF7" s="70">
        <f t="shared" si="20"/>
        <v>157.3715</v>
      </c>
    </row>
    <row r="8" spans="2:32" s="4" customFormat="1" ht="30" customHeight="1" x14ac:dyDescent="0.25">
      <c r="B8" s="23" t="s">
        <v>2116</v>
      </c>
      <c r="C8" s="24">
        <v>5</v>
      </c>
      <c r="D8" s="24">
        <v>7.5</v>
      </c>
      <c r="E8" s="23" t="s">
        <v>6204</v>
      </c>
      <c r="F8" s="65" t="s">
        <v>3948</v>
      </c>
      <c r="G8" s="60" t="str">
        <f t="shared" si="0"/>
        <v/>
      </c>
      <c r="H8" s="23" t="str">
        <f t="shared" si="1"/>
        <v>Bidfood</v>
      </c>
      <c r="I8" s="24" t="str">
        <f t="shared" si="2"/>
        <v>37897</v>
      </c>
      <c r="J8" s="24" t="str">
        <f>_xlfn.IFNA(VLOOKUP($F8,Products,5,FALSE),"Not Found")</f>
        <v>Everyday Favourites Great Value Mayonnaise - 5 Litre</v>
      </c>
      <c r="L8" s="70">
        <f t="shared" si="3"/>
        <v>5.0000000000000001E-3</v>
      </c>
      <c r="M8" s="70">
        <f t="shared" si="4"/>
        <v>0.38500000000000001</v>
      </c>
      <c r="N8" s="70">
        <f t="shared" si="5"/>
        <v>0.71500000000000008</v>
      </c>
      <c r="O8" s="70">
        <f t="shared" si="6"/>
        <v>0.60799999999999998</v>
      </c>
      <c r="P8" s="70">
        <f t="shared" si="7"/>
        <v>0.10700000000000001</v>
      </c>
      <c r="Q8" s="70">
        <f t="shared" si="8"/>
        <v>2.5000000000000001E-2</v>
      </c>
      <c r="R8" s="70">
        <f t="shared" si="9"/>
        <v>7.0999999999999994E-2</v>
      </c>
      <c r="S8" s="70">
        <f t="shared" si="10"/>
        <v>0.08</v>
      </c>
      <c r="T8" s="70">
        <v>0</v>
      </c>
      <c r="U8" s="70">
        <f t="shared" si="11"/>
        <v>8</v>
      </c>
      <c r="V8" s="80"/>
      <c r="W8" s="70">
        <f t="shared" si="12"/>
        <v>7.4999999999999997E-3</v>
      </c>
      <c r="X8" s="70">
        <f t="shared" si="13"/>
        <v>0.57750000000000001</v>
      </c>
      <c r="Y8" s="70">
        <f t="shared" si="14"/>
        <v>1.0725000000000002</v>
      </c>
      <c r="Z8" s="70">
        <f t="shared" si="15"/>
        <v>0.91200000000000003</v>
      </c>
      <c r="AA8" s="70">
        <f t="shared" si="16"/>
        <v>0.16050000000000003</v>
      </c>
      <c r="AB8" s="70">
        <f t="shared" si="17"/>
        <v>3.7499999999999999E-2</v>
      </c>
      <c r="AC8" s="70">
        <f t="shared" si="18"/>
        <v>0.1065</v>
      </c>
      <c r="AD8" s="70">
        <f t="shared" si="19"/>
        <v>0.12</v>
      </c>
      <c r="AE8" s="70">
        <v>0</v>
      </c>
      <c r="AF8" s="70">
        <f t="shared" si="20"/>
        <v>12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>_xlfn.IFNA(VLOOKUP($F9,Products,5,FALSE),"Not Found")</f>
        <v>Summer County Soft Spread</v>
      </c>
      <c r="L9" s="70">
        <f t="shared" si="3"/>
        <v>0</v>
      </c>
      <c r="M9" s="70">
        <f t="shared" si="4"/>
        <v>0</v>
      </c>
      <c r="N9" s="70">
        <f t="shared" si="5"/>
        <v>2.75</v>
      </c>
      <c r="O9" s="70">
        <f t="shared" si="6"/>
        <v>2</v>
      </c>
      <c r="P9" s="70">
        <f t="shared" si="7"/>
        <v>0.75</v>
      </c>
      <c r="Q9" s="70">
        <f t="shared" si="8"/>
        <v>0</v>
      </c>
      <c r="R9" s="70">
        <f t="shared" si="9"/>
        <v>6.9999999999999993E-2</v>
      </c>
      <c r="S9" s="70">
        <f t="shared" si="10"/>
        <v>0</v>
      </c>
      <c r="T9" s="70">
        <v>0</v>
      </c>
      <c r="U9" s="70">
        <f t="shared" si="11"/>
        <v>24.75</v>
      </c>
      <c r="V9" s="80"/>
      <c r="W9" s="70">
        <f t="shared" si="12"/>
        <v>0</v>
      </c>
      <c r="X9" s="70">
        <f t="shared" si="13"/>
        <v>0</v>
      </c>
      <c r="Y9" s="70">
        <f t="shared" si="14"/>
        <v>4.125</v>
      </c>
      <c r="Z9" s="70">
        <f t="shared" si="15"/>
        <v>3</v>
      </c>
      <c r="AA9" s="70">
        <f t="shared" si="16"/>
        <v>1.125</v>
      </c>
      <c r="AB9" s="70">
        <f t="shared" si="17"/>
        <v>0</v>
      </c>
      <c r="AC9" s="70">
        <f t="shared" si="18"/>
        <v>0.10499999999999998</v>
      </c>
      <c r="AD9" s="70">
        <f t="shared" si="19"/>
        <v>0</v>
      </c>
      <c r="AE9" s="70">
        <v>0</v>
      </c>
      <c r="AF9" s="70">
        <f t="shared" si="20"/>
        <v>37.125</v>
      </c>
    </row>
    <row r="10" spans="2:32" s="4" customFormat="1" ht="30" customHeight="1" x14ac:dyDescent="0.25">
      <c r="B10" s="23" t="s">
        <v>2540</v>
      </c>
      <c r="C10" s="24">
        <v>30</v>
      </c>
      <c r="D10" s="24">
        <v>40</v>
      </c>
      <c r="E10" s="23" t="s">
        <v>6204</v>
      </c>
      <c r="F10" s="65" t="s">
        <v>780</v>
      </c>
      <c r="G10" s="60" t="str">
        <f t="shared" si="0"/>
        <v/>
      </c>
      <c r="H10" s="23" t="str">
        <f t="shared" si="1"/>
        <v>Bidfood</v>
      </c>
      <c r="I10" s="24" t="str">
        <f t="shared" si="2"/>
        <v>28769</v>
      </c>
      <c r="J10" s="24" t="str">
        <f>_xlfn.IFNA(VLOOKUP($F10,Products,5,FALSE),"Not Found")</f>
        <v xml:space="preserve">EF Tuna 800g </v>
      </c>
      <c r="L10" s="70">
        <f t="shared" si="3"/>
        <v>7.5</v>
      </c>
      <c r="M10" s="70">
        <f t="shared" si="4"/>
        <v>0</v>
      </c>
      <c r="N10" s="70">
        <f t="shared" si="5"/>
        <v>0.3</v>
      </c>
      <c r="O10" s="70">
        <f t="shared" si="6"/>
        <v>0.20999999999999996</v>
      </c>
      <c r="P10" s="70">
        <f t="shared" si="7"/>
        <v>0.09</v>
      </c>
      <c r="Q10" s="70">
        <f t="shared" si="8"/>
        <v>0</v>
      </c>
      <c r="R10" s="70">
        <f t="shared" si="9"/>
        <v>0.219</v>
      </c>
      <c r="S10" s="70">
        <f t="shared" si="10"/>
        <v>0</v>
      </c>
      <c r="T10" s="70">
        <v>0</v>
      </c>
      <c r="U10" s="70">
        <f t="shared" si="11"/>
        <v>32.700000000000003</v>
      </c>
      <c r="V10" s="80"/>
      <c r="W10" s="70">
        <f t="shared" si="12"/>
        <v>10</v>
      </c>
      <c r="X10" s="70">
        <f t="shared" si="13"/>
        <v>0</v>
      </c>
      <c r="Y10" s="70">
        <f t="shared" si="14"/>
        <v>0.4</v>
      </c>
      <c r="Z10" s="70">
        <f t="shared" si="15"/>
        <v>0.27999999999999997</v>
      </c>
      <c r="AA10" s="70">
        <f t="shared" si="16"/>
        <v>0.12</v>
      </c>
      <c r="AB10" s="70">
        <f t="shared" si="17"/>
        <v>0</v>
      </c>
      <c r="AC10" s="70">
        <f t="shared" si="18"/>
        <v>0.29199999999999998</v>
      </c>
      <c r="AD10" s="70">
        <f t="shared" si="19"/>
        <v>0</v>
      </c>
      <c r="AE10" s="70">
        <v>0</v>
      </c>
      <c r="AF10" s="70">
        <f t="shared" si="20"/>
        <v>43.6</v>
      </c>
    </row>
    <row r="11" spans="2:32" s="4" customFormat="1" ht="30" customHeight="1" x14ac:dyDescent="0.25">
      <c r="B11" s="23" t="s">
        <v>6250</v>
      </c>
      <c r="C11" s="24">
        <v>30</v>
      </c>
      <c r="D11" s="24">
        <v>40</v>
      </c>
      <c r="E11" s="23" t="s">
        <v>6204</v>
      </c>
      <c r="F11" s="65" t="s">
        <v>5824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Bidfood</v>
      </c>
      <c r="I11" s="24" t="str">
        <f>_xlfn.IFNA(VLOOKUP($F11,Products,4,FALSE),"Not Found")</f>
        <v>5971</v>
      </c>
      <c r="J11" s="24" t="str">
        <f>_xlfn.IFNA(VLOOKUP($F11,Products,5,FALSE),"Not Found")</f>
        <v>Wild Alaskan Pink Salmon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7.08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0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1.44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1.17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0.27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0.24</v>
      </c>
      <c r="S11" s="70">
        <f t="shared" si="10"/>
        <v>0</v>
      </c>
      <c r="T11" s="70">
        <v>0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41.4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9.4400000000000013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0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1.92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1.56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0.36000000000000004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0.32</v>
      </c>
      <c r="AD11" s="70">
        <f t="shared" si="19"/>
        <v>0</v>
      </c>
      <c r="AE11" s="70">
        <v>0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55.199999999999996</v>
      </c>
    </row>
    <row r="12" spans="2:32" s="4" customFormat="1" ht="30" customHeight="1" x14ac:dyDescent="0.25">
      <c r="B12" s="23" t="s">
        <v>1281</v>
      </c>
      <c r="C12" s="24">
        <v>20</v>
      </c>
      <c r="D12" s="24">
        <v>30</v>
      </c>
      <c r="E12" s="23" t="s">
        <v>6204</v>
      </c>
      <c r="F12" s="65" t="s">
        <v>3280</v>
      </c>
      <c r="G12" s="60" t="str">
        <f t="shared" si="0"/>
        <v/>
      </c>
      <c r="H12" s="23" t="str">
        <f t="shared" si="1"/>
        <v>Tamar Fresh</v>
      </c>
      <c r="I12" s="24" t="str">
        <f t="shared" si="2"/>
        <v>5060</v>
      </c>
      <c r="J12" s="24" t="str">
        <f>_xlfn.IFNA(VLOOKUP($F12,Products,5,FALSE),"Not Found")</f>
        <v>Cucumber 35-40mm</v>
      </c>
      <c r="L12" s="70">
        <f t="shared" si="3"/>
        <v>0.2</v>
      </c>
      <c r="M12" s="70">
        <f t="shared" si="4"/>
        <v>0.24</v>
      </c>
      <c r="N12" s="70">
        <f t="shared" si="5"/>
        <v>0.12</v>
      </c>
      <c r="O12" s="70">
        <f t="shared" si="6"/>
        <v>0.12</v>
      </c>
      <c r="P12" s="70">
        <f t="shared" si="7"/>
        <v>0</v>
      </c>
      <c r="Q12" s="70">
        <f t="shared" si="8"/>
        <v>0.13999999999999999</v>
      </c>
      <c r="R12" s="70">
        <f t="shared" si="9"/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0.24</v>
      </c>
      <c r="U12" s="70">
        <f t="shared" si="11"/>
        <v>2.8000000000000003</v>
      </c>
      <c r="V12" s="80"/>
      <c r="W12" s="70">
        <f t="shared" si="12"/>
        <v>0.3</v>
      </c>
      <c r="X12" s="70">
        <f t="shared" si="13"/>
        <v>0.36</v>
      </c>
      <c r="Y12" s="70">
        <f t="shared" si="14"/>
        <v>0.18</v>
      </c>
      <c r="Z12" s="70">
        <f t="shared" si="15"/>
        <v>0.18</v>
      </c>
      <c r="AA12" s="70">
        <f t="shared" si="16"/>
        <v>0</v>
      </c>
      <c r="AB12" s="70">
        <f t="shared" si="17"/>
        <v>0.20999999999999996</v>
      </c>
      <c r="AC12" s="70">
        <f t="shared" si="18"/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0.36</v>
      </c>
      <c r="AF12" s="70">
        <f t="shared" si="20"/>
        <v>4.2</v>
      </c>
    </row>
    <row r="13" spans="2:32" ht="15.75" x14ac:dyDescent="0.25">
      <c r="B13" s="89" t="s">
        <v>6251</v>
      </c>
      <c r="C13" s="90"/>
      <c r="D13" s="90"/>
      <c r="E13" s="90"/>
      <c r="F13" s="90"/>
      <c r="G13" s="90"/>
      <c r="H13" s="90"/>
      <c r="I13" s="90"/>
      <c r="J13" s="91"/>
      <c r="K13" s="4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</row>
    <row r="14" spans="2:32" s="4" customFormat="1" ht="30" customHeight="1" x14ac:dyDescent="0.25">
      <c r="B14" s="23" t="s">
        <v>1220</v>
      </c>
      <c r="C14" s="24">
        <v>50</v>
      </c>
      <c r="D14" s="24">
        <v>50</v>
      </c>
      <c r="E14" s="23" t="s">
        <v>6204</v>
      </c>
      <c r="F14" s="65" t="s">
        <v>5554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3021</v>
      </c>
      <c r="J14" s="24" t="str">
        <f>_xlfn.IFNA(VLOOKUP($F14,Products,5,FALSE),"Not Found")</f>
        <v>Caterers Kitchen Solid Pack Apples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0.2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5.9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0.05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0.05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0.90000000000000013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5.9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23.78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0.2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5.9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0.05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0.05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0.90000000000000013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5.9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23.78</v>
      </c>
    </row>
    <row r="15" spans="2:32" s="4" customFormat="1" ht="30" customHeight="1" x14ac:dyDescent="0.25">
      <c r="B15" s="23" t="s">
        <v>6219</v>
      </c>
      <c r="C15" s="24">
        <v>20</v>
      </c>
      <c r="D15" s="24">
        <v>20</v>
      </c>
      <c r="E15" s="23" t="s">
        <v>6204</v>
      </c>
      <c r="F15" s="65" t="s">
        <v>5352</v>
      </c>
      <c r="G15" s="60" t="str">
        <f>IFERROR(IF(E15="Individual Unit",IF(VLOOKUP($F15,Products,26,FALSE)="","X",VLOOKUP($F15,Products,26,FALSE)),""),"")</f>
        <v/>
      </c>
      <c r="H15" s="23" t="str">
        <f>_xlfn.IFNA(VLOOKUP($F15,Products,2,FALSE),"Not Found")</f>
        <v>RD Johns</v>
      </c>
      <c r="I15" s="24" t="str">
        <f>_xlfn.IFNA(VLOOKUP($F15,Products,4,FALSE),"Not Found")</f>
        <v>8986</v>
      </c>
      <c r="J15" s="24" t="str">
        <f>_xlfn.IFNA(VLOOKUP($F15,Products,5,FALSE),"Not Found")</f>
        <v xml:space="preserve"> Crumble Topping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1.24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14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3.5999999999999996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2.3800000000000003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1.22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0.64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0.04</v>
      </c>
      <c r="S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4.4000000000000004</v>
      </c>
      <c r="T15" s="70">
        <v>0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92.97399999999999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1.24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14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3.5999999999999996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2.3800000000000003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1.22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0.64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0.04</v>
      </c>
      <c r="AD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4.4000000000000004</v>
      </c>
      <c r="AE15" s="70">
        <v>0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92.97399999999999</v>
      </c>
    </row>
    <row r="16" spans="2:32" s="4" customFormat="1" ht="30" customHeight="1" x14ac:dyDescent="0.25">
      <c r="B16" s="23" t="s">
        <v>6224</v>
      </c>
      <c r="C16" s="24">
        <v>2.2999999999999998</v>
      </c>
      <c r="D16" s="24">
        <v>2.2999999999999998</v>
      </c>
      <c r="E16" s="23" t="s">
        <v>6204</v>
      </c>
      <c r="F16" s="65" t="s">
        <v>3898</v>
      </c>
      <c r="G16" s="60" t="str">
        <f>IFERROR(IF(E16="Individual Unit",IF(VLOOKUP($F16,Products,26,FALSE)="","X",VLOOKUP($F16,Products,26,FALSE)),""),"")</f>
        <v/>
      </c>
      <c r="H16" s="23" t="str">
        <f>_xlfn.IFNA(VLOOKUP($F16,Products,2,FALSE),"Not Found")</f>
        <v>RD Johns</v>
      </c>
      <c r="I16" s="24" t="str">
        <f>_xlfn.IFNA(VLOOKUP($F16,Products,4,FALSE),"Not Found")</f>
        <v>5928</v>
      </c>
      <c r="J16" s="24" t="str">
        <f>_xlfn.IFNA(VLOOKUP($F16,Products,5,FALSE),"Not Found")</f>
        <v>Birds Instant Custard Mix</v>
      </c>
      <c r="L16" s="70">
        <f>IFERROR(IF($E16="Individual Unit",IF(VLOOKUP($F16,Products,18,FALSE)="","Missing",(SUM(SUM(_xlfn.IFNA(VLOOKUP($F16,Products,18,FALSE),"Not Found")/100)*$G16*$C16))),IF(VLOOKUP($F16,Products,18,FALSE)="","Missing",(SUM(SUM(_xlfn.IFNA(VLOOKUP($F16,Products,18,FALSE),"Not Found")/100)*$C16)))),"Err")</f>
        <v>8.0500000000000002E-2</v>
      </c>
      <c r="M16" s="70">
        <f>IFERROR(IF($E16="Individual Unit",IF(VLOOKUP($F16,Products,19,FALSE)="","Missing",(SUM(SUM(_xlfn.IFNA(VLOOKUP($F16,Products,19,FALSE),"Not Found")/100)*$G16*$C16))),IF(VLOOKUP($F16,Products,19,FALSE)="","Missing",(SUM(SUM(_xlfn.IFNA(VLOOKUP($F16,Products,19,FALSE),"Not Found")/100)*$C16)))),"Err")</f>
        <v>1.8836999999999999</v>
      </c>
      <c r="N16" s="70">
        <f>IFERROR(IF($E16="Individual Unit",IF(VLOOKUP($F16,Products,20,FALSE)="","Missing",(SUM(SUM(_xlfn.IFNA(VLOOKUP($F16,Products,20,FALSE),"Not Found")/100)*$G16*$C16))),IF(VLOOKUP($F16,Products,20,FALSE)="","Missing",(SUM(SUM(_xlfn.IFNA(VLOOKUP($F16,Products,20,FALSE),"Not Found")/100)*$C16)))),"Err")</f>
        <v>0.2369</v>
      </c>
      <c r="O16" s="70">
        <f>IFERROR(IF($E16="Individual Unit",IF(VLOOKUP($F16,Products,27,FALSE)="","Missing",(SUM(SUM(_xlfn.IFNA(VLOOKUP($F16,Products,27,FALSE),"Not Found")/100)*$G16*$C16))),IF(VLOOKUP($F16,Products,27,FALSE)="","Missing",(SUM(SUM(_xlfn.IFNA(VLOOKUP($F16,Products,27,FALSE),"Not Found")/100)*$C16)))),"Err")</f>
        <v>0.10350000000000002</v>
      </c>
      <c r="P16" s="70">
        <f>IFERROR(IF($E16="Individual Unit",IF(VLOOKUP($F16,Products,21,FALSE)="","Missing",(SUM(SUM(_xlfn.IFNA(VLOOKUP($F16,Products,21,FALSE),"Not Found")/100)*$G16*$C16))),IF(VLOOKUP($F16,Products,21,FALSE)="","Missing",(SUM(SUM(_xlfn.IFNA(VLOOKUP($F16,Products,21,FALSE),"Not Found")/100)*$C16)))),"Err")</f>
        <v>0.13339999999999999</v>
      </c>
      <c r="Q16" s="70">
        <f>IFERROR(IF($E16="Individual Unit",IF(VLOOKUP($F16,Products,22,FALSE)="","Missing",(SUM(SUM(_xlfn.IFNA(VLOOKUP($F16,Products,22,FALSE),"Not Found")/100)*$G16*$C16))),IF(VLOOKUP($F16,Products,22,FALSE)="","Missing",(SUM(SUM(_xlfn.IFNA(VLOOKUP($F16,Products,22,FALSE),"Not Found")/100)*$C16)))),"Err")</f>
        <v>1.15E-2</v>
      </c>
      <c r="R16" s="70">
        <f>IFERROR(IF($E16="Individual Unit",IF(VLOOKUP($F16,Products,23,FALSE)="","Missing",(SUM(SUM(_xlfn.IFNA(VLOOKUP($F16,Products,23,FALSE),"Not Found")/100)*$G16*$C16))),IF(VLOOKUP($F16,Products,23,FALSE)="","Missing",(SUM(SUM(_xlfn.IFNA(VLOOKUP($F16,Products,23,FALSE),"Not Found")/100)*$C16)))),"Err")</f>
        <v>1.0579999999999999E-2</v>
      </c>
      <c r="S16" s="70">
        <f>IFERROR(IF($E16="Individual Unit",IF(VLOOKUP($F16,Products,24,FALSE)="","Missing",(SUM(SUM(_xlfn.IFNA(VLOOKUP($F16,Products,24,FALSE),"Not Found")/100)*$G16*$C16))),IF(VLOOKUP($F16,Products,24,FALSE)="","Missing",(SUM(SUM(_xlfn.IFNA(VLOOKUP($F16,Products,24,FALSE),"Not Found")/100)*$C16)))),"Err")</f>
        <v>1.2304999999999999</v>
      </c>
      <c r="T16" s="70">
        <v>0</v>
      </c>
      <c r="U16" s="70">
        <f>IFERROR(IF($E16="Individual Unit",IF(VLOOKUP($F16,Products,25,FALSE)="","Missing",(SUM(SUM(_xlfn.IFNA(VLOOKUP($F16,Products,25,FALSE),"Not Found")/100)*$G16*$C16))),IF(VLOOKUP($F16,Products,25,FALSE)="","Missing",(SUM(SUM(_xlfn.IFNA(VLOOKUP($F16,Products,25,FALSE),"Not Found")/100)*$C16)))),"Err")</f>
        <v>10.0763</v>
      </c>
      <c r="V16" s="80"/>
      <c r="W16" s="70">
        <f>IFERROR(IF($E16="Individual Unit",IF(VLOOKUP($F16,Products,18,FALSE)="","Missing",(SUM(SUM(_xlfn.IFNA(VLOOKUP($F16,Products,18,FALSE),"Not Found")/100)*$G16*$D16))),IF(VLOOKUP($F16,Products,18,FALSE)="","Missing",(SUM(SUM(_xlfn.IFNA(VLOOKUP($F16,Products,18,FALSE),"Not Found")/100)*$D16)))),"Err")</f>
        <v>8.0500000000000002E-2</v>
      </c>
      <c r="X16" s="70">
        <f>IFERROR(IF($E16="Individual Unit",IF(VLOOKUP($F16,Products,19,FALSE)="","Missing",(SUM(SUM(_xlfn.IFNA(VLOOKUP($F16,Products,19,FALSE),"Not Found")/100)*$G16*$D16))),IF(VLOOKUP($F16,Products,19,FALSE)="","Missing",(SUM(SUM(_xlfn.IFNA(VLOOKUP($F16,Products,19,FALSE),"Not Found")/100)*$D16)))),"Err")</f>
        <v>1.8836999999999999</v>
      </c>
      <c r="Y16" s="70">
        <f>IFERROR(IF($E16="Individual Unit",IF(VLOOKUP($F16,Products,20,FALSE)="","Missing",(SUM(SUM(_xlfn.IFNA(VLOOKUP($F16,Products,20,FALSE),"Not Found")/100)*$G16*$D16))),IF(VLOOKUP($F16,Products,20,FALSE)="","Missing",(SUM(SUM(_xlfn.IFNA(VLOOKUP($F16,Products,20,FALSE),"Not Found")/100)*$D16)))),"Err")</f>
        <v>0.2369</v>
      </c>
      <c r="Z16" s="70">
        <f>IFERROR(IF($E16="Individual Unit",IF(VLOOKUP($F16,Products,27,FALSE)="","Missing",(SUM(SUM(_xlfn.IFNA(VLOOKUP($F16,Products,27,FALSE),"Not Found")/100)*$G16*$D16))),IF(VLOOKUP($F16,Products,27,FALSE)="","Missing",(SUM(SUM(_xlfn.IFNA(VLOOKUP($F16,Products,27,FALSE),"Not Found")/100)*$D16)))),"Err")</f>
        <v>0.10350000000000002</v>
      </c>
      <c r="AA16" s="70">
        <f>IFERROR(IF($E16="Individual Unit",IF(VLOOKUP($F16,Products,21,FALSE)="","Missing",(SUM(SUM(_xlfn.IFNA(VLOOKUP($F16,Products,21,FALSE),"Not Found")/100)*$G16*$D16))),IF(VLOOKUP($F16,Products,21,FALSE)="","Missing",(SUM(SUM(_xlfn.IFNA(VLOOKUP($F16,Products,21,FALSE),"Not Found")/100)*$D16)))),"Err")</f>
        <v>0.13339999999999999</v>
      </c>
      <c r="AB16" s="70">
        <f>IFERROR(IF($E16="Individual Unit",IF(VLOOKUP($F16,Products,22,FALSE)="","Missing",(SUM(SUM(_xlfn.IFNA(VLOOKUP($F16,Products,22,FALSE),"Not Found")/100)*$G16*$D16))),IF(VLOOKUP($F16,Products,22,FALSE)="","Missing",(SUM(SUM(_xlfn.IFNA(VLOOKUP($F16,Products,22,FALSE),"Not Found")/100)*$D16)))),"Err")</f>
        <v>1.15E-2</v>
      </c>
      <c r="AC16" s="70">
        <f>IFERROR(IF($E16="Individual Unit",IF(VLOOKUP($F16,Products,23,FALSE)="","Missing",(SUM(SUM(_xlfn.IFNA(VLOOKUP($F16,Products,23,FALSE),"Not Found")/100)*$G16*$D16))),IF(VLOOKUP($F16,Products,23,FALSE)="","Missing",(SUM(SUM(_xlfn.IFNA(VLOOKUP($F16,Products,23,FALSE),"Not Found")/100)*$D16)))),"Err")</f>
        <v>1.0579999999999999E-2</v>
      </c>
      <c r="AD16" s="70">
        <f>IFERROR(IF($E16="Individual Unit",IF(VLOOKUP($F16,Products,24,FALSE)="","Missing",(SUM(SUM(_xlfn.IFNA(VLOOKUP($F16,Products,24,FALSE),"Not Found")/100)*$G16*$D16))),IF(VLOOKUP($F16,Products,24,FALSE)="","Missing",(SUM(SUM(_xlfn.IFNA(VLOOKUP($F16,Products,24,FALSE),"Not Found")/100)*$D16)))),"Err")</f>
        <v>1.2304999999999999</v>
      </c>
      <c r="AE16" s="70">
        <v>0</v>
      </c>
      <c r="AF16" s="70">
        <f>IFERROR(IF($E16="Individual Unit",IF(VLOOKUP($F16,Products,25,FALSE)="","Missing",(SUM(SUM(_xlfn.IFNA(VLOOKUP($F16,Products,25,FALSE),"Not Found")/100)*$G16*$D16))),IF(VLOOKUP($F16,Products,25,FALSE)="","Missing",(SUM(SUM(_xlfn.IFNA(VLOOKUP($F16,Products,25,FALSE),"Not Found")/100)*$D16)))),"Err")</f>
        <v>10.0763</v>
      </c>
    </row>
    <row r="17" spans="12:32" x14ac:dyDescent="0.25">
      <c r="L17" s="71">
        <f>SUM(L6:L16)</f>
        <v>20.145499999999995</v>
      </c>
      <c r="M17" s="71">
        <f t="shared" ref="M17:U17" si="21">SUM(M6:M16)</f>
        <v>40.968699999999998</v>
      </c>
      <c r="N17" s="71">
        <f t="shared" si="21"/>
        <v>9.9319000000000006</v>
      </c>
      <c r="O17" s="71">
        <f t="shared" si="21"/>
        <v>7.2815000000000012</v>
      </c>
      <c r="P17" s="71">
        <f t="shared" si="21"/>
        <v>2.6504000000000003</v>
      </c>
      <c r="Q17" s="71">
        <f t="shared" si="21"/>
        <v>2.9164999999999996</v>
      </c>
      <c r="R17" s="71">
        <f t="shared" si="21"/>
        <v>1.02258</v>
      </c>
      <c r="S17" s="71">
        <f t="shared" si="21"/>
        <v>7.150500000000001</v>
      </c>
      <c r="T17" s="71">
        <f t="shared" si="21"/>
        <v>6.1400000000000006</v>
      </c>
      <c r="U17" s="71">
        <f t="shared" si="21"/>
        <v>334.88030000000003</v>
      </c>
      <c r="V17" s="73" t="s">
        <v>6151</v>
      </c>
      <c r="W17" s="71">
        <f>SUM(W6:W16)</f>
        <v>26.468</v>
      </c>
      <c r="X17" s="71">
        <f t="shared" ref="X17:AF17" si="22">SUM(X6:X16)</f>
        <v>53.271199999999993</v>
      </c>
      <c r="Y17" s="71">
        <f t="shared" si="22"/>
        <v>12.5594</v>
      </c>
      <c r="Z17" s="71">
        <f t="shared" si="22"/>
        <v>9.3104999999999993</v>
      </c>
      <c r="AA17" s="71">
        <f t="shared" si="22"/>
        <v>3.2488999999999999</v>
      </c>
      <c r="AB17" s="71">
        <f t="shared" si="22"/>
        <v>3.7490000000000001</v>
      </c>
      <c r="AC17" s="71">
        <f t="shared" si="22"/>
        <v>1.4590800000000002</v>
      </c>
      <c r="AD17" s="71">
        <f t="shared" si="22"/>
        <v>8.3505000000000003</v>
      </c>
      <c r="AE17" s="71">
        <f t="shared" si="22"/>
        <v>6.2600000000000007</v>
      </c>
      <c r="AF17" s="71">
        <f t="shared" si="22"/>
        <v>436.32679999999993</v>
      </c>
    </row>
    <row r="18" spans="12:32" x14ac:dyDescent="0.25">
      <c r="L18" s="59"/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6154</v>
      </c>
      <c r="W18" s="59"/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ht="15" customHeight="1" x14ac:dyDescent="0.25">
      <c r="L19" s="84" t="b">
        <v>1</v>
      </c>
      <c r="M19" s="84" t="b">
        <v>1</v>
      </c>
      <c r="N19" s="59"/>
      <c r="O19" s="59"/>
      <c r="P19" s="59"/>
      <c r="Q19" s="84" t="b">
        <v>1</v>
      </c>
      <c r="R19" s="59"/>
      <c r="S19" s="59"/>
      <c r="T19" s="59"/>
      <c r="U19" s="59"/>
      <c r="V19" s="63" t="s">
        <v>6155</v>
      </c>
      <c r="W19" s="84" t="b">
        <v>1</v>
      </c>
      <c r="X19" s="84" t="b">
        <v>1</v>
      </c>
      <c r="Y19" s="59"/>
      <c r="Z19" s="59"/>
      <c r="AA19" s="59"/>
      <c r="AB19" s="84" t="b">
        <v>1</v>
      </c>
      <c r="AC19" s="59"/>
      <c r="AD19" s="59"/>
      <c r="AE19" s="59"/>
      <c r="AF19" s="59"/>
    </row>
    <row r="20" spans="12:32" x14ac:dyDescent="0.25">
      <c r="L20" s="59"/>
      <c r="M20" s="59"/>
      <c r="N20" s="59"/>
      <c r="O20" s="59"/>
      <c r="P20" s="59"/>
      <c r="Q20" s="84" t="b">
        <v>1</v>
      </c>
      <c r="R20" s="59"/>
      <c r="S20" s="59"/>
      <c r="T20" s="84" t="b">
        <v>1</v>
      </c>
      <c r="U20" s="59"/>
      <c r="V20" s="63" t="s">
        <v>6156</v>
      </c>
      <c r="W20" s="59"/>
      <c r="X20" s="59"/>
      <c r="Y20" s="59"/>
      <c r="Z20" s="59"/>
      <c r="AA20" s="59"/>
      <c r="AB20" s="84" t="b">
        <v>1</v>
      </c>
      <c r="AC20" s="59"/>
      <c r="AD20" s="59"/>
      <c r="AE20" s="84" t="b">
        <v>1</v>
      </c>
      <c r="AF20" s="59"/>
    </row>
  </sheetData>
  <mergeCells count="12">
    <mergeCell ref="L3:AF3"/>
    <mergeCell ref="L4:U4"/>
    <mergeCell ref="W4:AF4"/>
    <mergeCell ref="B13:J13"/>
    <mergeCell ref="B1:K1"/>
    <mergeCell ref="B4:B5"/>
    <mergeCell ref="C4:D4"/>
    <mergeCell ref="E4:E5"/>
    <mergeCell ref="H4:H5"/>
    <mergeCell ref="I4:I5"/>
    <mergeCell ref="J4:J5"/>
    <mergeCell ref="F4:G5"/>
  </mergeCells>
  <hyperlinks>
    <hyperlink ref="L1" location="'HOME WEEK 1'!A1" display="'HOME WEEK 1'!A1" xr:uid="{A06861ED-5414-46F0-957D-2AB7ABFF6335}"/>
    <hyperlink ref="M1" location="'HOME WEEK 2'!A1" display="&lt; Week 2 Home" xr:uid="{DD1BCCCC-74B0-4923-9AD3-3DC38924B428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0ABAE5-0C99-45DF-99DA-0DE4BEF8FB7C}">
          <x14:formula1>
            <xm:f>'Master Product List'!$B:$B</xm:f>
          </x14:formula1>
          <xm:sqref>F14:F16 F6:F12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34BF-CA31-4445-B233-E0A91DE358ED}">
  <sheetPr codeName="Sheet212">
    <tabColor rgb="FF0070C0"/>
  </sheetPr>
  <dimension ref="B1:AF19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42578125" customWidth="1"/>
    <col min="7" max="7" width="3.1406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40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6221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2" si="0">IFERROR(IF(E6="Individual Unit",IF(VLOOKUP($F6,Products,26,FALSE)="","X",VLOOKUP($F6,Products,26,FALSE)),""),"")</f>
        <v>40</v>
      </c>
      <c r="H6" s="23" t="str">
        <f t="shared" ref="H6:H12" si="1">_xlfn.IFNA(VLOOKUP($F6,Products,2,FALSE),"Not Found")</f>
        <v>Bidfood</v>
      </c>
      <c r="I6" s="24" t="str">
        <f t="shared" ref="I6:I12" si="2">_xlfn.IFNA(VLOOKUP($F6,Products,4,FALSE),"Not Found")</f>
        <v>81210</v>
      </c>
      <c r="J6" s="24" t="str">
        <f>_xlfn.IFNA(VLOOKUP($F6,Products,5,FALSE),"Not Found")</f>
        <v>Everyday Favourites Mk4 Sandwich Baps</v>
      </c>
      <c r="L6" s="70">
        <f t="shared" ref="L6:L12" si="3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2" si="4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2" si="5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2" si="6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2" si="7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2" si="8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2" si="9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 t="shared" ref="S6:S11" si="10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12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:W12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2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2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2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2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2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2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11" si="19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2" si="20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6222</v>
      </c>
      <c r="C7" s="24">
        <v>0</v>
      </c>
      <c r="D7" s="24">
        <v>1</v>
      </c>
      <c r="E7" s="23" t="s">
        <v>1216</v>
      </c>
      <c r="F7" s="65" t="s">
        <v>2694</v>
      </c>
      <c r="G7" s="60">
        <f t="shared" si="0"/>
        <v>65</v>
      </c>
      <c r="H7" s="23" t="str">
        <f t="shared" si="1"/>
        <v>RD Johns</v>
      </c>
      <c r="I7" s="24" t="str">
        <f t="shared" si="2"/>
        <v>5108</v>
      </c>
      <c r="J7" s="24"/>
      <c r="L7" s="70">
        <f t="shared" si="3"/>
        <v>0</v>
      </c>
      <c r="M7" s="70">
        <f t="shared" si="4"/>
        <v>0</v>
      </c>
      <c r="N7" s="70">
        <f t="shared" si="5"/>
        <v>0</v>
      </c>
      <c r="O7" s="70">
        <f t="shared" si="6"/>
        <v>0</v>
      </c>
      <c r="P7" s="70">
        <f t="shared" si="7"/>
        <v>0</v>
      </c>
      <c r="Q7" s="70">
        <f t="shared" si="8"/>
        <v>0</v>
      </c>
      <c r="R7" s="70">
        <f t="shared" si="9"/>
        <v>0</v>
      </c>
      <c r="S7" s="70">
        <f t="shared" si="10"/>
        <v>0</v>
      </c>
      <c r="T7" s="70">
        <v>0</v>
      </c>
      <c r="U7" s="70">
        <f t="shared" si="11"/>
        <v>0</v>
      </c>
      <c r="V7" s="80"/>
      <c r="W7" s="70">
        <f t="shared" si="12"/>
        <v>5.2</v>
      </c>
      <c r="X7" s="70">
        <f t="shared" si="13"/>
        <v>30.549999999999997</v>
      </c>
      <c r="Y7" s="70">
        <f t="shared" si="14"/>
        <v>0.97499999999999998</v>
      </c>
      <c r="Z7" s="70">
        <f t="shared" si="15"/>
        <v>0.84500000000000008</v>
      </c>
      <c r="AA7" s="70">
        <f t="shared" si="16"/>
        <v>0.13</v>
      </c>
      <c r="AB7" s="70">
        <f t="shared" si="17"/>
        <v>1.95</v>
      </c>
      <c r="AC7" s="70">
        <f t="shared" si="18"/>
        <v>0.58500000000000008</v>
      </c>
      <c r="AD7" s="70">
        <f t="shared" si="19"/>
        <v>2.6</v>
      </c>
      <c r="AE7" s="70">
        <v>0</v>
      </c>
      <c r="AF7" s="70">
        <f t="shared" si="20"/>
        <v>157.3715</v>
      </c>
    </row>
    <row r="8" spans="2:32" s="4" customFormat="1" ht="30" customHeight="1" x14ac:dyDescent="0.25">
      <c r="B8" s="23" t="s">
        <v>2116</v>
      </c>
      <c r="C8" s="24">
        <v>5</v>
      </c>
      <c r="D8" s="24">
        <v>7.5</v>
      </c>
      <c r="E8" s="23" t="s">
        <v>6204</v>
      </c>
      <c r="F8" s="65" t="s">
        <v>3948</v>
      </c>
      <c r="G8" s="60" t="str">
        <f t="shared" si="0"/>
        <v/>
      </c>
      <c r="H8" s="23" t="str">
        <f t="shared" si="1"/>
        <v>Bidfood</v>
      </c>
      <c r="I8" s="24" t="str">
        <f t="shared" si="2"/>
        <v>37897</v>
      </c>
      <c r="J8" s="24" t="str">
        <f>_xlfn.IFNA(VLOOKUP($F8,Products,5,FALSE),"Not Found")</f>
        <v>Everyday Favourites Great Value Mayonnaise - 5 Litre</v>
      </c>
      <c r="L8" s="70">
        <f t="shared" si="3"/>
        <v>5.0000000000000001E-3</v>
      </c>
      <c r="M8" s="70">
        <f t="shared" si="4"/>
        <v>0.38500000000000001</v>
      </c>
      <c r="N8" s="70">
        <f t="shared" si="5"/>
        <v>0.71500000000000008</v>
      </c>
      <c r="O8" s="70">
        <f t="shared" si="6"/>
        <v>0.60799999999999998</v>
      </c>
      <c r="P8" s="70">
        <f t="shared" si="7"/>
        <v>0.10700000000000001</v>
      </c>
      <c r="Q8" s="70">
        <f t="shared" si="8"/>
        <v>2.5000000000000001E-2</v>
      </c>
      <c r="R8" s="70">
        <f t="shared" si="9"/>
        <v>7.0999999999999994E-2</v>
      </c>
      <c r="S8" s="70">
        <f t="shared" si="10"/>
        <v>0.08</v>
      </c>
      <c r="T8" s="70">
        <v>0</v>
      </c>
      <c r="U8" s="70">
        <f t="shared" si="11"/>
        <v>8</v>
      </c>
      <c r="V8" s="80"/>
      <c r="W8" s="70">
        <f t="shared" si="12"/>
        <v>7.4999999999999997E-3</v>
      </c>
      <c r="X8" s="70">
        <f t="shared" si="13"/>
        <v>0.57750000000000001</v>
      </c>
      <c r="Y8" s="70">
        <f t="shared" si="14"/>
        <v>1.0725000000000002</v>
      </c>
      <c r="Z8" s="70">
        <f t="shared" si="15"/>
        <v>0.91200000000000003</v>
      </c>
      <c r="AA8" s="70">
        <f t="shared" si="16"/>
        <v>0.16050000000000003</v>
      </c>
      <c r="AB8" s="70">
        <f t="shared" si="17"/>
        <v>3.7499999999999999E-2</v>
      </c>
      <c r="AC8" s="70">
        <f t="shared" si="18"/>
        <v>0.1065</v>
      </c>
      <c r="AD8" s="70">
        <f t="shared" si="19"/>
        <v>0.12</v>
      </c>
      <c r="AE8" s="70">
        <v>0</v>
      </c>
      <c r="AF8" s="70">
        <f t="shared" si="20"/>
        <v>12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>_xlfn.IFNA(VLOOKUP($F9,Products,5,FALSE),"Not Found")</f>
        <v>Summer County Soft Spread</v>
      </c>
      <c r="L9" s="70">
        <f t="shared" si="3"/>
        <v>0</v>
      </c>
      <c r="M9" s="70">
        <f t="shared" si="4"/>
        <v>0</v>
      </c>
      <c r="N9" s="70">
        <f t="shared" si="5"/>
        <v>2.75</v>
      </c>
      <c r="O9" s="70">
        <f t="shared" si="6"/>
        <v>2</v>
      </c>
      <c r="P9" s="70">
        <f t="shared" si="7"/>
        <v>0.75</v>
      </c>
      <c r="Q9" s="70">
        <f t="shared" si="8"/>
        <v>0</v>
      </c>
      <c r="R9" s="70">
        <f t="shared" si="9"/>
        <v>6.9999999999999993E-2</v>
      </c>
      <c r="S9" s="70">
        <f t="shared" si="10"/>
        <v>0</v>
      </c>
      <c r="T9" s="70">
        <v>0</v>
      </c>
      <c r="U9" s="70">
        <f t="shared" si="11"/>
        <v>24.75</v>
      </c>
      <c r="V9" s="80"/>
      <c r="W9" s="70">
        <f t="shared" si="12"/>
        <v>0</v>
      </c>
      <c r="X9" s="70">
        <f t="shared" si="13"/>
        <v>0</v>
      </c>
      <c r="Y9" s="70">
        <f t="shared" si="14"/>
        <v>4.125</v>
      </c>
      <c r="Z9" s="70">
        <f t="shared" si="15"/>
        <v>3</v>
      </c>
      <c r="AA9" s="70">
        <f t="shared" si="16"/>
        <v>1.125</v>
      </c>
      <c r="AB9" s="70">
        <f t="shared" si="17"/>
        <v>0</v>
      </c>
      <c r="AC9" s="70">
        <f t="shared" si="18"/>
        <v>0.10499999999999998</v>
      </c>
      <c r="AD9" s="70">
        <f t="shared" si="19"/>
        <v>0</v>
      </c>
      <c r="AE9" s="70">
        <v>0</v>
      </c>
      <c r="AF9" s="70">
        <f t="shared" si="20"/>
        <v>37.125</v>
      </c>
    </row>
    <row r="10" spans="2:32" s="4" customFormat="1" ht="30" customHeight="1" x14ac:dyDescent="0.25">
      <c r="B10" s="23" t="s">
        <v>2540</v>
      </c>
      <c r="C10" s="24">
        <v>30</v>
      </c>
      <c r="D10" s="24">
        <v>40</v>
      </c>
      <c r="E10" s="23" t="s">
        <v>6204</v>
      </c>
      <c r="F10" s="65" t="s">
        <v>780</v>
      </c>
      <c r="G10" s="60" t="str">
        <f t="shared" si="0"/>
        <v/>
      </c>
      <c r="H10" s="23" t="str">
        <f t="shared" si="1"/>
        <v>Bidfood</v>
      </c>
      <c r="I10" s="24" t="str">
        <f t="shared" si="2"/>
        <v>28769</v>
      </c>
      <c r="J10" s="24" t="str">
        <f>_xlfn.IFNA(VLOOKUP($F10,Products,5,FALSE),"Not Found")</f>
        <v xml:space="preserve">EF Tuna 800g </v>
      </c>
      <c r="L10" s="70">
        <f t="shared" si="3"/>
        <v>7.5</v>
      </c>
      <c r="M10" s="70">
        <f t="shared" si="4"/>
        <v>0</v>
      </c>
      <c r="N10" s="70">
        <f t="shared" si="5"/>
        <v>0.3</v>
      </c>
      <c r="O10" s="70">
        <f t="shared" si="6"/>
        <v>0.20999999999999996</v>
      </c>
      <c r="P10" s="70">
        <f t="shared" si="7"/>
        <v>0.09</v>
      </c>
      <c r="Q10" s="70">
        <f t="shared" si="8"/>
        <v>0</v>
      </c>
      <c r="R10" s="70">
        <f t="shared" si="9"/>
        <v>0.219</v>
      </c>
      <c r="S10" s="70">
        <f t="shared" si="10"/>
        <v>0</v>
      </c>
      <c r="T10" s="70">
        <v>0</v>
      </c>
      <c r="U10" s="70">
        <f t="shared" si="11"/>
        <v>32.700000000000003</v>
      </c>
      <c r="V10" s="80"/>
      <c r="W10" s="70">
        <f t="shared" si="12"/>
        <v>10</v>
      </c>
      <c r="X10" s="70">
        <f t="shared" si="13"/>
        <v>0</v>
      </c>
      <c r="Y10" s="70">
        <f t="shared" si="14"/>
        <v>0.4</v>
      </c>
      <c r="Z10" s="70">
        <f t="shared" si="15"/>
        <v>0.27999999999999997</v>
      </c>
      <c r="AA10" s="70">
        <f t="shared" si="16"/>
        <v>0.12</v>
      </c>
      <c r="AB10" s="70">
        <f t="shared" si="17"/>
        <v>0</v>
      </c>
      <c r="AC10" s="70">
        <f t="shared" si="18"/>
        <v>0.29199999999999998</v>
      </c>
      <c r="AD10" s="70">
        <f t="shared" si="19"/>
        <v>0</v>
      </c>
      <c r="AE10" s="70">
        <v>0</v>
      </c>
      <c r="AF10" s="70">
        <f t="shared" si="20"/>
        <v>43.6</v>
      </c>
    </row>
    <row r="11" spans="2:32" s="4" customFormat="1" ht="30" customHeight="1" x14ac:dyDescent="0.25">
      <c r="B11" s="23" t="s">
        <v>6250</v>
      </c>
      <c r="C11" s="24">
        <v>30</v>
      </c>
      <c r="D11" s="24">
        <v>40</v>
      </c>
      <c r="E11" s="23" t="s">
        <v>6204</v>
      </c>
      <c r="F11" s="65" t="s">
        <v>5824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Bidfood</v>
      </c>
      <c r="I11" s="24" t="str">
        <f>_xlfn.IFNA(VLOOKUP($F11,Products,4,FALSE),"Not Found")</f>
        <v>5971</v>
      </c>
      <c r="J11" s="24" t="str">
        <f>_xlfn.IFNA(VLOOKUP($F11,Products,5,FALSE),"Not Found")</f>
        <v>Wild Alaskan Pink Salmon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7.08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0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1.44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1.17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0.27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0.24</v>
      </c>
      <c r="S11" s="70">
        <f t="shared" si="10"/>
        <v>0</v>
      </c>
      <c r="T11" s="70">
        <v>0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41.4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9.4400000000000013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0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1.92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1.56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0.36000000000000004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0.32</v>
      </c>
      <c r="AD11" s="70">
        <f t="shared" si="19"/>
        <v>0</v>
      </c>
      <c r="AE11" s="70">
        <v>0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55.199999999999996</v>
      </c>
    </row>
    <row r="12" spans="2:32" s="4" customFormat="1" ht="30" customHeight="1" x14ac:dyDescent="0.25">
      <c r="B12" s="23" t="s">
        <v>1281</v>
      </c>
      <c r="C12" s="24">
        <v>20</v>
      </c>
      <c r="D12" s="24">
        <v>30</v>
      </c>
      <c r="E12" s="23" t="s">
        <v>6204</v>
      </c>
      <c r="F12" s="65" t="s">
        <v>3280</v>
      </c>
      <c r="G12" s="60" t="str">
        <f t="shared" si="0"/>
        <v/>
      </c>
      <c r="H12" s="23" t="str">
        <f t="shared" si="1"/>
        <v>Tamar Fresh</v>
      </c>
      <c r="I12" s="24" t="str">
        <f t="shared" si="2"/>
        <v>5060</v>
      </c>
      <c r="J12" s="24" t="str">
        <f>_xlfn.IFNA(VLOOKUP($F12,Products,5,FALSE),"Not Found")</f>
        <v>Cucumber 35-40mm</v>
      </c>
      <c r="L12" s="70">
        <f t="shared" si="3"/>
        <v>0.2</v>
      </c>
      <c r="M12" s="70">
        <f t="shared" si="4"/>
        <v>0.24</v>
      </c>
      <c r="N12" s="70">
        <f t="shared" si="5"/>
        <v>0.12</v>
      </c>
      <c r="O12" s="70">
        <f t="shared" si="6"/>
        <v>0.12</v>
      </c>
      <c r="P12" s="70">
        <f t="shared" si="7"/>
        <v>0</v>
      </c>
      <c r="Q12" s="70">
        <f t="shared" si="8"/>
        <v>0.13999999999999999</v>
      </c>
      <c r="R12" s="70">
        <f t="shared" si="9"/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0.24</v>
      </c>
      <c r="U12" s="70">
        <f t="shared" si="11"/>
        <v>2.8000000000000003</v>
      </c>
      <c r="V12" s="80"/>
      <c r="W12" s="70">
        <f t="shared" si="12"/>
        <v>0.3</v>
      </c>
      <c r="X12" s="70">
        <f t="shared" si="13"/>
        <v>0.36</v>
      </c>
      <c r="Y12" s="70">
        <f t="shared" si="14"/>
        <v>0.18</v>
      </c>
      <c r="Z12" s="70">
        <f t="shared" si="15"/>
        <v>0.18</v>
      </c>
      <c r="AA12" s="70">
        <f t="shared" si="16"/>
        <v>0</v>
      </c>
      <c r="AB12" s="70">
        <f t="shared" si="17"/>
        <v>0.20999999999999996</v>
      </c>
      <c r="AC12" s="70">
        <f t="shared" si="18"/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0.36</v>
      </c>
      <c r="AF12" s="70">
        <f t="shared" si="20"/>
        <v>4.2</v>
      </c>
    </row>
    <row r="13" spans="2:32" ht="15.75" x14ac:dyDescent="0.25">
      <c r="B13" s="89" t="s">
        <v>6233</v>
      </c>
      <c r="C13" s="90"/>
      <c r="D13" s="90"/>
      <c r="E13" s="90"/>
      <c r="F13" s="90"/>
      <c r="G13" s="90"/>
      <c r="H13" s="90"/>
      <c r="I13" s="90"/>
      <c r="J13" s="91"/>
      <c r="K13" s="4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</row>
    <row r="14" spans="2:32" s="4" customFormat="1" ht="30" customHeight="1" x14ac:dyDescent="0.25">
      <c r="B14" s="38" t="s">
        <v>5640</v>
      </c>
      <c r="C14" s="39">
        <v>50</v>
      </c>
      <c r="D14" s="39">
        <v>50</v>
      </c>
      <c r="E14" s="38" t="s">
        <v>6204</v>
      </c>
      <c r="F14" s="65" t="s">
        <v>5639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44478</v>
      </c>
      <c r="J14" s="24" t="str">
        <f>_xlfn.IFNA(VLOOKUP($F14,Products,5,FALSE),"Not Found")</f>
        <v>Crosse &amp; Blackwell Rice Pudding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1.8000000000000003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8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0.1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0.05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0.05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0.06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3.8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41.23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1.8000000000000003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8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0.1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0.05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0.05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0.06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3.8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41.23</v>
      </c>
    </row>
    <row r="15" spans="2:32" s="4" customFormat="1" ht="30" customHeight="1" x14ac:dyDescent="0.25">
      <c r="B15" s="38" t="s">
        <v>6208</v>
      </c>
      <c r="C15" s="39">
        <v>10</v>
      </c>
      <c r="D15" s="39">
        <v>10</v>
      </c>
      <c r="E15" s="38" t="s">
        <v>6204</v>
      </c>
      <c r="F15" s="65" t="s">
        <v>5410</v>
      </c>
      <c r="G15" s="60" t="str">
        <f>IFERROR(IF(E15="Individual Unit",IF(VLOOKUP($F15,Products,26,FALSE)="","X",VLOOKUP($F15,Products,26,FALSE)),""),"")</f>
        <v/>
      </c>
      <c r="H15" s="23" t="str">
        <f>_xlfn.IFNA(VLOOKUP($F15,Products,2,FALSE),"Not Found")</f>
        <v>RD Johns</v>
      </c>
      <c r="I15" s="24" t="str">
        <f>_xlfn.IFNA(VLOOKUP($F15,Products,4,FALSE),"Not Found")</f>
        <v>1674</v>
      </c>
      <c r="J15" s="24" t="str">
        <f>_xlfn.IFNA(VLOOKUP($F15,Products,5,FALSE),"Not Found")</f>
        <v>Greens Summer Berries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0.11000000000000001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0.59000000000000008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0.01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0.01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0.65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0</v>
      </c>
      <c r="S15" s="70">
        <v>0</v>
      </c>
      <c r="T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0.53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4.1590000000000007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0.11000000000000001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0.59000000000000008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0.01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0.01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0.65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0</v>
      </c>
      <c r="AD15" s="70">
        <v>0</v>
      </c>
      <c r="AE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0.53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4.1590000000000007</v>
      </c>
    </row>
    <row r="16" spans="2:32" x14ac:dyDescent="0.25">
      <c r="L16" s="71">
        <f t="shared" ref="L16:U16" si="21">SUM(L6:L15)</f>
        <v>20.534999999999997</v>
      </c>
      <c r="M16" s="71">
        <f t="shared" si="21"/>
        <v>27.774999999999999</v>
      </c>
      <c r="N16" s="71">
        <f t="shared" si="21"/>
        <v>6.1550000000000002</v>
      </c>
      <c r="O16" s="71">
        <f t="shared" si="21"/>
        <v>4.8079999999999998</v>
      </c>
      <c r="P16" s="71">
        <f t="shared" si="21"/>
        <v>1.3470000000000002</v>
      </c>
      <c r="Q16" s="71">
        <f t="shared" si="21"/>
        <v>2.2649999999999997</v>
      </c>
      <c r="R16" s="71">
        <f t="shared" si="21"/>
        <v>1.032</v>
      </c>
      <c r="S16" s="71">
        <f t="shared" si="21"/>
        <v>5.32</v>
      </c>
      <c r="T16" s="71">
        <f t="shared" si="21"/>
        <v>0.77</v>
      </c>
      <c r="U16" s="71">
        <f t="shared" si="21"/>
        <v>253.43900000000002</v>
      </c>
      <c r="V16" s="73" t="s">
        <v>6151</v>
      </c>
      <c r="W16" s="71">
        <f t="shared" ref="W16:AF16" si="22">SUM(W6:W15)</f>
        <v>26.857500000000002</v>
      </c>
      <c r="X16" s="71">
        <f t="shared" si="22"/>
        <v>40.077500000000001</v>
      </c>
      <c r="Y16" s="71">
        <f t="shared" si="22"/>
        <v>8.7824999999999989</v>
      </c>
      <c r="Z16" s="71">
        <f t="shared" si="22"/>
        <v>6.8369999999999989</v>
      </c>
      <c r="AA16" s="71">
        <f t="shared" si="22"/>
        <v>1.9455</v>
      </c>
      <c r="AB16" s="71">
        <f t="shared" si="22"/>
        <v>3.0974999999999997</v>
      </c>
      <c r="AC16" s="71">
        <f t="shared" si="22"/>
        <v>1.4685000000000001</v>
      </c>
      <c r="AD16" s="71">
        <f t="shared" si="22"/>
        <v>6.52</v>
      </c>
      <c r="AE16" s="71">
        <f t="shared" si="22"/>
        <v>0.89</v>
      </c>
      <c r="AF16" s="71">
        <f t="shared" si="22"/>
        <v>354.88549999999998</v>
      </c>
    </row>
    <row r="17" spans="12:32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B13:J13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B2C1DC5A-BB6F-4093-B6CB-4DD5C8A59D87}"/>
    <hyperlink ref="M1" location="'HOME WEEK 2'!A1" display="&lt; Week 2 Home" xr:uid="{B4C0AF7D-240A-49F9-85AA-CADFC7B7E65A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BD4FA7-C383-46D9-A755-785B0496FF5A}">
          <x14:formula1>
            <xm:f>'Master Product List'!$B:$B</xm:f>
          </x14:formula1>
          <xm:sqref>F6:F12 F14:F15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C33D0-4E0D-4797-9296-86FCFB665B34}">
  <sheetPr codeName="Sheet208">
    <tabColor rgb="FF0070C0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42578125" customWidth="1"/>
    <col min="7" max="7" width="3.1406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41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2540</v>
      </c>
      <c r="C6" s="24">
        <v>30</v>
      </c>
      <c r="D6" s="24">
        <v>40</v>
      </c>
      <c r="E6" s="23" t="s">
        <v>6204</v>
      </c>
      <c r="F6" s="65" t="s">
        <v>780</v>
      </c>
      <c r="G6" s="60" t="str">
        <f>IFERROR(IF(E6="Individual Unit",IF(VLOOKUP($F6,Products,26,FALSE)="","X",VLOOKUP($F6,Products,26,FALSE)),""),"")</f>
        <v/>
      </c>
      <c r="H6" s="23" t="str">
        <f>_xlfn.IFNA(VLOOKUP($F6,Products,2,FALSE),"Not Found")</f>
        <v>Bidfood</v>
      </c>
      <c r="I6" s="24" t="str">
        <f>_xlfn.IFNA(VLOOKUP($F6,Products,4,FALSE),"Not Found")</f>
        <v>28769</v>
      </c>
      <c r="J6" s="24" t="str">
        <f>_xlfn.IFNA(VLOOKUP($F6,Products,5,FALSE),"Not Found")</f>
        <v xml:space="preserve">EF Tuna 800g </v>
      </c>
      <c r="L6" s="70">
        <f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7.5</v>
      </c>
      <c r="M6" s="70">
        <f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</v>
      </c>
      <c r="N6" s="70">
        <f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0.20999999999999996</v>
      </c>
      <c r="P6" s="70">
        <f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0.219</v>
      </c>
      <c r="S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T6" s="70">
        <v>0</v>
      </c>
      <c r="U6" s="70">
        <f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32.700000000000003</v>
      </c>
      <c r="V6" s="80"/>
      <c r="W6" s="70">
        <f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10</v>
      </c>
      <c r="X6" s="70">
        <f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0.4</v>
      </c>
      <c r="Z6" s="70">
        <f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0.27999999999999997</v>
      </c>
      <c r="AA6" s="70">
        <f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0.12</v>
      </c>
      <c r="AB6" s="70">
        <f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0.29199999999999998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43.6</v>
      </c>
    </row>
    <row r="7" spans="2:32" s="4" customFormat="1" ht="30" customHeight="1" x14ac:dyDescent="0.25">
      <c r="B7" s="23" t="s">
        <v>6250</v>
      </c>
      <c r="C7" s="24">
        <v>30</v>
      </c>
      <c r="D7" s="24">
        <v>40</v>
      </c>
      <c r="E7" s="23" t="s">
        <v>6204</v>
      </c>
      <c r="F7" s="65" t="s">
        <v>5824</v>
      </c>
      <c r="G7" s="60" t="str">
        <f>IFERROR(IF(E7="Individual Unit",IF(VLOOKUP($F7,Products,26,FALSE)="","X",VLOOKUP($F7,Products,26,FALSE)),""),"")</f>
        <v/>
      </c>
      <c r="H7" s="23" t="str">
        <f>_xlfn.IFNA(VLOOKUP($F7,Products,2,FALSE),"Not Found")</f>
        <v>Bidfood</v>
      </c>
      <c r="I7" s="24" t="str">
        <f>_xlfn.IFNA(VLOOKUP($F7,Products,4,FALSE),"Not Found")</f>
        <v>5971</v>
      </c>
      <c r="J7" s="24" t="str">
        <f>_xlfn.IFNA(VLOOKUP($F7,Products,5,FALSE),"Not Found")</f>
        <v>Wild Alaskan Pink Salmon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7.08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1.44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1.17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0.27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0.24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41.4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9.4400000000000013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0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1.92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1.56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0.36000000000000004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0.32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55.199999999999996</v>
      </c>
    </row>
    <row r="8" spans="2:32" s="4" customFormat="1" ht="30" customHeight="1" x14ac:dyDescent="0.25">
      <c r="B8" s="23" t="s">
        <v>1301</v>
      </c>
      <c r="C8" s="24">
        <v>20</v>
      </c>
      <c r="D8" s="24">
        <v>30</v>
      </c>
      <c r="E8" s="23" t="s">
        <v>6204</v>
      </c>
      <c r="F8" s="65" t="s">
        <v>1300</v>
      </c>
      <c r="G8" s="60" t="str">
        <f>IFERROR(IF(E8="Individual Unit",IF(VLOOKUP($F8,Products,26,FALSE)="","X",VLOOKUP($F8,Products,26,FALSE)),""),"")</f>
        <v/>
      </c>
      <c r="H8" s="23" t="str">
        <f>_xlfn.IFNA(VLOOKUP($F8,Products,2,FALSE),"Not Found")</f>
        <v>Bidfood</v>
      </c>
      <c r="I8" s="24" t="str">
        <f>_xlfn.IFNA(VLOOKUP($F8,Products,4,FALSE),"Not Found")</f>
        <v>75603</v>
      </c>
      <c r="J8" s="24" t="str">
        <f>_xlfn.IFNA(VLOOKUP($F8,Products,5,FALSE),"Not Found")</f>
        <v>Tomato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0.13999999999999999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0.62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0.06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0.04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0.02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0.2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4.0000000000000001E-3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3.2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0.20999999999999996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0.92999999999999994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0.09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0.06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0.03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0.3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6.0000000000000001E-3</v>
      </c>
      <c r="AD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</v>
      </c>
      <c r="AE8" s="70">
        <v>0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4.8</v>
      </c>
    </row>
    <row r="9" spans="2:32" s="4" customFormat="1" ht="30" customHeight="1" x14ac:dyDescent="0.25">
      <c r="B9" s="23" t="s">
        <v>1281</v>
      </c>
      <c r="C9" s="24">
        <v>20</v>
      </c>
      <c r="D9" s="24">
        <v>30</v>
      </c>
      <c r="E9" s="23" t="s">
        <v>6204</v>
      </c>
      <c r="F9" s="65" t="s">
        <v>3280</v>
      </c>
      <c r="G9" s="60" t="str">
        <f>IFERROR(IF(E9="Individual Unit",IF(VLOOKUP($F9,Products,26,FALSE)="","X",VLOOKUP($F9,Products,26,FALSE)),""),"")</f>
        <v/>
      </c>
      <c r="H9" s="23" t="str">
        <f>_xlfn.IFNA(VLOOKUP($F9,Products,2,FALSE),"Not Found")</f>
        <v>Tamar Fresh</v>
      </c>
      <c r="I9" s="24" t="str">
        <f>_xlfn.IFNA(VLOOKUP($F9,Products,4,FALSE),"Not Found")</f>
        <v>5060</v>
      </c>
      <c r="J9" s="24" t="str">
        <f>_xlfn.IFNA(VLOOKUP($F9,Products,5,FALSE),"Not Found")</f>
        <v>Cucumber 35-40mm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0.2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0.24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0.12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0.12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0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0.13999999999999999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0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0.24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2.8000000000000003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0.3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0.36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0.18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0.18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0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0.20999999999999996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0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0.36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4.2</v>
      </c>
    </row>
    <row r="10" spans="2:32" s="4" customFormat="1" ht="30" customHeight="1" x14ac:dyDescent="0.25">
      <c r="B10" s="23" t="s">
        <v>1288</v>
      </c>
      <c r="C10" s="24">
        <v>40</v>
      </c>
      <c r="D10" s="24">
        <v>60</v>
      </c>
      <c r="E10" s="23" t="s">
        <v>6204</v>
      </c>
      <c r="F10" s="65" t="s">
        <v>3274</v>
      </c>
      <c r="G10" s="60" t="str">
        <f>IFERROR(IF(E10="Individual Unit",IF(VLOOKUP($F10,Products,26,FALSE)="","X",VLOOKUP($F10,Products,26,FALSE)),""),"")</f>
        <v/>
      </c>
      <c r="H10" s="23" t="str">
        <f>_xlfn.IFNA(VLOOKUP($F10,Products,2,FALSE),"Not Found")</f>
        <v>Tamar Fresh</v>
      </c>
      <c r="I10" s="24" t="str">
        <f>_xlfn.IFNA(VLOOKUP($F10,Products,4,FALSE),"Not Found")</f>
        <v>18010</v>
      </c>
      <c r="J10" s="24" t="str">
        <f>_xlfn.IFNA(VLOOKUP($F10,Products,5,FALSE),"Not Found")</f>
        <v>Iceberg Lettuce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0.48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0.55999999999999994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0.04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0.04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0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0.6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8.0000000000000002E-3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4.4000000000000004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0.72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0.83999999999999986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0.06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0.06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0.89999999999999991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1.2E-2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6.6</v>
      </c>
    </row>
    <row r="11" spans="2:32" ht="15.75" x14ac:dyDescent="0.25">
      <c r="B11" s="89" t="s">
        <v>6216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2975</v>
      </c>
      <c r="C12" s="39">
        <v>20</v>
      </c>
      <c r="D12" s="39">
        <v>25</v>
      </c>
      <c r="E12" s="38" t="s">
        <v>6204</v>
      </c>
      <c r="F12" s="65" t="s">
        <v>3270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33094</v>
      </c>
      <c r="J12" s="24" t="str">
        <f>_xlfn.IFNA(VLOOKUP($F12,Products,5,FALSE),"Not Found")</f>
        <v>Strawberries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1.22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9.1999999999999998E-2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8.0000000000000002E-3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1.22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1.5249999999999999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0.125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0.11499999999999999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0.01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1.5249999999999999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7.5</v>
      </c>
    </row>
    <row r="13" spans="2:32" s="4" customFormat="1" ht="30" customHeight="1" x14ac:dyDescent="0.25">
      <c r="B13" s="38" t="s">
        <v>2668</v>
      </c>
      <c r="C13" s="39">
        <v>15</v>
      </c>
      <c r="D13" s="39">
        <v>20</v>
      </c>
      <c r="E13" s="38" t="s">
        <v>6204</v>
      </c>
      <c r="F13" s="65" t="s">
        <v>3267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17229</v>
      </c>
      <c r="J13" s="24" t="str">
        <f>_xlfn.IFNA(VLOOKUP($F13,Products,5,FALSE),"Not Found")</f>
        <v>Red Grapes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0.10499999999999998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2.415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0.03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0.09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2.415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9.75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0.13999999999999999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3.22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0.04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0.04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0.12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3.22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13</v>
      </c>
    </row>
    <row r="14" spans="2:32" s="4" customFormat="1" ht="30" customHeight="1" x14ac:dyDescent="0.25">
      <c r="B14" s="38" t="s">
        <v>1447</v>
      </c>
      <c r="C14" s="39">
        <v>0.1</v>
      </c>
      <c r="D14" s="39">
        <v>0.1</v>
      </c>
      <c r="E14" s="38" t="s">
        <v>1216</v>
      </c>
      <c r="F14" s="65" t="s">
        <v>3333</v>
      </c>
      <c r="G14" s="60">
        <f>IFERROR(IF(E14="Individual Unit",IF(VLOOKUP($F14,Products,26,FALSE)="","X",VLOOKUP($F14,Products,26,FALSE)),""),"")</f>
        <v>167</v>
      </c>
      <c r="H14" s="23" t="str">
        <f>_xlfn.IFNA(VLOOKUP($F14,Products,2,FALSE),"Not Found")</f>
        <v>Tamar Fresh</v>
      </c>
      <c r="I14" s="24" t="str">
        <f>_xlfn.IFNA(VLOOKUP($F14,Products,4,FALSE),"Not Found")</f>
        <v>1006</v>
      </c>
      <c r="J14" s="24" t="str">
        <f>_xlfn.IFNA(VLOOKUP($F14,Products,5,FALSE),"Not Found")</f>
        <v>Gala Apples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2.1710000000000003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0.20040000000000002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1.8370000000000002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8.35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2.1710000000000003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0.20040000000000002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1.8370000000000002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8.35</v>
      </c>
    </row>
    <row r="15" spans="2:32" x14ac:dyDescent="0.25">
      <c r="L15" s="71">
        <f>SUM(L6:L14)</f>
        <v>15.625</v>
      </c>
      <c r="M15" s="71">
        <f t="shared" ref="M15:U15" si="0">SUM(M6:M14)</f>
        <v>7.226</v>
      </c>
      <c r="N15" s="71">
        <f t="shared" si="0"/>
        <v>2.09</v>
      </c>
      <c r="O15" s="71">
        <f t="shared" si="0"/>
        <v>1.7020000000000002</v>
      </c>
      <c r="P15" s="71">
        <f t="shared" si="0"/>
        <v>0.38800000000000001</v>
      </c>
      <c r="Q15" s="71">
        <f t="shared" si="0"/>
        <v>1.4304000000000001</v>
      </c>
      <c r="R15" s="71">
        <f t="shared" si="0"/>
        <v>0.47099999999999997</v>
      </c>
      <c r="S15" s="71">
        <f t="shared" si="0"/>
        <v>0</v>
      </c>
      <c r="T15" s="71">
        <f t="shared" si="0"/>
        <v>5.7119999999999997</v>
      </c>
      <c r="U15" s="71">
        <f t="shared" si="0"/>
        <v>108.6</v>
      </c>
      <c r="V15" s="73" t="s">
        <v>6151</v>
      </c>
      <c r="W15" s="71">
        <f t="shared" ref="W15:AF15" si="1">SUM(W6:W14)</f>
        <v>20.96</v>
      </c>
      <c r="X15" s="71">
        <f t="shared" si="1"/>
        <v>9.0459999999999994</v>
      </c>
      <c r="Y15" s="71">
        <f t="shared" si="1"/>
        <v>2.8149999999999999</v>
      </c>
      <c r="Z15" s="71">
        <f t="shared" si="1"/>
        <v>2.2949999999999999</v>
      </c>
      <c r="AA15" s="71">
        <f t="shared" si="1"/>
        <v>0.52</v>
      </c>
      <c r="AB15" s="71">
        <f t="shared" si="1"/>
        <v>1.9803999999999999</v>
      </c>
      <c r="AC15" s="71">
        <f t="shared" si="1"/>
        <v>0.63</v>
      </c>
      <c r="AD15" s="71">
        <f t="shared" si="1"/>
        <v>0</v>
      </c>
      <c r="AE15" s="71">
        <f t="shared" si="1"/>
        <v>6.9420000000000002</v>
      </c>
      <c r="AF15" s="71">
        <f t="shared" si="1"/>
        <v>143.24999999999997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1:J11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72B10D2F-54EE-4947-9ADD-305402433C54}"/>
    <hyperlink ref="M1" location="'HOME WEEK 2'!A1" display="&lt; Week 2 Home" xr:uid="{31F47B04-F9D0-49F8-9B87-D214B141A41E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78796A-0B1A-4E0F-98E1-2FD2D5F9B9C2}">
          <x14:formula1>
            <xm:f>'Master Product List'!$B:$B</xm:f>
          </x14:formula1>
          <xm:sqref>F6:F10 F12:F14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E56D7-4959-416A-B6B9-A622A5C19F67}">
  <sheetPr codeName="Sheet69">
    <tabColor rgb="FF0070C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42578125" customWidth="1"/>
    <col min="7" max="7" width="3.1406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41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2540</v>
      </c>
      <c r="C6" s="24">
        <v>30</v>
      </c>
      <c r="D6" s="24">
        <v>40</v>
      </c>
      <c r="E6" s="23" t="s">
        <v>6204</v>
      </c>
      <c r="F6" s="65" t="s">
        <v>780</v>
      </c>
      <c r="G6" s="60" t="str">
        <f>IFERROR(IF(E6="Individual Unit",IF(VLOOKUP($F6,Products,26,FALSE)="","X",VLOOKUP($F6,Products,26,FALSE)),""),"")</f>
        <v/>
      </c>
      <c r="H6" s="23" t="str">
        <f>_xlfn.IFNA(VLOOKUP($F6,Products,2,FALSE),"Not Found")</f>
        <v>Bidfood</v>
      </c>
      <c r="I6" s="24" t="str">
        <f>_xlfn.IFNA(VLOOKUP($F6,Products,4,FALSE),"Not Found")</f>
        <v>28769</v>
      </c>
      <c r="J6" s="24" t="str">
        <f>_xlfn.IFNA(VLOOKUP($F6,Products,5,FALSE),"Not Found")</f>
        <v xml:space="preserve">EF Tuna 800g </v>
      </c>
      <c r="L6" s="70">
        <f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7.5</v>
      </c>
      <c r="M6" s="70">
        <f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</v>
      </c>
      <c r="N6" s="70">
        <f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0.20999999999999996</v>
      </c>
      <c r="P6" s="70">
        <f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0.219</v>
      </c>
      <c r="S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T6" s="70">
        <v>0</v>
      </c>
      <c r="U6" s="70">
        <f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32.700000000000003</v>
      </c>
      <c r="V6" s="80"/>
      <c r="W6" s="70">
        <f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10</v>
      </c>
      <c r="X6" s="70">
        <f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0.4</v>
      </c>
      <c r="Z6" s="70">
        <f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0.27999999999999997</v>
      </c>
      <c r="AA6" s="70">
        <f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0.12</v>
      </c>
      <c r="AB6" s="70">
        <f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0.29199999999999998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43.6</v>
      </c>
    </row>
    <row r="7" spans="2:32" s="4" customFormat="1" ht="30" customHeight="1" x14ac:dyDescent="0.25">
      <c r="B7" s="23" t="s">
        <v>6250</v>
      </c>
      <c r="C7" s="24">
        <v>30</v>
      </c>
      <c r="D7" s="24">
        <v>40</v>
      </c>
      <c r="E7" s="23" t="s">
        <v>6204</v>
      </c>
      <c r="F7" s="65" t="s">
        <v>5824</v>
      </c>
      <c r="G7" s="60" t="str">
        <f>IFERROR(IF(E7="Individual Unit",IF(VLOOKUP($F7,Products,26,FALSE)="","X",VLOOKUP($F7,Products,26,FALSE)),""),"")</f>
        <v/>
      </c>
      <c r="H7" s="23" t="str">
        <f>_xlfn.IFNA(VLOOKUP($F7,Products,2,FALSE),"Not Found")</f>
        <v>Bidfood</v>
      </c>
      <c r="I7" s="24" t="str">
        <f>_xlfn.IFNA(VLOOKUP($F7,Products,4,FALSE),"Not Found")</f>
        <v>5971</v>
      </c>
      <c r="J7" s="24" t="str">
        <f>_xlfn.IFNA(VLOOKUP($F7,Products,5,FALSE),"Not Found")</f>
        <v>Wild Alaskan Pink Salmon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7.08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1.44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1.17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0.27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0.24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41.4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9.4400000000000013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0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1.92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1.56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0.36000000000000004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0.32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55.199999999999996</v>
      </c>
    </row>
    <row r="8" spans="2:32" s="4" customFormat="1" ht="30" customHeight="1" x14ac:dyDescent="0.25">
      <c r="B8" s="23" t="s">
        <v>1301</v>
      </c>
      <c r="C8" s="24">
        <v>20</v>
      </c>
      <c r="D8" s="24">
        <v>30</v>
      </c>
      <c r="E8" s="23" t="s">
        <v>6204</v>
      </c>
      <c r="F8" s="65" t="s">
        <v>1300</v>
      </c>
      <c r="G8" s="60" t="str">
        <f>IFERROR(IF(E8="Individual Unit",IF(VLOOKUP($F8,Products,26,FALSE)="","X",VLOOKUP($F8,Products,26,FALSE)),""),"")</f>
        <v/>
      </c>
      <c r="H8" s="23" t="str">
        <f>_xlfn.IFNA(VLOOKUP($F8,Products,2,FALSE),"Not Found")</f>
        <v>Bidfood</v>
      </c>
      <c r="I8" s="24" t="str">
        <f>_xlfn.IFNA(VLOOKUP($F8,Products,4,FALSE),"Not Found")</f>
        <v>75603</v>
      </c>
      <c r="J8" s="24" t="str">
        <f>_xlfn.IFNA(VLOOKUP($F8,Products,5,FALSE),"Not Found")</f>
        <v>Tomato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0.13999999999999999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0.62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0.06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0.04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0.02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0.2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4.0000000000000001E-3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3.2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0.20999999999999996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0.92999999999999994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0.09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0.06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0.03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0.3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6.0000000000000001E-3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4.8</v>
      </c>
    </row>
    <row r="9" spans="2:32" s="4" customFormat="1" ht="30" customHeight="1" x14ac:dyDescent="0.25">
      <c r="B9" s="23" t="s">
        <v>1281</v>
      </c>
      <c r="C9" s="24">
        <v>20</v>
      </c>
      <c r="D9" s="24">
        <v>30</v>
      </c>
      <c r="E9" s="23" t="s">
        <v>6204</v>
      </c>
      <c r="F9" s="65" t="s">
        <v>3280</v>
      </c>
      <c r="G9" s="60" t="str">
        <f>IFERROR(IF(E9="Individual Unit",IF(VLOOKUP($F9,Products,26,FALSE)="","X",VLOOKUP($F9,Products,26,FALSE)),""),"")</f>
        <v/>
      </c>
      <c r="H9" s="23" t="str">
        <f>_xlfn.IFNA(VLOOKUP($F9,Products,2,FALSE),"Not Found")</f>
        <v>Tamar Fresh</v>
      </c>
      <c r="I9" s="24" t="str">
        <f>_xlfn.IFNA(VLOOKUP($F9,Products,4,FALSE),"Not Found")</f>
        <v>5060</v>
      </c>
      <c r="J9" s="24" t="str">
        <f>_xlfn.IFNA(VLOOKUP($F9,Products,5,FALSE),"Not Found")</f>
        <v>Cucumber 35-40mm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0.2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0.24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0.12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0.12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0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0.13999999999999999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0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0.24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2.8000000000000003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0.3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0.36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0.18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0.18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0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0.20999999999999996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0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0.36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4.2</v>
      </c>
    </row>
    <row r="10" spans="2:32" s="4" customFormat="1" ht="30" customHeight="1" x14ac:dyDescent="0.25">
      <c r="B10" s="23" t="s">
        <v>1288</v>
      </c>
      <c r="C10" s="24">
        <v>40</v>
      </c>
      <c r="D10" s="24">
        <v>60</v>
      </c>
      <c r="E10" s="23" t="s">
        <v>6204</v>
      </c>
      <c r="F10" s="65" t="s">
        <v>3274</v>
      </c>
      <c r="G10" s="60" t="str">
        <f>IFERROR(IF(E10="Individual Unit",IF(VLOOKUP($F10,Products,26,FALSE)="","X",VLOOKUP($F10,Products,26,FALSE)),""),"")</f>
        <v/>
      </c>
      <c r="H10" s="23" t="str">
        <f>_xlfn.IFNA(VLOOKUP($F10,Products,2,FALSE),"Not Found")</f>
        <v>Tamar Fresh</v>
      </c>
      <c r="I10" s="24" t="str">
        <f>_xlfn.IFNA(VLOOKUP($F10,Products,4,FALSE),"Not Found")</f>
        <v>18010</v>
      </c>
      <c r="J10" s="24" t="str">
        <f>_xlfn.IFNA(VLOOKUP($F10,Products,5,FALSE),"Not Found")</f>
        <v>Iceberg Lettuce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0.48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0.55999999999999994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0.04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0.04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0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0.6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8.0000000000000002E-3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4.4000000000000004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0.72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0.83999999999999986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0.06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0.06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0.89999999999999991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1.2E-2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6.6</v>
      </c>
    </row>
    <row r="11" spans="2:32" ht="15.75" x14ac:dyDescent="0.25">
      <c r="B11" s="89" t="s">
        <v>6232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5640</v>
      </c>
      <c r="C12" s="39">
        <v>50</v>
      </c>
      <c r="D12" s="39">
        <v>50</v>
      </c>
      <c r="E12" s="38" t="s">
        <v>6204</v>
      </c>
      <c r="F12" s="65" t="s">
        <v>5639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44478</v>
      </c>
      <c r="J12" s="24" t="str">
        <f>_xlfn.IFNA(VLOOKUP($F12,Products,5,FALSE),"Not Found")</f>
        <v>Crosse &amp; Blackwell Rice Pudding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1.8000000000000003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8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0.05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0.05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0.25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0.06</v>
      </c>
      <c r="S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3.8</v>
      </c>
      <c r="T12" s="70">
        <v>0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41.23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1.8000000000000003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8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0.1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0.05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0.05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0.06</v>
      </c>
      <c r="AD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3.8</v>
      </c>
      <c r="AE12" s="70">
        <v>0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41.23</v>
      </c>
    </row>
    <row r="13" spans="2:32" s="4" customFormat="1" ht="30" customHeight="1" x14ac:dyDescent="0.25">
      <c r="B13" s="38" t="s">
        <v>6208</v>
      </c>
      <c r="C13" s="39">
        <v>10</v>
      </c>
      <c r="D13" s="39">
        <v>10</v>
      </c>
      <c r="E13" s="38" t="s">
        <v>6204</v>
      </c>
      <c r="F13" s="65" t="s">
        <v>5410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1674</v>
      </c>
      <c r="J13" s="24" t="str">
        <f>_xlfn.IFNA(VLOOKUP($F13,Products,5,FALSE),"Not Found")</f>
        <v>Greens Summer Berries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0.11000000000000001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0.59000000000000008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0.01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0.65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0.53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4.1590000000000007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0.11000000000000001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0.59000000000000008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0.01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0.01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0.65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0.53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4.1590000000000007</v>
      </c>
    </row>
    <row r="14" spans="2:32" x14ac:dyDescent="0.25">
      <c r="L14" s="71">
        <f>SUM(L6:L13)</f>
        <v>17.309999999999999</v>
      </c>
      <c r="M14" s="71">
        <f t="shared" ref="M14:U14" si="0">SUM(M6:M13)</f>
        <v>10.01</v>
      </c>
      <c r="N14" s="71">
        <f t="shared" si="0"/>
        <v>2.0699999999999998</v>
      </c>
      <c r="O14" s="71">
        <f t="shared" si="0"/>
        <v>1.6400000000000001</v>
      </c>
      <c r="P14" s="71">
        <f t="shared" si="0"/>
        <v>0.43</v>
      </c>
      <c r="Q14" s="71">
        <f t="shared" si="0"/>
        <v>1.8399999999999999</v>
      </c>
      <c r="R14" s="71">
        <f t="shared" si="0"/>
        <v>0.53099999999999992</v>
      </c>
      <c r="S14" s="71">
        <f t="shared" si="0"/>
        <v>3.8</v>
      </c>
      <c r="T14" s="71">
        <f t="shared" si="0"/>
        <v>0.77</v>
      </c>
      <c r="U14" s="71">
        <f t="shared" si="0"/>
        <v>129.88899999999998</v>
      </c>
      <c r="V14" s="73" t="s">
        <v>6151</v>
      </c>
      <c r="W14" s="71">
        <f t="shared" ref="W14:AF14" si="1">SUM(W6:W13)</f>
        <v>22.580000000000002</v>
      </c>
      <c r="X14" s="71">
        <f t="shared" si="1"/>
        <v>10.719999999999999</v>
      </c>
      <c r="Y14" s="71">
        <f t="shared" si="1"/>
        <v>2.76</v>
      </c>
      <c r="Z14" s="71">
        <f t="shared" si="1"/>
        <v>2.1999999999999997</v>
      </c>
      <c r="AA14" s="71">
        <f t="shared" si="1"/>
        <v>0.56000000000000005</v>
      </c>
      <c r="AB14" s="71">
        <f t="shared" si="1"/>
        <v>2.31</v>
      </c>
      <c r="AC14" s="71">
        <f t="shared" si="1"/>
        <v>0.69</v>
      </c>
      <c r="AD14" s="71">
        <f t="shared" si="1"/>
        <v>3.8</v>
      </c>
      <c r="AE14" s="71">
        <f t="shared" si="1"/>
        <v>0.89</v>
      </c>
      <c r="AF14" s="71">
        <f t="shared" si="1"/>
        <v>159.78899999999999</v>
      </c>
    </row>
    <row r="15" spans="2:32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L3:AF3"/>
    <mergeCell ref="L4:U4"/>
    <mergeCell ref="W4:AF4"/>
    <mergeCell ref="B11:J11"/>
    <mergeCell ref="B1:K1"/>
    <mergeCell ref="B4:B5"/>
    <mergeCell ref="C4:D4"/>
    <mergeCell ref="E4:E5"/>
    <mergeCell ref="H4:H5"/>
    <mergeCell ref="I4:I5"/>
    <mergeCell ref="J4:J5"/>
    <mergeCell ref="F4:G5"/>
  </mergeCells>
  <hyperlinks>
    <hyperlink ref="L1" location="'HOME WEEK 1'!A1" display="'HOME WEEK 1'!A1" xr:uid="{F7FB9D7D-D511-431E-9C52-19C5BBED07BD}"/>
    <hyperlink ref="M1" location="'HOME WEEK 2'!A1" display="&lt; Week 2 Home" xr:uid="{0DAECCEE-04CE-43C0-B7EB-B4017099B6A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08C087-416C-41F9-9B4D-00B3E1DAEA95}">
          <x14:formula1>
            <xm:f>'Master Product List'!$B:$B</xm:f>
          </x14:formula1>
          <xm:sqref>F6:F10 F12:F13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80667-474F-488E-8936-C9BD5209060A}">
  <sheetPr codeName="Sheet219">
    <tabColor rgb="FF0070C0"/>
  </sheetPr>
  <dimension ref="B1:AF21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6264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0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6210</v>
      </c>
      <c r="C6" s="24">
        <v>5</v>
      </c>
      <c r="D6" s="24">
        <v>7.5</v>
      </c>
      <c r="E6" s="23" t="s">
        <v>6204</v>
      </c>
      <c r="F6" s="65" t="s">
        <v>2438</v>
      </c>
      <c r="G6" s="60" t="str">
        <f t="shared" ref="G6:G14" si="0">IFERROR(IF(E6="Individual Unit",IF(VLOOKUP($F6,Products,26,FALSE)="","X",VLOOKUP($F6,Products,26,FALSE)),""),"")</f>
        <v/>
      </c>
      <c r="H6" s="23" t="str">
        <f t="shared" ref="H6:H14" si="1">_xlfn.IFNA(VLOOKUP($F6,Products,2,FALSE),"Not Found")</f>
        <v>RD Johns</v>
      </c>
      <c r="I6" s="24" t="str">
        <f t="shared" ref="I6:I14" si="2">_xlfn.IFNA(VLOOKUP($F6,Products,4,FALSE),"Not Found")</f>
        <v>3711</v>
      </c>
      <c r="J6" s="24" t="str">
        <f t="shared" ref="J6:J14" si="3">_xlfn.IFNA(VLOOKUP($F6,Products,5,FALSE),"Not Found")</f>
        <v>Tomato Paste/Puree</v>
      </c>
      <c r="L6" s="70">
        <f t="shared" ref="L6:L14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0.22499999999999998</v>
      </c>
      <c r="M6" s="70">
        <f t="shared" ref="M6:M14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0.85000000000000009</v>
      </c>
      <c r="N6" s="70">
        <f t="shared" ref="N6:N14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0.02</v>
      </c>
      <c r="O6" s="70">
        <f t="shared" ref="O6:O14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0.02</v>
      </c>
      <c r="P6" s="70">
        <f t="shared" ref="P6:P14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4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4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5.0000000000000001E-3</v>
      </c>
      <c r="S6" s="70">
        <f t="shared" ref="S6:T14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0.85000000000000009</v>
      </c>
      <c r="T6" s="70">
        <v>0</v>
      </c>
      <c r="U6" s="70">
        <f t="shared" ref="U6:U14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4.7560000000000002</v>
      </c>
      <c r="V6" s="80"/>
      <c r="W6" s="70">
        <f t="shared" ref="W6:W14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0.33749999999999997</v>
      </c>
      <c r="X6" s="70">
        <f t="shared" ref="X6:X14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1.2750000000000001</v>
      </c>
      <c r="Y6" s="70">
        <f t="shared" ref="Y6:Y14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0.03</v>
      </c>
      <c r="Z6" s="70">
        <f t="shared" ref="Z6:Z14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0.03</v>
      </c>
      <c r="AA6" s="70">
        <f t="shared" ref="AA6:AA14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4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4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7.4999999999999997E-3</v>
      </c>
      <c r="AD6" s="70">
        <f t="shared" ref="AD6:AE14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1.2750000000000001</v>
      </c>
      <c r="AE6" s="70">
        <v>0</v>
      </c>
      <c r="AF6" s="70">
        <f t="shared" ref="AF6:AF14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7.1340000000000003</v>
      </c>
    </row>
    <row r="7" spans="2:32" s="4" customFormat="1" ht="30" customHeight="1" x14ac:dyDescent="0.25">
      <c r="B7" s="23" t="s">
        <v>3081</v>
      </c>
      <c r="C7" s="24">
        <v>3</v>
      </c>
      <c r="D7" s="24">
        <v>3</v>
      </c>
      <c r="E7" s="23" t="s">
        <v>6204</v>
      </c>
      <c r="F7" s="65" t="s">
        <v>5506</v>
      </c>
      <c r="G7" s="60" t="str">
        <f t="shared" si="0"/>
        <v/>
      </c>
      <c r="H7" s="23" t="str">
        <f t="shared" si="1"/>
        <v>Bidfood</v>
      </c>
      <c r="I7" s="24" t="str">
        <f t="shared" si="2"/>
        <v>22216</v>
      </c>
      <c r="J7" s="24" t="str">
        <f t="shared" si="3"/>
        <v>Et Voila Garlic Puree</v>
      </c>
      <c r="L7" s="70">
        <f t="shared" si="4"/>
        <v>3.9000000000000007E-2</v>
      </c>
      <c r="M7" s="70">
        <f t="shared" si="5"/>
        <v>0.58499999999999996</v>
      </c>
      <c r="N7" s="70">
        <f t="shared" si="6"/>
        <v>1.4999999999999999E-2</v>
      </c>
      <c r="O7" s="70">
        <f t="shared" si="7"/>
        <v>1.2E-2</v>
      </c>
      <c r="P7" s="70">
        <f t="shared" si="8"/>
        <v>3.0000000000000001E-3</v>
      </c>
      <c r="Q7" s="70">
        <f t="shared" si="9"/>
        <v>0.10800000000000001</v>
      </c>
      <c r="R7" s="70">
        <f t="shared" si="10"/>
        <v>6.6E-3</v>
      </c>
      <c r="S7" s="70">
        <f t="shared" si="11"/>
        <v>4.8000000000000001E-2</v>
      </c>
      <c r="T7" s="70">
        <v>0</v>
      </c>
      <c r="U7" s="70">
        <f t="shared" si="12"/>
        <v>2.7389999999999999</v>
      </c>
      <c r="V7" s="80"/>
      <c r="W7" s="70">
        <f t="shared" si="13"/>
        <v>3.9000000000000007E-2</v>
      </c>
      <c r="X7" s="70">
        <f t="shared" si="14"/>
        <v>0.58499999999999996</v>
      </c>
      <c r="Y7" s="70">
        <f t="shared" si="15"/>
        <v>1.4999999999999999E-2</v>
      </c>
      <c r="Z7" s="70">
        <f t="shared" si="16"/>
        <v>1.2E-2</v>
      </c>
      <c r="AA7" s="70">
        <f t="shared" si="17"/>
        <v>3.0000000000000001E-3</v>
      </c>
      <c r="AB7" s="70">
        <f t="shared" si="18"/>
        <v>0.10800000000000001</v>
      </c>
      <c r="AC7" s="70">
        <f t="shared" si="19"/>
        <v>6.6E-3</v>
      </c>
      <c r="AD7" s="70">
        <f t="shared" si="20"/>
        <v>4.8000000000000001E-2</v>
      </c>
      <c r="AE7" s="70">
        <v>0</v>
      </c>
      <c r="AF7" s="70">
        <f t="shared" si="21"/>
        <v>2.7389999999999999</v>
      </c>
    </row>
    <row r="8" spans="2:32" s="4" customFormat="1" ht="30" customHeight="1" x14ac:dyDescent="0.25">
      <c r="B8" s="23" t="s">
        <v>2897</v>
      </c>
      <c r="C8" s="24">
        <v>3</v>
      </c>
      <c r="D8" s="24">
        <v>3</v>
      </c>
      <c r="E8" s="23" t="s">
        <v>6204</v>
      </c>
      <c r="F8" s="65" t="s">
        <v>5514</v>
      </c>
      <c r="G8" s="60" t="str">
        <f t="shared" si="0"/>
        <v/>
      </c>
      <c r="H8" s="23" t="str">
        <f t="shared" si="1"/>
        <v>Bidfood</v>
      </c>
      <c r="I8" s="24" t="str">
        <f t="shared" si="2"/>
        <v>30142</v>
      </c>
      <c r="J8" s="24" t="str">
        <f t="shared" si="3"/>
        <v>Everyday Favourites Dry Oregano</v>
      </c>
      <c r="L8" s="70">
        <f t="shared" si="4"/>
        <v>0.27</v>
      </c>
      <c r="M8" s="70">
        <f t="shared" si="5"/>
        <v>0.79259999999999997</v>
      </c>
      <c r="N8" s="70">
        <f t="shared" si="6"/>
        <v>0.12840000000000001</v>
      </c>
      <c r="O8" s="70">
        <f t="shared" si="7"/>
        <v>8.1900000000000014E-2</v>
      </c>
      <c r="P8" s="70">
        <f t="shared" si="8"/>
        <v>4.65E-2</v>
      </c>
      <c r="Q8" s="70">
        <f t="shared" si="9"/>
        <v>1.2749999999999999</v>
      </c>
      <c r="R8" s="70">
        <f t="shared" si="10"/>
        <v>1.8E-3</v>
      </c>
      <c r="S8" s="70">
        <f t="shared" si="11"/>
        <v>0.1227</v>
      </c>
      <c r="T8" s="70">
        <v>0</v>
      </c>
      <c r="U8" s="70">
        <f t="shared" si="12"/>
        <v>7.9499999999999993</v>
      </c>
      <c r="V8" s="80"/>
      <c r="W8" s="70">
        <f t="shared" si="13"/>
        <v>0.27</v>
      </c>
      <c r="X8" s="70">
        <f t="shared" si="14"/>
        <v>0.79259999999999997</v>
      </c>
      <c r="Y8" s="70">
        <f t="shared" si="15"/>
        <v>0.12840000000000001</v>
      </c>
      <c r="Z8" s="70">
        <f t="shared" si="16"/>
        <v>8.1900000000000014E-2</v>
      </c>
      <c r="AA8" s="70">
        <f t="shared" si="17"/>
        <v>4.65E-2</v>
      </c>
      <c r="AB8" s="70">
        <f t="shared" si="18"/>
        <v>1.2749999999999999</v>
      </c>
      <c r="AC8" s="70">
        <f t="shared" si="19"/>
        <v>1.8E-3</v>
      </c>
      <c r="AD8" s="70">
        <f t="shared" si="20"/>
        <v>0.1227</v>
      </c>
      <c r="AE8" s="70">
        <v>0</v>
      </c>
      <c r="AF8" s="70">
        <f t="shared" si="21"/>
        <v>7.9499999999999993</v>
      </c>
    </row>
    <row r="9" spans="2:32" s="4" customFormat="1" ht="30" customHeight="1" x14ac:dyDescent="0.25">
      <c r="B9" s="23" t="s">
        <v>5078</v>
      </c>
      <c r="C9" s="24">
        <v>10</v>
      </c>
      <c r="D9" s="24">
        <v>10</v>
      </c>
      <c r="E9" s="23" t="s">
        <v>6204</v>
      </c>
      <c r="F9" s="65" t="s">
        <v>3996</v>
      </c>
      <c r="G9" s="60" t="str">
        <f t="shared" si="0"/>
        <v/>
      </c>
      <c r="H9" s="23" t="str">
        <f t="shared" si="1"/>
        <v>Bidfood</v>
      </c>
      <c r="I9" s="24" t="str">
        <f t="shared" si="2"/>
        <v>1623</v>
      </c>
      <c r="J9" s="24" t="str">
        <f t="shared" si="3"/>
        <v>Diced Onions</v>
      </c>
      <c r="L9" s="70">
        <f t="shared" si="4"/>
        <v>0.15</v>
      </c>
      <c r="M9" s="70">
        <f t="shared" si="5"/>
        <v>0.15</v>
      </c>
      <c r="N9" s="70">
        <f t="shared" si="6"/>
        <v>0.05</v>
      </c>
      <c r="O9" s="70">
        <f t="shared" si="7"/>
        <v>0.04</v>
      </c>
      <c r="P9" s="70">
        <f t="shared" si="8"/>
        <v>0.01</v>
      </c>
      <c r="Q9" s="70">
        <f t="shared" si="9"/>
        <v>0.3</v>
      </c>
      <c r="R9" s="70">
        <f t="shared" si="10"/>
        <v>1E-3</v>
      </c>
      <c r="S9" s="70">
        <v>0</v>
      </c>
      <c r="T9" s="70">
        <f t="shared" si="11"/>
        <v>0.13</v>
      </c>
      <c r="U9" s="70">
        <f t="shared" si="12"/>
        <v>1.7999999999999998</v>
      </c>
      <c r="V9" s="80"/>
      <c r="W9" s="70">
        <f t="shared" si="13"/>
        <v>0.15</v>
      </c>
      <c r="X9" s="70">
        <f t="shared" si="14"/>
        <v>0.15</v>
      </c>
      <c r="Y9" s="70">
        <f t="shared" si="15"/>
        <v>0.05</v>
      </c>
      <c r="Z9" s="70">
        <f t="shared" si="16"/>
        <v>0.04</v>
      </c>
      <c r="AA9" s="70">
        <f t="shared" si="17"/>
        <v>0.01</v>
      </c>
      <c r="AB9" s="70">
        <f t="shared" si="18"/>
        <v>0.3</v>
      </c>
      <c r="AC9" s="70">
        <f t="shared" si="19"/>
        <v>1E-3</v>
      </c>
      <c r="AD9" s="70">
        <v>0</v>
      </c>
      <c r="AE9" s="70">
        <f t="shared" si="20"/>
        <v>0.13</v>
      </c>
      <c r="AF9" s="70">
        <f t="shared" si="21"/>
        <v>1.7999999999999998</v>
      </c>
    </row>
    <row r="10" spans="2:32" s="4" customFormat="1" ht="30" customHeight="1" x14ac:dyDescent="0.25">
      <c r="B10" s="23" t="s">
        <v>6211</v>
      </c>
      <c r="C10" s="24">
        <v>20</v>
      </c>
      <c r="D10" s="24">
        <v>30</v>
      </c>
      <c r="E10" s="23" t="s">
        <v>6204</v>
      </c>
      <c r="F10" s="65" t="s">
        <v>664</v>
      </c>
      <c r="G10" s="60" t="str">
        <f t="shared" si="0"/>
        <v/>
      </c>
      <c r="H10" s="23" t="str">
        <f t="shared" si="1"/>
        <v>Bidfood</v>
      </c>
      <c r="I10" s="24" t="str">
        <f t="shared" si="2"/>
        <v>17576</v>
      </c>
      <c r="J10" s="24" t="str">
        <f t="shared" si="3"/>
        <v>EF Chopped Tomatoes</v>
      </c>
      <c r="L10" s="70">
        <f t="shared" si="4"/>
        <v>0.2</v>
      </c>
      <c r="M10" s="70">
        <f t="shared" si="5"/>
        <v>0.7400000000000001</v>
      </c>
      <c r="N10" s="70">
        <f t="shared" si="6"/>
        <v>0.02</v>
      </c>
      <c r="O10" s="70">
        <f t="shared" si="7"/>
        <v>0.02</v>
      </c>
      <c r="P10" s="70">
        <f t="shared" si="8"/>
        <v>0</v>
      </c>
      <c r="Q10" s="70">
        <f t="shared" si="9"/>
        <v>0.13999999999999999</v>
      </c>
      <c r="R10" s="70">
        <f t="shared" si="10"/>
        <v>0.02</v>
      </c>
      <c r="S10" s="70">
        <v>0</v>
      </c>
      <c r="T10" s="70">
        <f t="shared" si="11"/>
        <v>0.55999999999999994</v>
      </c>
      <c r="U10" s="70">
        <f t="shared" si="12"/>
        <v>4.2</v>
      </c>
      <c r="V10" s="80"/>
      <c r="W10" s="70">
        <f t="shared" si="13"/>
        <v>0.3</v>
      </c>
      <c r="X10" s="70">
        <f t="shared" si="14"/>
        <v>1.1100000000000001</v>
      </c>
      <c r="Y10" s="70">
        <f t="shared" si="15"/>
        <v>0.03</v>
      </c>
      <c r="Z10" s="70">
        <f t="shared" si="16"/>
        <v>0.03</v>
      </c>
      <c r="AA10" s="70">
        <f t="shared" si="17"/>
        <v>0</v>
      </c>
      <c r="AB10" s="70">
        <f t="shared" si="18"/>
        <v>0.20999999999999996</v>
      </c>
      <c r="AC10" s="70">
        <f t="shared" si="19"/>
        <v>0.03</v>
      </c>
      <c r="AD10" s="70">
        <v>0</v>
      </c>
      <c r="AE10" s="70">
        <f t="shared" si="20"/>
        <v>0.83999999999999986</v>
      </c>
      <c r="AF10" s="70">
        <f t="shared" si="21"/>
        <v>6.3</v>
      </c>
    </row>
    <row r="11" spans="2:32" s="4" customFormat="1" ht="30" customHeight="1" x14ac:dyDescent="0.25">
      <c r="B11" s="23" t="s">
        <v>3934</v>
      </c>
      <c r="C11" s="24">
        <v>20</v>
      </c>
      <c r="D11" s="24">
        <v>30</v>
      </c>
      <c r="E11" s="23" t="s">
        <v>6204</v>
      </c>
      <c r="F11" s="65" t="s">
        <v>5890</v>
      </c>
      <c r="G11" s="60" t="str">
        <f t="shared" si="0"/>
        <v/>
      </c>
      <c r="H11" s="23" t="str">
        <f t="shared" si="1"/>
        <v>ESW</v>
      </c>
      <c r="I11" s="24" t="str">
        <f t="shared" si="2"/>
        <v>Onion_Gravy</v>
      </c>
      <c r="J11" s="24" t="str">
        <f t="shared" si="3"/>
        <v>Homemade Onion Gravy</v>
      </c>
      <c r="L11" s="70">
        <f t="shared" si="4"/>
        <v>0.71799999999999997</v>
      </c>
      <c r="M11" s="70">
        <f t="shared" si="5"/>
        <v>2.1960000000000002</v>
      </c>
      <c r="N11" s="70">
        <f t="shared" si="6"/>
        <v>1.8899999999999997</v>
      </c>
      <c r="O11" s="70">
        <f t="shared" si="7"/>
        <v>0.65399999999999991</v>
      </c>
      <c r="P11" s="70">
        <f t="shared" si="8"/>
        <v>1.2359999999999998</v>
      </c>
      <c r="Q11" s="70">
        <f t="shared" si="9"/>
        <v>0.82400000000000007</v>
      </c>
      <c r="R11" s="70">
        <f t="shared" si="10"/>
        <v>0.26600000000000001</v>
      </c>
      <c r="S11" s="70">
        <f t="shared" si="11"/>
        <v>0.49400000000000005</v>
      </c>
      <c r="T11" s="70">
        <v>0</v>
      </c>
      <c r="U11" s="70">
        <f t="shared" si="12"/>
        <v>28.775999999999996</v>
      </c>
      <c r="V11" s="80"/>
      <c r="W11" s="70">
        <f t="shared" si="13"/>
        <v>1.077</v>
      </c>
      <c r="X11" s="70">
        <f t="shared" si="14"/>
        <v>3.2940000000000005</v>
      </c>
      <c r="Y11" s="70">
        <f t="shared" si="15"/>
        <v>2.8349999999999995</v>
      </c>
      <c r="Z11" s="70">
        <f t="shared" si="16"/>
        <v>0.98099999999999976</v>
      </c>
      <c r="AA11" s="70">
        <f t="shared" si="17"/>
        <v>1.8539999999999999</v>
      </c>
      <c r="AB11" s="70">
        <f t="shared" si="18"/>
        <v>1.236</v>
      </c>
      <c r="AC11" s="70">
        <f t="shared" si="19"/>
        <v>0.39900000000000002</v>
      </c>
      <c r="AD11" s="70">
        <f t="shared" si="20"/>
        <v>0.7410000000000001</v>
      </c>
      <c r="AE11" s="70">
        <v>0</v>
      </c>
      <c r="AF11" s="70">
        <f t="shared" si="21"/>
        <v>43.163999999999994</v>
      </c>
    </row>
    <row r="12" spans="2:32" s="4" customFormat="1" ht="30" customHeight="1" x14ac:dyDescent="0.25">
      <c r="B12" s="23" t="s">
        <v>5185</v>
      </c>
      <c r="C12" s="24">
        <v>20</v>
      </c>
      <c r="D12" s="24">
        <v>30</v>
      </c>
      <c r="E12" s="23" t="s">
        <v>6204</v>
      </c>
      <c r="F12" s="65" t="s">
        <v>5530</v>
      </c>
      <c r="G12" s="60" t="str">
        <f t="shared" si="0"/>
        <v/>
      </c>
      <c r="H12" s="23" t="str">
        <f t="shared" si="1"/>
        <v>RD Johns</v>
      </c>
      <c r="I12" s="24" t="str">
        <f t="shared" si="2"/>
        <v>1330</v>
      </c>
      <c r="J12" s="24" t="str">
        <f t="shared" si="3"/>
        <v>Red Split Lentils</v>
      </c>
      <c r="L12" s="70">
        <f t="shared" si="4"/>
        <v>5.12</v>
      </c>
      <c r="M12" s="70">
        <f t="shared" si="5"/>
        <v>10.24</v>
      </c>
      <c r="N12" s="70">
        <f t="shared" si="6"/>
        <v>0.36000000000000004</v>
      </c>
      <c r="O12" s="70">
        <f t="shared" si="7"/>
        <v>0.3</v>
      </c>
      <c r="P12" s="70">
        <f t="shared" si="8"/>
        <v>0.06</v>
      </c>
      <c r="Q12" s="70">
        <f t="shared" si="9"/>
        <v>0</v>
      </c>
      <c r="R12" s="70">
        <f t="shared" si="10"/>
        <v>2E-3</v>
      </c>
      <c r="S12" s="70">
        <f t="shared" si="11"/>
        <v>0.26</v>
      </c>
      <c r="T12" s="70">
        <v>0</v>
      </c>
      <c r="U12" s="70">
        <f t="shared" si="12"/>
        <v>63.146000000000001</v>
      </c>
      <c r="V12" s="80"/>
      <c r="W12" s="70">
        <f t="shared" si="13"/>
        <v>7.68</v>
      </c>
      <c r="X12" s="70">
        <f t="shared" si="14"/>
        <v>15.36</v>
      </c>
      <c r="Y12" s="70">
        <f t="shared" si="15"/>
        <v>0.54</v>
      </c>
      <c r="Z12" s="70">
        <f t="shared" si="16"/>
        <v>0.44999999999999996</v>
      </c>
      <c r="AA12" s="70">
        <f t="shared" si="17"/>
        <v>0.09</v>
      </c>
      <c r="AB12" s="70">
        <f t="shared" si="18"/>
        <v>0</v>
      </c>
      <c r="AC12" s="70">
        <f t="shared" si="19"/>
        <v>3.0000000000000001E-3</v>
      </c>
      <c r="AD12" s="70">
        <f t="shared" si="20"/>
        <v>0.39</v>
      </c>
      <c r="AE12" s="70">
        <v>0</v>
      </c>
      <c r="AF12" s="70">
        <f t="shared" si="21"/>
        <v>94.719000000000008</v>
      </c>
    </row>
    <row r="13" spans="2:32" s="4" customFormat="1" ht="30" customHeight="1" x14ac:dyDescent="0.25">
      <c r="B13" s="23" t="s">
        <v>2109</v>
      </c>
      <c r="C13" s="24">
        <v>40</v>
      </c>
      <c r="D13" s="24">
        <v>60</v>
      </c>
      <c r="E13" s="23" t="s">
        <v>6204</v>
      </c>
      <c r="F13" s="65" t="s">
        <v>2108</v>
      </c>
      <c r="G13" s="60" t="str">
        <f t="shared" si="0"/>
        <v/>
      </c>
      <c r="H13" s="23" t="str">
        <f t="shared" si="1"/>
        <v>RD Johns</v>
      </c>
      <c r="I13" s="24" t="str">
        <f t="shared" si="2"/>
        <v>16987</v>
      </c>
      <c r="J13" s="24" t="str">
        <f t="shared" si="3"/>
        <v>Katerveg Vegan Mince</v>
      </c>
      <c r="L13" s="70">
        <f t="shared" si="4"/>
        <v>6.879999999999999</v>
      </c>
      <c r="M13" s="70">
        <f t="shared" si="5"/>
        <v>2.84</v>
      </c>
      <c r="N13" s="70">
        <f t="shared" si="6"/>
        <v>1.1199999999999999</v>
      </c>
      <c r="O13" s="70">
        <f t="shared" si="7"/>
        <v>0.87999999999999989</v>
      </c>
      <c r="P13" s="70">
        <f t="shared" si="8"/>
        <v>0.24</v>
      </c>
      <c r="Q13" s="70">
        <f t="shared" si="9"/>
        <v>2.08</v>
      </c>
      <c r="R13" s="70">
        <f t="shared" si="10"/>
        <v>0.24399999999999999</v>
      </c>
      <c r="S13" s="70">
        <f t="shared" si="11"/>
        <v>1.1599999999999999</v>
      </c>
      <c r="T13" s="70">
        <v>0</v>
      </c>
      <c r="U13" s="70">
        <f t="shared" si="12"/>
        <v>57.171999999999997</v>
      </c>
      <c r="V13" s="80"/>
      <c r="W13" s="70">
        <f t="shared" si="13"/>
        <v>10.319999999999999</v>
      </c>
      <c r="X13" s="70">
        <f t="shared" si="14"/>
        <v>4.26</v>
      </c>
      <c r="Y13" s="70">
        <f t="shared" si="15"/>
        <v>1.6799999999999997</v>
      </c>
      <c r="Z13" s="70">
        <f t="shared" si="16"/>
        <v>1.3199999999999998</v>
      </c>
      <c r="AA13" s="70">
        <f t="shared" si="17"/>
        <v>0.36</v>
      </c>
      <c r="AB13" s="70">
        <f t="shared" si="18"/>
        <v>3.12</v>
      </c>
      <c r="AC13" s="70">
        <f t="shared" si="19"/>
        <v>0.36599999999999999</v>
      </c>
      <c r="AD13" s="70">
        <f t="shared" si="20"/>
        <v>1.7399999999999998</v>
      </c>
      <c r="AE13" s="70">
        <v>0</v>
      </c>
      <c r="AF13" s="70">
        <f t="shared" si="21"/>
        <v>85.757999999999996</v>
      </c>
    </row>
    <row r="14" spans="2:32" s="4" customFormat="1" ht="30" customHeight="1" x14ac:dyDescent="0.25">
      <c r="B14" s="23" t="s">
        <v>2160</v>
      </c>
      <c r="C14" s="24">
        <v>45</v>
      </c>
      <c r="D14" s="24">
        <v>65</v>
      </c>
      <c r="E14" s="23" t="s">
        <v>6204</v>
      </c>
      <c r="F14" s="65" t="s">
        <v>5521</v>
      </c>
      <c r="G14" s="60" t="str">
        <f t="shared" si="0"/>
        <v/>
      </c>
      <c r="H14" s="23" t="str">
        <f t="shared" si="1"/>
        <v>Bidfood</v>
      </c>
      <c r="I14" s="24" t="str">
        <f t="shared" si="2"/>
        <v>29580</v>
      </c>
      <c r="J14" s="24" t="str">
        <f t="shared" si="3"/>
        <v>Everyday Favourites Whole Wheat Fusilli</v>
      </c>
      <c r="L14" s="70">
        <f t="shared" si="4"/>
        <v>5.3999999999999995</v>
      </c>
      <c r="M14" s="70">
        <f t="shared" si="5"/>
        <v>28.8</v>
      </c>
      <c r="N14" s="70">
        <f t="shared" si="6"/>
        <v>0.9</v>
      </c>
      <c r="O14" s="70">
        <f t="shared" si="7"/>
        <v>0.67499999999999993</v>
      </c>
      <c r="P14" s="70">
        <f t="shared" si="8"/>
        <v>0.22500000000000001</v>
      </c>
      <c r="Q14" s="70">
        <f t="shared" si="9"/>
        <v>2.9250000000000003</v>
      </c>
      <c r="R14" s="70">
        <f t="shared" si="10"/>
        <v>1.3499999999999998E-2</v>
      </c>
      <c r="S14" s="70">
        <f t="shared" si="11"/>
        <v>1.3499999999999999</v>
      </c>
      <c r="T14" s="70">
        <v>0</v>
      </c>
      <c r="U14" s="70">
        <f t="shared" si="12"/>
        <v>150.75</v>
      </c>
      <c r="V14" s="80"/>
      <c r="W14" s="70">
        <f t="shared" si="13"/>
        <v>7.8</v>
      </c>
      <c r="X14" s="70">
        <f t="shared" si="14"/>
        <v>41.6</v>
      </c>
      <c r="Y14" s="70">
        <f t="shared" si="15"/>
        <v>1.3</v>
      </c>
      <c r="Z14" s="70">
        <f t="shared" si="16"/>
        <v>0.97499999999999998</v>
      </c>
      <c r="AA14" s="70">
        <f t="shared" si="17"/>
        <v>0.32500000000000001</v>
      </c>
      <c r="AB14" s="70">
        <f t="shared" si="18"/>
        <v>4.2250000000000005</v>
      </c>
      <c r="AC14" s="70">
        <f t="shared" si="19"/>
        <v>1.95E-2</v>
      </c>
      <c r="AD14" s="70">
        <f t="shared" si="20"/>
        <v>1.95</v>
      </c>
      <c r="AE14" s="70">
        <v>0</v>
      </c>
      <c r="AF14" s="70">
        <f t="shared" si="21"/>
        <v>217.75</v>
      </c>
    </row>
    <row r="15" spans="2:32" ht="15.75" x14ac:dyDescent="0.25">
      <c r="B15" s="89" t="s">
        <v>6265</v>
      </c>
      <c r="C15" s="90"/>
      <c r="D15" s="90"/>
      <c r="E15" s="90"/>
      <c r="F15" s="90"/>
      <c r="G15" s="90"/>
      <c r="H15" s="90"/>
      <c r="I15" s="90"/>
      <c r="J15" s="91"/>
      <c r="K15" s="4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</row>
    <row r="16" spans="2:32" s="4" customFormat="1" ht="30" customHeight="1" x14ac:dyDescent="0.25">
      <c r="B16" s="38" t="s">
        <v>1447</v>
      </c>
      <c r="C16" s="39">
        <v>0.5</v>
      </c>
      <c r="D16" s="39">
        <v>0.5</v>
      </c>
      <c r="E16" s="38" t="s">
        <v>1216</v>
      </c>
      <c r="F16" s="65" t="s">
        <v>5538</v>
      </c>
      <c r="G16" s="60">
        <f>IFERROR(IF(E16="Individual Unit",IF(VLOOKUP($F16,Products,26,FALSE)="","X",VLOOKUP($F16,Products,26,FALSE)),""),"")</f>
        <v>167</v>
      </c>
      <c r="H16" s="23" t="str">
        <f>_xlfn.IFNA(VLOOKUP($F16,Products,2,FALSE),"Not Found")</f>
        <v>Tamar Fresh</v>
      </c>
      <c r="I16" s="24" t="str">
        <f>_xlfn.IFNA(VLOOKUP($F16,Products,4,FALSE),"Not Found")</f>
        <v>1040</v>
      </c>
      <c r="J16" s="24" t="str">
        <f>_xlfn.IFNA(VLOOKUP($F16,Products,5,FALSE),"Not Found")</f>
        <v>Granny Smith Apples</v>
      </c>
      <c r="L16" s="70">
        <f>IFERROR(IF($E16="Individual Unit",IF(VLOOKUP($F16,Products,18,FALSE)="","Missing",(SUM(SUM(_xlfn.IFNA(VLOOKUP($F16,Products,18,FALSE),"Not Found")/100)*$G16*$C16))),IF(VLOOKUP($F16,Products,18,FALSE)="","Missing",(SUM(SUM(_xlfn.IFNA(VLOOKUP($F16,Products,18,FALSE),"Not Found")/100)*$C16)))),"Err")</f>
        <v>0.41749999999999998</v>
      </c>
      <c r="M16" s="70">
        <f>IFERROR(IF($E16="Individual Unit",IF(VLOOKUP($F16,Products,19,FALSE)="","Missing",(SUM(SUM(_xlfn.IFNA(VLOOKUP($F16,Products,19,FALSE),"Not Found")/100)*$G16*$C16))),IF(VLOOKUP($F16,Products,19,FALSE)="","Missing",(SUM(SUM(_xlfn.IFNA(VLOOKUP($F16,Products,19,FALSE),"Not Found")/100)*$C16)))),"Err")</f>
        <v>8.35</v>
      </c>
      <c r="N16" s="70">
        <f>IFERROR(IF($E16="Individual Unit",IF(VLOOKUP($F16,Products,20,FALSE)="","Missing",(SUM(SUM(_xlfn.IFNA(VLOOKUP($F16,Products,20,FALSE),"Not Found")/100)*$G16*$C16))),IF(VLOOKUP($F16,Products,20,FALSE)="","Missing",(SUM(SUM(_xlfn.IFNA(VLOOKUP($F16,Products,20,FALSE),"Not Found")/100)*$C16)))),"Err")</f>
        <v>0.33400000000000002</v>
      </c>
      <c r="O16" s="70">
        <f>IFERROR(IF($E16="Individual Unit",IF(VLOOKUP($F16,Products,27,FALSE)="","Missing",(SUM(SUM(_xlfn.IFNA(VLOOKUP($F16,Products,27,FALSE),"Not Found")/100)*$G16*$C16))),IF(VLOOKUP($F16,Products,27,FALSE)="","Missing",(SUM(SUM(_xlfn.IFNA(VLOOKUP($F16,Products,27,FALSE),"Not Found")/100)*$C16)))),"Err")</f>
        <v>0.33400000000000002</v>
      </c>
      <c r="P16" s="70">
        <f>IFERROR(IF($E16="Individual Unit",IF(VLOOKUP($F16,Products,21,FALSE)="","Missing",(SUM(SUM(_xlfn.IFNA(VLOOKUP($F16,Products,21,FALSE),"Not Found")/100)*$G16*$C16))),IF(VLOOKUP($F16,Products,21,FALSE)="","Missing",(SUM(SUM(_xlfn.IFNA(VLOOKUP($F16,Products,21,FALSE),"Not Found")/100)*$C16)))),"Err")</f>
        <v>0</v>
      </c>
      <c r="Q16" s="70">
        <f>IFERROR(IF($E16="Individual Unit",IF(VLOOKUP($F16,Products,22,FALSE)="","Missing",(SUM(SUM(_xlfn.IFNA(VLOOKUP($F16,Products,22,FALSE),"Not Found")/100)*$G16*$C16))),IF(VLOOKUP($F16,Products,22,FALSE)="","Missing",(SUM(SUM(_xlfn.IFNA(VLOOKUP($F16,Products,22,FALSE),"Not Found")/100)*$C16)))),"Err")</f>
        <v>1.002</v>
      </c>
      <c r="R16" s="70">
        <f>IFERROR(IF($E16="Individual Unit",IF(VLOOKUP($F16,Products,23,FALSE)="","Missing",(SUM(SUM(_xlfn.IFNA(VLOOKUP($F16,Products,23,FALSE),"Not Found")/100)*$G16*$C16))),IF(VLOOKUP($F16,Products,23,FALSE)="","Missing",(SUM(SUM(_xlfn.IFNA(VLOOKUP($F16,Products,23,FALSE),"Not Found")/100)*$C16)))),"Err")</f>
        <v>8.3499999999999998E-3</v>
      </c>
      <c r="S16" s="70">
        <v>0</v>
      </c>
      <c r="T16" s="70">
        <f>IFERROR(IF($E16="Individual Unit",IF(VLOOKUP($F16,Products,24,FALSE)="","Missing",(SUM(SUM(_xlfn.IFNA(VLOOKUP($F16,Products,24,FALSE),"Not Found")/100)*$G16*$C16))),IF(VLOOKUP($F16,Products,24,FALSE)="","Missing",(SUM(SUM(_xlfn.IFNA(VLOOKUP($F16,Products,24,FALSE),"Not Found")/100)*$C16)))),"Err")</f>
        <v>8.35</v>
      </c>
      <c r="U16" s="70">
        <f>IFERROR(IF($E16="Individual Unit",IF(VLOOKUP($F16,Products,25,FALSE)="","Missing",(SUM(SUM(_xlfn.IFNA(VLOOKUP($F16,Products,25,FALSE),"Not Found")/100)*$G16*$C16))),IF(VLOOKUP($F16,Products,25,FALSE)="","Missing",(SUM(SUM(_xlfn.IFNA(VLOOKUP($F16,Products,25,FALSE),"Not Found")/100)*$C16)))),"Err")</f>
        <v>35.905000000000001</v>
      </c>
      <c r="V16" s="80"/>
      <c r="W16" s="70">
        <f>IFERROR(IF($E16="Individual Unit",IF(VLOOKUP($F16,Products,18,FALSE)="","Missing",(SUM(SUM(_xlfn.IFNA(VLOOKUP($F16,Products,18,FALSE),"Not Found")/100)*$G16*$D16))),IF(VLOOKUP($F16,Products,18,FALSE)="","Missing",(SUM(SUM(_xlfn.IFNA(VLOOKUP($F16,Products,18,FALSE),"Not Found")/100)*$D16)))),"Err")</f>
        <v>0.41749999999999998</v>
      </c>
      <c r="X16" s="70">
        <f>IFERROR(IF($E16="Individual Unit",IF(VLOOKUP($F16,Products,19,FALSE)="","Missing",(SUM(SUM(_xlfn.IFNA(VLOOKUP($F16,Products,19,FALSE),"Not Found")/100)*$G16*$D16))),IF(VLOOKUP($F16,Products,19,FALSE)="","Missing",(SUM(SUM(_xlfn.IFNA(VLOOKUP($F16,Products,19,FALSE),"Not Found")/100)*$D16)))),"Err")</f>
        <v>8.35</v>
      </c>
      <c r="Y16" s="70">
        <f>IFERROR(IF($E16="Individual Unit",IF(VLOOKUP($F16,Products,20,FALSE)="","Missing",(SUM(SUM(_xlfn.IFNA(VLOOKUP($F16,Products,20,FALSE),"Not Found")/100)*$G16*$D16))),IF(VLOOKUP($F16,Products,20,FALSE)="","Missing",(SUM(SUM(_xlfn.IFNA(VLOOKUP($F16,Products,20,FALSE),"Not Found")/100)*$D16)))),"Err")</f>
        <v>0.33400000000000002</v>
      </c>
      <c r="Z16" s="70">
        <f>IFERROR(IF($E16="Individual Unit",IF(VLOOKUP($F16,Products,27,FALSE)="","Missing",(SUM(SUM(_xlfn.IFNA(VLOOKUP($F16,Products,27,FALSE),"Not Found")/100)*$G16*$D16))),IF(VLOOKUP($F16,Products,27,FALSE)="","Missing",(SUM(SUM(_xlfn.IFNA(VLOOKUP($F16,Products,27,FALSE),"Not Found")/100)*$D16)))),"Err")</f>
        <v>0.33400000000000002</v>
      </c>
      <c r="AA16" s="70">
        <f>IFERROR(IF($E16="Individual Unit",IF(VLOOKUP($F16,Products,21,FALSE)="","Missing",(SUM(SUM(_xlfn.IFNA(VLOOKUP($F16,Products,21,FALSE),"Not Found")/100)*$G16*$D16))),IF(VLOOKUP($F16,Products,21,FALSE)="","Missing",(SUM(SUM(_xlfn.IFNA(VLOOKUP($F16,Products,21,FALSE),"Not Found")/100)*$D16)))),"Err")</f>
        <v>0</v>
      </c>
      <c r="AB16" s="70">
        <f>IFERROR(IF($E16="Individual Unit",IF(VLOOKUP($F16,Products,22,FALSE)="","Missing",(SUM(SUM(_xlfn.IFNA(VLOOKUP($F16,Products,22,FALSE),"Not Found")/100)*$G16*$D16))),IF(VLOOKUP($F16,Products,22,FALSE)="","Missing",(SUM(SUM(_xlfn.IFNA(VLOOKUP($F16,Products,22,FALSE),"Not Found")/100)*$D16)))),"Err")</f>
        <v>1.002</v>
      </c>
      <c r="AC16" s="70">
        <f>IFERROR(IF($E16="Individual Unit",IF(VLOOKUP($F16,Products,23,FALSE)="","Missing",(SUM(SUM(_xlfn.IFNA(VLOOKUP($F16,Products,23,FALSE),"Not Found")/100)*$G16*$D16))),IF(VLOOKUP($F16,Products,23,FALSE)="","Missing",(SUM(SUM(_xlfn.IFNA(VLOOKUP($F16,Products,23,FALSE),"Not Found")/100)*$D16)))),"Err")</f>
        <v>8.3499999999999998E-3</v>
      </c>
      <c r="AD16" s="70">
        <v>0</v>
      </c>
      <c r="AE16" s="70">
        <f>IFERROR(IF($E16="Individual Unit",IF(VLOOKUP($F16,Products,24,FALSE)="","Missing",(SUM(SUM(_xlfn.IFNA(VLOOKUP($F16,Products,24,FALSE),"Not Found")/100)*$G16*$D16))),IF(VLOOKUP($F16,Products,24,FALSE)="","Missing",(SUM(SUM(_xlfn.IFNA(VLOOKUP($F16,Products,24,FALSE),"Not Found")/100)*$D16)))),"Err")</f>
        <v>8.35</v>
      </c>
      <c r="AF16" s="70">
        <f>IFERROR(IF($E16="Individual Unit",IF(VLOOKUP($F16,Products,25,FALSE)="","Missing",(SUM(SUM(_xlfn.IFNA(VLOOKUP($F16,Products,25,FALSE),"Not Found")/100)*$G16*$D16))),IF(VLOOKUP($F16,Products,25,FALSE)="","Missing",(SUM(SUM(_xlfn.IFNA(VLOOKUP($F16,Products,25,FALSE),"Not Found")/100)*$D16)))),"Err")</f>
        <v>35.905000000000001</v>
      </c>
    </row>
    <row r="17" spans="2:32" s="4" customFormat="1" ht="30" customHeight="1" x14ac:dyDescent="0.25">
      <c r="B17" s="38" t="s">
        <v>6213</v>
      </c>
      <c r="C17" s="39">
        <v>25</v>
      </c>
      <c r="D17" s="39">
        <v>25</v>
      </c>
      <c r="E17" s="38" t="s">
        <v>6204</v>
      </c>
      <c r="F17" s="65" t="s">
        <v>5543</v>
      </c>
      <c r="G17" s="60" t="str">
        <f>IFERROR(IF(E17="Individual Unit",IF(VLOOKUP($F17,Products,26,FALSE)="","X",VLOOKUP($F17,Products,26,FALSE)),""),"")</f>
        <v/>
      </c>
      <c r="H17" s="23" t="str">
        <f>_xlfn.IFNA(VLOOKUP($F17,Products,2,FALSE),"Not Found")</f>
        <v>RD Johns</v>
      </c>
      <c r="I17" s="24" t="str">
        <f>_xlfn.IFNA(VLOOKUP($F17,Products,4,FALSE),"Not Found")</f>
        <v>44250</v>
      </c>
      <c r="J17" s="24" t="str">
        <f>_xlfn.IFNA(VLOOKUP($F17,Products,5,FALSE),"Not Found")</f>
        <v>Raisin's</v>
      </c>
      <c r="L17" s="70">
        <f>IFERROR(IF($E17="Individual Unit",IF(VLOOKUP($F17,Products,18,FALSE)="","Missing",(SUM(SUM(_xlfn.IFNA(VLOOKUP($F17,Products,18,FALSE),"Not Found")/100)*$G17*$C17))),IF(VLOOKUP($F17,Products,18,FALSE)="","Missing",(SUM(SUM(_xlfn.IFNA(VLOOKUP($F17,Products,18,FALSE),"Not Found")/100)*$C17)))),"Err")</f>
        <v>0.75</v>
      </c>
      <c r="M17" s="70">
        <f>IFERROR(IF($E17="Individual Unit",IF(VLOOKUP($F17,Products,19,FALSE)="","Missing",(SUM(SUM(_xlfn.IFNA(VLOOKUP($F17,Products,19,FALSE),"Not Found")/100)*$G17*$C17))),IF(VLOOKUP($F17,Products,19,FALSE)="","Missing",(SUM(SUM(_xlfn.IFNA(VLOOKUP($F17,Products,19,FALSE),"Not Found")/100)*$C17)))),"Err")</f>
        <v>15.65</v>
      </c>
      <c r="N17" s="70">
        <f>IFERROR(IF($E17="Individual Unit",IF(VLOOKUP($F17,Products,20,FALSE)="","Missing",(SUM(SUM(_xlfn.IFNA(VLOOKUP($F17,Products,20,FALSE),"Not Found")/100)*$G17*$C17))),IF(VLOOKUP($F17,Products,20,FALSE)="","Missing",(SUM(SUM(_xlfn.IFNA(VLOOKUP($F17,Products,20,FALSE),"Not Found")/100)*$C17)))),"Err")</f>
        <v>0.25</v>
      </c>
      <c r="O17" s="70">
        <f>IFERROR(IF($E17="Individual Unit",IF(VLOOKUP($F17,Products,27,FALSE)="","Missing",(SUM(SUM(_xlfn.IFNA(VLOOKUP($F17,Products,27,FALSE),"Not Found")/100)*$G17*$C17))),IF(VLOOKUP($F17,Products,27,FALSE)="","Missing",(SUM(SUM(_xlfn.IFNA(VLOOKUP($F17,Products,27,FALSE),"Not Found")/100)*$C17)))),"Err")</f>
        <v>0.2</v>
      </c>
      <c r="P17" s="70">
        <f>IFERROR(IF($E17="Individual Unit",IF(VLOOKUP($F17,Products,21,FALSE)="","Missing",(SUM(SUM(_xlfn.IFNA(VLOOKUP($F17,Products,21,FALSE),"Not Found")/100)*$G17*$C17))),IF(VLOOKUP($F17,Products,21,FALSE)="","Missing",(SUM(SUM(_xlfn.IFNA(VLOOKUP($F17,Products,21,FALSE),"Not Found")/100)*$C17)))),"Err")</f>
        <v>0.05</v>
      </c>
      <c r="Q17" s="70">
        <f>IFERROR(IF($E17="Individual Unit",IF(VLOOKUP($F17,Products,22,FALSE)="","Missing",(SUM(SUM(_xlfn.IFNA(VLOOKUP($F17,Products,22,FALSE),"Not Found")/100)*$G17*$C17))),IF(VLOOKUP($F17,Products,22,FALSE)="","Missing",(SUM(SUM(_xlfn.IFNA(VLOOKUP($F17,Products,22,FALSE),"Not Found")/100)*$C17)))),"Err")</f>
        <v>0.67500000000000004</v>
      </c>
      <c r="R17" s="70">
        <f>IFERROR(IF($E17="Individual Unit",IF(VLOOKUP($F17,Products,23,FALSE)="","Missing",(SUM(SUM(_xlfn.IFNA(VLOOKUP($F17,Products,23,FALSE),"Not Found")/100)*$G17*$C17))),IF(VLOOKUP($F17,Products,23,FALSE)="","Missing",(SUM(SUM(_xlfn.IFNA(VLOOKUP($F17,Products,23,FALSE),"Not Found")/100)*$C17)))),"Err")</f>
        <v>0.01</v>
      </c>
      <c r="S17" s="70">
        <v>0</v>
      </c>
      <c r="T17" s="70">
        <f>IFERROR(IF($E17="Individual Unit",IF(VLOOKUP($F17,Products,24,FALSE)="","Missing",(SUM(SUM(_xlfn.IFNA(VLOOKUP($F17,Products,24,FALSE),"Not Found")/100)*$G17*$C17))),IF(VLOOKUP($F17,Products,24,FALSE)="","Missing",(SUM(SUM(_xlfn.IFNA(VLOOKUP($F17,Products,24,FALSE),"Not Found")/100)*$C17)))),"Err")</f>
        <v>15.65</v>
      </c>
      <c r="U17" s="70">
        <f>IFERROR(IF($E17="Individual Unit",IF(VLOOKUP($F17,Products,25,FALSE)="","Missing",(SUM(SUM(_xlfn.IFNA(VLOOKUP($F17,Products,25,FALSE),"Not Found")/100)*$G17*$C17))),IF(VLOOKUP($F17,Products,25,FALSE)="","Missing",(SUM(SUM(_xlfn.IFNA(VLOOKUP($F17,Products,25,FALSE),"Not Found")/100)*$C17)))),"Err")</f>
        <v>65.13</v>
      </c>
      <c r="V17" s="80"/>
      <c r="W17" s="70">
        <f>IFERROR(IF($E17="Individual Unit",IF(VLOOKUP($F17,Products,18,FALSE)="","Missing",(SUM(SUM(_xlfn.IFNA(VLOOKUP($F17,Products,18,FALSE),"Not Found")/100)*$G17*$D17))),IF(VLOOKUP($F17,Products,18,FALSE)="","Missing",(SUM(SUM(_xlfn.IFNA(VLOOKUP($F17,Products,18,FALSE),"Not Found")/100)*$D17)))),"Err")</f>
        <v>0.75</v>
      </c>
      <c r="X17" s="70">
        <f>IFERROR(IF($E17="Individual Unit",IF(VLOOKUP($F17,Products,19,FALSE)="","Missing",(SUM(SUM(_xlfn.IFNA(VLOOKUP($F17,Products,19,FALSE),"Not Found")/100)*$G17*$D17))),IF(VLOOKUP($F17,Products,19,FALSE)="","Missing",(SUM(SUM(_xlfn.IFNA(VLOOKUP($F17,Products,19,FALSE),"Not Found")/100)*$D17)))),"Err")</f>
        <v>15.65</v>
      </c>
      <c r="Y17" s="70">
        <f>IFERROR(IF($E17="Individual Unit",IF(VLOOKUP($F17,Products,20,FALSE)="","Missing",(SUM(SUM(_xlfn.IFNA(VLOOKUP($F17,Products,20,FALSE),"Not Found")/100)*$G17*$D17))),IF(VLOOKUP($F17,Products,20,FALSE)="","Missing",(SUM(SUM(_xlfn.IFNA(VLOOKUP($F17,Products,20,FALSE),"Not Found")/100)*$D17)))),"Err")</f>
        <v>0.25</v>
      </c>
      <c r="Z17" s="70">
        <f>IFERROR(IF($E17="Individual Unit",IF(VLOOKUP($F17,Products,27,FALSE)="","Missing",(SUM(SUM(_xlfn.IFNA(VLOOKUP($F17,Products,27,FALSE),"Not Found")/100)*$G17*$D17))),IF(VLOOKUP($F17,Products,27,FALSE)="","Missing",(SUM(SUM(_xlfn.IFNA(VLOOKUP($F17,Products,27,FALSE),"Not Found")/100)*$D17)))),"Err")</f>
        <v>0.2</v>
      </c>
      <c r="AA17" s="70">
        <f>IFERROR(IF($E17="Individual Unit",IF(VLOOKUP($F17,Products,21,FALSE)="","Missing",(SUM(SUM(_xlfn.IFNA(VLOOKUP($F17,Products,21,FALSE),"Not Found")/100)*$G17*$D17))),IF(VLOOKUP($F17,Products,21,FALSE)="","Missing",(SUM(SUM(_xlfn.IFNA(VLOOKUP($F17,Products,21,FALSE),"Not Found")/100)*$D17)))),"Err")</f>
        <v>0.05</v>
      </c>
      <c r="AB17" s="70">
        <f>IFERROR(IF($E17="Individual Unit",IF(VLOOKUP($F17,Products,22,FALSE)="","Missing",(SUM(SUM(_xlfn.IFNA(VLOOKUP($F17,Products,22,FALSE),"Not Found")/100)*$G17*$D17))),IF(VLOOKUP($F17,Products,22,FALSE)="","Missing",(SUM(SUM(_xlfn.IFNA(VLOOKUP($F17,Products,22,FALSE),"Not Found")/100)*$D17)))),"Err")</f>
        <v>0.67500000000000004</v>
      </c>
      <c r="AC17" s="70">
        <f>IFERROR(IF($E17="Individual Unit",IF(VLOOKUP($F17,Products,23,FALSE)="","Missing",(SUM(SUM(_xlfn.IFNA(VLOOKUP($F17,Products,23,FALSE),"Not Found")/100)*$G17*$D17))),IF(VLOOKUP($F17,Products,23,FALSE)="","Missing",(SUM(SUM(_xlfn.IFNA(VLOOKUP($F17,Products,23,FALSE),"Not Found")/100)*$D17)))),"Err")</f>
        <v>0.01</v>
      </c>
      <c r="AD17" s="70">
        <v>0</v>
      </c>
      <c r="AE17" s="70">
        <f>IFERROR(IF($E17="Individual Unit",IF(VLOOKUP($F17,Products,24,FALSE)="","Missing",(SUM(SUM(_xlfn.IFNA(VLOOKUP($F17,Products,24,FALSE),"Not Found")/100)*$G17*$D17))),IF(VLOOKUP($F17,Products,24,FALSE)="","Missing",(SUM(SUM(_xlfn.IFNA(VLOOKUP($F17,Products,24,FALSE),"Not Found")/100)*$D17)))),"Err")</f>
        <v>15.65</v>
      </c>
      <c r="AF17" s="70">
        <f>IFERROR(IF($E17="Individual Unit",IF(VLOOKUP($F17,Products,25,FALSE)="","Missing",(SUM(SUM(_xlfn.IFNA(VLOOKUP($F17,Products,25,FALSE),"Not Found")/100)*$G17*$D17))),IF(VLOOKUP($F17,Products,25,FALSE)="","Missing",(SUM(SUM(_xlfn.IFNA(VLOOKUP($F17,Products,25,FALSE),"Not Found")/100)*$D17)))),"Err")</f>
        <v>65.13</v>
      </c>
    </row>
    <row r="18" spans="2:32" x14ac:dyDescent="0.25">
      <c r="L18" s="71">
        <f t="shared" ref="L18:U18" si="22">SUM(L6:L17)</f>
        <v>20.169499999999999</v>
      </c>
      <c r="M18" s="71">
        <f t="shared" si="22"/>
        <v>71.193600000000004</v>
      </c>
      <c r="N18" s="71">
        <f t="shared" si="22"/>
        <v>5.0873999999999997</v>
      </c>
      <c r="O18" s="71">
        <f t="shared" si="22"/>
        <v>3.2168999999999999</v>
      </c>
      <c r="P18" s="71">
        <f t="shared" si="22"/>
        <v>1.8705000000000001</v>
      </c>
      <c r="Q18" s="71">
        <f t="shared" si="22"/>
        <v>9.3290000000000024</v>
      </c>
      <c r="R18" s="71">
        <f t="shared" si="22"/>
        <v>0.57824999999999993</v>
      </c>
      <c r="S18" s="71">
        <f t="shared" si="22"/>
        <v>4.2847</v>
      </c>
      <c r="T18" s="71">
        <f t="shared" si="22"/>
        <v>24.689999999999998</v>
      </c>
      <c r="U18" s="71">
        <f t="shared" si="22"/>
        <v>422.32399999999996</v>
      </c>
      <c r="V18" s="73" t="s">
        <v>6151</v>
      </c>
      <c r="W18" s="71">
        <f t="shared" ref="W18:AF18" si="23">SUM(W6:W17)</f>
        <v>29.140999999999998</v>
      </c>
      <c r="X18" s="71">
        <f t="shared" si="23"/>
        <v>92.426600000000008</v>
      </c>
      <c r="Y18" s="71">
        <f t="shared" si="23"/>
        <v>7.1923999999999984</v>
      </c>
      <c r="Z18" s="71">
        <f t="shared" si="23"/>
        <v>4.4539</v>
      </c>
      <c r="AA18" s="71">
        <f t="shared" si="23"/>
        <v>2.7384999999999997</v>
      </c>
      <c r="AB18" s="71">
        <f t="shared" si="23"/>
        <v>12.151000000000002</v>
      </c>
      <c r="AC18" s="71">
        <f t="shared" si="23"/>
        <v>0.8527499999999999</v>
      </c>
      <c r="AD18" s="71">
        <f t="shared" si="23"/>
        <v>6.2667000000000002</v>
      </c>
      <c r="AE18" s="71">
        <f t="shared" si="23"/>
        <v>24.97</v>
      </c>
      <c r="AF18" s="71">
        <f t="shared" si="23"/>
        <v>568.34899999999993</v>
      </c>
    </row>
    <row r="19" spans="2:32" x14ac:dyDescent="0.25">
      <c r="L19" s="59"/>
      <c r="M19" s="84" t="b">
        <v>1</v>
      </c>
      <c r="N19" s="59"/>
      <c r="O19" s="59"/>
      <c r="P19" s="59"/>
      <c r="Q19" s="84" t="b">
        <v>1</v>
      </c>
      <c r="R19" s="59"/>
      <c r="S19" s="59"/>
      <c r="T19" s="59"/>
      <c r="U19" s="59"/>
      <c r="V19" s="63" t="s">
        <v>6154</v>
      </c>
      <c r="W19" s="59"/>
      <c r="X19" s="84" t="b">
        <v>1</v>
      </c>
      <c r="Y19" s="59"/>
      <c r="Z19" s="59"/>
      <c r="AA19" s="59"/>
      <c r="AB19" s="84" t="b">
        <v>1</v>
      </c>
      <c r="AC19" s="59"/>
      <c r="AD19" s="59"/>
      <c r="AE19" s="59"/>
      <c r="AF19" s="59"/>
    </row>
    <row r="20" spans="2:32" ht="14.25" customHeight="1" x14ac:dyDescent="0.25">
      <c r="L20" s="84" t="b">
        <v>1</v>
      </c>
      <c r="M20" s="84" t="b">
        <v>1</v>
      </c>
      <c r="N20" s="59"/>
      <c r="O20" s="59"/>
      <c r="P20" s="59"/>
      <c r="Q20" s="84" t="b">
        <v>1</v>
      </c>
      <c r="R20" s="59"/>
      <c r="S20" s="59"/>
      <c r="T20" s="59"/>
      <c r="U20" s="59"/>
      <c r="V20" s="63" t="s">
        <v>6155</v>
      </c>
      <c r="W20" s="84" t="b">
        <v>1</v>
      </c>
      <c r="X20" s="84" t="b">
        <v>1</v>
      </c>
      <c r="Y20" s="59"/>
      <c r="Z20" s="59"/>
      <c r="AA20" s="59"/>
      <c r="AB20" s="84" t="b">
        <v>1</v>
      </c>
      <c r="AC20" s="59"/>
      <c r="AD20" s="59"/>
      <c r="AE20" s="59"/>
      <c r="AF20" s="59"/>
    </row>
    <row r="21" spans="2:32" x14ac:dyDescent="0.25">
      <c r="L21" s="59"/>
      <c r="M21" s="59"/>
      <c r="N21" s="59"/>
      <c r="O21" s="59"/>
      <c r="P21" s="59"/>
      <c r="Q21" s="84" t="b">
        <v>1</v>
      </c>
      <c r="R21" s="59"/>
      <c r="S21" s="59"/>
      <c r="T21" s="84" t="b">
        <v>1</v>
      </c>
      <c r="U21" s="59"/>
      <c r="V21" s="63" t="s">
        <v>6156</v>
      </c>
      <c r="W21" s="59"/>
      <c r="X21" s="59"/>
      <c r="Y21" s="59"/>
      <c r="Z21" s="59"/>
      <c r="AA21" s="59"/>
      <c r="AB21" s="84" t="b">
        <v>1</v>
      </c>
      <c r="AC21" s="59"/>
      <c r="AD21" s="59"/>
      <c r="AE21" s="84" t="b">
        <v>1</v>
      </c>
      <c r="AF21" s="59"/>
    </row>
  </sheetData>
  <mergeCells count="12">
    <mergeCell ref="B15:J15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624DA2DC-4213-4CEC-9E09-ACAE2E3CD570}"/>
    <hyperlink ref="M1" location="'HOME WEEK 2'!A1" display="&lt; Week 2 Home" xr:uid="{1053FBB6-716C-49FA-B58C-CEA783D1FD73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8A120E-A22D-4B1E-A536-43844A466EAB}">
          <x14:formula1>
            <xm:f>'Master Product List'!$B:$B</xm:f>
          </x14:formula1>
          <xm:sqref>F6:F14 F16:F17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C81F0-E96D-44BC-B5C2-B7A605CBFDAE}">
  <sheetPr codeName="Sheet201">
    <tabColor rgb="FF0070C0"/>
  </sheetPr>
  <dimension ref="B1:AF1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6266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3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2160</v>
      </c>
      <c r="C6" s="24">
        <v>45</v>
      </c>
      <c r="D6" s="24">
        <v>65</v>
      </c>
      <c r="E6" s="23" t="s">
        <v>6204</v>
      </c>
      <c r="F6" s="65" t="s">
        <v>5521</v>
      </c>
      <c r="G6" s="60" t="str">
        <f t="shared" ref="G6:G8" si="0">IFERROR(IF(E6="Individual Unit",IF(VLOOKUP($F6,Products,26,FALSE)="","X",VLOOKUP($F6,Products,26,FALSE)),""),"")</f>
        <v/>
      </c>
      <c r="H6" s="23" t="str">
        <f t="shared" ref="H6:H8" si="1">_xlfn.IFNA(VLOOKUP($F6,Products,2,FALSE),"Not Found")</f>
        <v>Bidfood</v>
      </c>
      <c r="I6" s="24" t="str">
        <f t="shared" ref="I6:I8" si="2">_xlfn.IFNA(VLOOKUP($F6,Products,4,FALSE),"Not Found")</f>
        <v>29580</v>
      </c>
      <c r="J6" s="24" t="str">
        <f t="shared" ref="J6:J8" si="3">_xlfn.IFNA(VLOOKUP($F6,Products,5,FALSE),"Not Found")</f>
        <v>Everyday Favourites Whole Wheat Fusilli</v>
      </c>
      <c r="L6" s="70">
        <f t="shared" ref="L6:L8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5.3999999999999995</v>
      </c>
      <c r="M6" s="70">
        <f t="shared" ref="M6:M8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28.8</v>
      </c>
      <c r="N6" s="70">
        <f t="shared" ref="N6:N8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0.9</v>
      </c>
      <c r="O6" s="70">
        <f t="shared" ref="O6:O8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0.67499999999999993</v>
      </c>
      <c r="P6" s="70">
        <f t="shared" ref="P6:P8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0.22500000000000001</v>
      </c>
      <c r="Q6" s="70">
        <f t="shared" ref="Q6:Q8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2.9250000000000003</v>
      </c>
      <c r="R6" s="70">
        <f t="shared" ref="R6:R8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1.3499999999999998E-2</v>
      </c>
      <c r="S6" s="70">
        <f t="shared" ref="S6:S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1.3499999999999999</v>
      </c>
      <c r="T6" s="70">
        <v>0</v>
      </c>
      <c r="U6" s="70">
        <f t="shared" ref="U6:U8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150.75</v>
      </c>
      <c r="V6" s="80"/>
      <c r="W6" s="70">
        <f t="shared" ref="W6:W8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7.8</v>
      </c>
      <c r="X6" s="70">
        <f t="shared" ref="X6:X8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41.6</v>
      </c>
      <c r="Y6" s="70">
        <f t="shared" ref="Y6:Y8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1.3</v>
      </c>
      <c r="Z6" s="70">
        <f t="shared" ref="Z6:Z8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0.97499999999999998</v>
      </c>
      <c r="AA6" s="70">
        <f t="shared" ref="AA6:AA8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0.32500000000000001</v>
      </c>
      <c r="AB6" s="70">
        <f t="shared" ref="AB6:AB8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4.2250000000000005</v>
      </c>
      <c r="AC6" s="70">
        <f t="shared" ref="AC6:AC8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1.95E-2</v>
      </c>
      <c r="AD6" s="70">
        <f t="shared" ref="AD6:AD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1.95</v>
      </c>
      <c r="AE6" s="70">
        <v>0</v>
      </c>
      <c r="AF6" s="70">
        <f t="shared" ref="AF6:AF8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217.75</v>
      </c>
    </row>
    <row r="7" spans="2:32" s="4" customFormat="1" ht="30" customHeight="1" x14ac:dyDescent="0.25">
      <c r="B7" s="23" t="s">
        <v>2575</v>
      </c>
      <c r="C7" s="24">
        <v>3</v>
      </c>
      <c r="D7" s="24">
        <v>4</v>
      </c>
      <c r="E7" s="23" t="s">
        <v>1216</v>
      </c>
      <c r="F7" s="65" t="s">
        <v>2967</v>
      </c>
      <c r="G7" s="60">
        <f t="shared" si="0"/>
        <v>14</v>
      </c>
      <c r="H7" s="23" t="str">
        <f t="shared" si="1"/>
        <v>RD Johns</v>
      </c>
      <c r="I7" s="24" t="str">
        <f t="shared" si="2"/>
        <v>74008</v>
      </c>
      <c r="J7" s="24" t="str">
        <f t="shared" si="3"/>
        <v>Katerveg Vegan Meatballs</v>
      </c>
      <c r="L7" s="70">
        <f t="shared" si="4"/>
        <v>6.2579999999999991</v>
      </c>
      <c r="M7" s="70">
        <f t="shared" si="5"/>
        <v>3.5700000000000003</v>
      </c>
      <c r="N7" s="70">
        <f t="shared" si="6"/>
        <v>2.6880000000000002</v>
      </c>
      <c r="O7" s="70">
        <f t="shared" si="7"/>
        <v>2.31</v>
      </c>
      <c r="P7" s="70">
        <f t="shared" si="8"/>
        <v>0.378</v>
      </c>
      <c r="Q7" s="70">
        <f t="shared" si="9"/>
        <v>0.75600000000000001</v>
      </c>
      <c r="R7" s="70">
        <f t="shared" si="10"/>
        <v>0.38639999999999997</v>
      </c>
      <c r="S7" s="70">
        <f t="shared" si="11"/>
        <v>0.75600000000000001</v>
      </c>
      <c r="T7" s="70">
        <v>0</v>
      </c>
      <c r="U7" s="70">
        <f t="shared" si="12"/>
        <v>57.619799999999998</v>
      </c>
      <c r="V7" s="80"/>
      <c r="W7" s="70">
        <f t="shared" si="13"/>
        <v>8.3439999999999994</v>
      </c>
      <c r="X7" s="70">
        <f t="shared" si="14"/>
        <v>4.7600000000000007</v>
      </c>
      <c r="Y7" s="70">
        <f t="shared" si="15"/>
        <v>3.5840000000000001</v>
      </c>
      <c r="Z7" s="70">
        <f t="shared" si="16"/>
        <v>3.08</v>
      </c>
      <c r="AA7" s="70">
        <f t="shared" si="17"/>
        <v>0.504</v>
      </c>
      <c r="AB7" s="70">
        <f t="shared" si="18"/>
        <v>1.008</v>
      </c>
      <c r="AC7" s="70">
        <f t="shared" si="19"/>
        <v>0.51519999999999999</v>
      </c>
      <c r="AD7" s="70">
        <f t="shared" si="20"/>
        <v>1.008</v>
      </c>
      <c r="AE7" s="70">
        <v>0</v>
      </c>
      <c r="AF7" s="70">
        <f t="shared" si="21"/>
        <v>76.826399999999992</v>
      </c>
    </row>
    <row r="8" spans="2:32" s="4" customFormat="1" ht="30" customHeight="1" x14ac:dyDescent="0.25">
      <c r="B8" s="23" t="s">
        <v>2936</v>
      </c>
      <c r="C8" s="24">
        <v>40</v>
      </c>
      <c r="D8" s="24">
        <v>60</v>
      </c>
      <c r="E8" s="23" t="s">
        <v>6205</v>
      </c>
      <c r="F8" s="65" t="s">
        <v>4732</v>
      </c>
      <c r="G8" s="60" t="str">
        <f t="shared" si="0"/>
        <v/>
      </c>
      <c r="H8" s="23" t="str">
        <f t="shared" si="1"/>
        <v>Savona</v>
      </c>
      <c r="I8" s="24" t="str">
        <f t="shared" si="2"/>
        <v>130045</v>
      </c>
      <c r="J8" s="24" t="str">
        <f t="shared" si="3"/>
        <v>TOMATO/BASIL C/R</v>
      </c>
      <c r="L8" s="70">
        <f t="shared" si="4"/>
        <v>0.52</v>
      </c>
      <c r="M8" s="70">
        <f t="shared" si="5"/>
        <v>3.4399999999999995</v>
      </c>
      <c r="N8" s="70">
        <f t="shared" si="6"/>
        <v>0.04</v>
      </c>
      <c r="O8" s="70">
        <f t="shared" si="7"/>
        <v>0.04</v>
      </c>
      <c r="P8" s="70">
        <f t="shared" si="8"/>
        <v>0</v>
      </c>
      <c r="Q8" s="70">
        <f t="shared" si="9"/>
        <v>0.55999999999999994</v>
      </c>
      <c r="R8" s="70">
        <f t="shared" si="10"/>
        <v>0.24</v>
      </c>
      <c r="S8" s="70">
        <f t="shared" si="11"/>
        <v>2.72</v>
      </c>
      <c r="T8" s="70">
        <v>0</v>
      </c>
      <c r="U8" s="70">
        <f t="shared" si="12"/>
        <v>18</v>
      </c>
      <c r="V8" s="80"/>
      <c r="W8" s="70">
        <f t="shared" si="13"/>
        <v>0.78</v>
      </c>
      <c r="X8" s="70">
        <f t="shared" si="14"/>
        <v>5.1599999999999993</v>
      </c>
      <c r="Y8" s="70">
        <f t="shared" si="15"/>
        <v>0.06</v>
      </c>
      <c r="Z8" s="70">
        <f t="shared" si="16"/>
        <v>0.06</v>
      </c>
      <c r="AA8" s="70">
        <f t="shared" si="17"/>
        <v>0</v>
      </c>
      <c r="AB8" s="70">
        <f t="shared" si="18"/>
        <v>0.83999999999999986</v>
      </c>
      <c r="AC8" s="70">
        <f t="shared" si="19"/>
        <v>0.36</v>
      </c>
      <c r="AD8" s="70">
        <f t="shared" si="20"/>
        <v>4.08</v>
      </c>
      <c r="AE8" s="70">
        <v>0</v>
      </c>
      <c r="AF8" s="70">
        <f t="shared" si="21"/>
        <v>27</v>
      </c>
    </row>
    <row r="9" spans="2:32" ht="15.75" x14ac:dyDescent="0.25">
      <c r="B9" s="89" t="s">
        <v>6217</v>
      </c>
      <c r="C9" s="90"/>
      <c r="D9" s="90"/>
      <c r="E9" s="90"/>
      <c r="F9" s="90"/>
      <c r="G9" s="90"/>
      <c r="H9" s="90"/>
      <c r="I9" s="90"/>
      <c r="J9" s="91"/>
      <c r="K9" s="4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2:32" s="4" customFormat="1" ht="30" customHeight="1" x14ac:dyDescent="0.25">
      <c r="B10" s="38" t="s">
        <v>1447</v>
      </c>
      <c r="C10" s="39">
        <v>0.5</v>
      </c>
      <c r="D10" s="39">
        <v>0.5</v>
      </c>
      <c r="E10" s="38" t="s">
        <v>1216</v>
      </c>
      <c r="F10" s="65" t="s">
        <v>5538</v>
      </c>
      <c r="G10" s="60">
        <f>IFERROR(IF(E10="Individual Unit",IF(VLOOKUP($F10,Products,26,FALSE)="","X",VLOOKUP($F10,Products,26,FALSE)),""),"")</f>
        <v>167</v>
      </c>
      <c r="H10" s="23" t="str">
        <f>_xlfn.IFNA(VLOOKUP($F10,Products,2,FALSE),"Not Found")</f>
        <v>Tamar Fresh</v>
      </c>
      <c r="I10" s="24" t="str">
        <f>_xlfn.IFNA(VLOOKUP($F10,Products,4,FALSE),"Not Found")</f>
        <v>1040</v>
      </c>
      <c r="J10" s="24" t="str">
        <f>_xlfn.IFNA(VLOOKUP($F10,Products,5,FALSE),"Not Found")</f>
        <v>Granny Smith Apples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0.41749999999999998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8.35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0.33400000000000002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0.33400000000000002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0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1.002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8.3499999999999998E-3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8.35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35.905000000000001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0.41749999999999998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8.35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0.33400000000000002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0.33400000000000002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1.002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8.3499999999999998E-3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8.35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35.905000000000001</v>
      </c>
    </row>
    <row r="11" spans="2:32" s="4" customFormat="1" ht="30" customHeight="1" x14ac:dyDescent="0.25">
      <c r="B11" s="38" t="s">
        <v>6213</v>
      </c>
      <c r="C11" s="39">
        <v>25</v>
      </c>
      <c r="D11" s="39">
        <v>25</v>
      </c>
      <c r="E11" s="38" t="s">
        <v>6204</v>
      </c>
      <c r="F11" s="65" t="s">
        <v>5543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44250</v>
      </c>
      <c r="J11" s="24" t="str">
        <f>_xlfn.IFNA(VLOOKUP($F11,Products,5,FALSE),"Not Found")</f>
        <v>Raisin's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0.75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15.65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0.25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0.05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0.67500000000000004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0.01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15.65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65.13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0.75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15.65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0.25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0.05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0.67500000000000004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0.01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15.65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65.13</v>
      </c>
    </row>
    <row r="12" spans="2:32" x14ac:dyDescent="0.25">
      <c r="L12" s="71">
        <f t="shared" ref="L12:U12" si="22">SUM(L6:L11)</f>
        <v>13.345499999999998</v>
      </c>
      <c r="M12" s="71">
        <f t="shared" si="22"/>
        <v>59.81</v>
      </c>
      <c r="N12" s="71">
        <f t="shared" si="22"/>
        <v>4.2119999999999997</v>
      </c>
      <c r="O12" s="71">
        <f t="shared" si="22"/>
        <v>3.5590000000000002</v>
      </c>
      <c r="P12" s="71">
        <f t="shared" si="22"/>
        <v>0.65300000000000002</v>
      </c>
      <c r="Q12" s="71">
        <f t="shared" si="22"/>
        <v>5.9179999999999993</v>
      </c>
      <c r="R12" s="71">
        <f t="shared" si="22"/>
        <v>0.65824999999999989</v>
      </c>
      <c r="S12" s="71">
        <f t="shared" si="22"/>
        <v>4.8260000000000005</v>
      </c>
      <c r="T12" s="71">
        <f t="shared" si="22"/>
        <v>24</v>
      </c>
      <c r="U12" s="71">
        <f t="shared" si="22"/>
        <v>327.40480000000002</v>
      </c>
      <c r="V12" s="73" t="s">
        <v>6151</v>
      </c>
      <c r="W12" s="71">
        <f t="shared" ref="W12:AF12" si="23">SUM(W6:W11)</f>
        <v>18.0915</v>
      </c>
      <c r="X12" s="71">
        <f t="shared" si="23"/>
        <v>75.52</v>
      </c>
      <c r="Y12" s="71">
        <f t="shared" si="23"/>
        <v>5.5279999999999996</v>
      </c>
      <c r="Z12" s="71">
        <f t="shared" si="23"/>
        <v>4.6489999999999991</v>
      </c>
      <c r="AA12" s="71">
        <f t="shared" si="23"/>
        <v>0.879</v>
      </c>
      <c r="AB12" s="71">
        <f t="shared" si="23"/>
        <v>7.75</v>
      </c>
      <c r="AC12" s="71">
        <f t="shared" si="23"/>
        <v>0.91304999999999992</v>
      </c>
      <c r="AD12" s="71">
        <f t="shared" si="23"/>
        <v>7.0380000000000003</v>
      </c>
      <c r="AE12" s="71">
        <f t="shared" si="23"/>
        <v>24</v>
      </c>
      <c r="AF12" s="71">
        <f t="shared" si="23"/>
        <v>422.6114</v>
      </c>
    </row>
    <row r="13" spans="2:32" x14ac:dyDescent="0.25">
      <c r="L13" s="59"/>
      <c r="M13" s="84" t="b">
        <v>1</v>
      </c>
      <c r="N13" s="59"/>
      <c r="O13" s="59"/>
      <c r="P13" s="59"/>
      <c r="Q13" s="84" t="b">
        <v>1</v>
      </c>
      <c r="R13" s="59"/>
      <c r="S13" s="59"/>
      <c r="T13" s="59"/>
      <c r="U13" s="59"/>
      <c r="V13" s="63" t="s">
        <v>6154</v>
      </c>
      <c r="W13" s="59"/>
      <c r="X13" s="84" t="b">
        <v>1</v>
      </c>
      <c r="Y13" s="59"/>
      <c r="Z13" s="59"/>
      <c r="AA13" s="59"/>
      <c r="AB13" s="84" t="b">
        <v>1</v>
      </c>
      <c r="AC13" s="59"/>
      <c r="AD13" s="59"/>
      <c r="AE13" s="59"/>
      <c r="AF13" s="59"/>
    </row>
    <row r="14" spans="2:32" ht="14.25" customHeight="1" x14ac:dyDescent="0.25">
      <c r="L14" s="84" t="b">
        <v>1</v>
      </c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6155</v>
      </c>
      <c r="W14" s="84" t="b">
        <v>1</v>
      </c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x14ac:dyDescent="0.25">
      <c r="L15" s="59"/>
      <c r="M15" s="59"/>
      <c r="N15" s="59"/>
      <c r="O15" s="59"/>
      <c r="P15" s="59"/>
      <c r="Q15" s="84" t="b">
        <v>1</v>
      </c>
      <c r="R15" s="59"/>
      <c r="S15" s="59"/>
      <c r="T15" s="84" t="b">
        <v>1</v>
      </c>
      <c r="U15" s="59"/>
      <c r="V15" s="63" t="s">
        <v>6156</v>
      </c>
      <c r="W15" s="59"/>
      <c r="X15" s="59"/>
      <c r="Y15" s="59"/>
      <c r="Z15" s="59"/>
      <c r="AA15" s="59"/>
      <c r="AB15" s="84" t="b">
        <v>1</v>
      </c>
      <c r="AC15" s="59"/>
      <c r="AD15" s="59"/>
      <c r="AE15" s="84" t="b">
        <v>1</v>
      </c>
      <c r="AF15" s="59"/>
    </row>
  </sheetData>
  <mergeCells count="12">
    <mergeCell ref="B9:J9"/>
    <mergeCell ref="I4:I5"/>
    <mergeCell ref="J4:J5"/>
    <mergeCell ref="L4:U4"/>
    <mergeCell ref="W4:AF4"/>
    <mergeCell ref="B1:K1"/>
    <mergeCell ref="L3:AF3"/>
    <mergeCell ref="B4:B5"/>
    <mergeCell ref="C4:D4"/>
    <mergeCell ref="E4:E5"/>
    <mergeCell ref="F4:G5"/>
    <mergeCell ref="H4:H5"/>
  </mergeCells>
  <hyperlinks>
    <hyperlink ref="L1" location="'HOME WEEK 1'!A1" display="'HOME WEEK 1'!A1" xr:uid="{D30DB4F4-7C40-4EA0-A668-EEAE648C63E6}"/>
    <hyperlink ref="M1" location="'HOME WEEK 2'!A1" display="&lt; Week 2 Home" xr:uid="{7D925625-74D9-43BE-9BC2-28DAE8267411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31E1AB-BF31-4157-8DB2-E3743694FC03}">
          <x14:formula1>
            <xm:f>'Master Product List'!$B:$B</xm:f>
          </x14:formula1>
          <xm:sqref>F6:F8 F10:F11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F2700-F4A3-4E72-AAF5-58E6DDCB2A9A}">
  <sheetPr>
    <tabColor theme="3" tint="9.9978637043366805E-2"/>
  </sheetPr>
  <dimension ref="B1:AF21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21.5703125" customWidth="1"/>
    <col min="7" max="7" width="3.5703125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6209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2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6210</v>
      </c>
      <c r="C6" s="24">
        <v>5</v>
      </c>
      <c r="D6" s="24">
        <v>7.5</v>
      </c>
      <c r="E6" s="23" t="s">
        <v>6204</v>
      </c>
      <c r="F6" s="65" t="s">
        <v>2438</v>
      </c>
      <c r="G6" s="60" t="str">
        <f t="shared" ref="G6:G14" si="0">IFERROR(IF(E6="Individual Unit",IF(VLOOKUP($F6,Products,26,FALSE)="","X",VLOOKUP($F6,Products,26,FALSE)),""),"")</f>
        <v/>
      </c>
      <c r="H6" s="23" t="str">
        <f t="shared" ref="H6:H14" si="1">_xlfn.IFNA(VLOOKUP($F6,Products,2,FALSE),"Not Found")</f>
        <v>RD Johns</v>
      </c>
      <c r="I6" s="24" t="str">
        <f t="shared" ref="I6:I14" si="2">_xlfn.IFNA(VLOOKUP($F6,Products,4,FALSE),"Not Found")</f>
        <v>3711</v>
      </c>
      <c r="J6" s="24" t="str">
        <f t="shared" ref="J6:J14" si="3">_xlfn.IFNA(VLOOKUP($F6,Products,5,FALSE),"Not Found")</f>
        <v>Tomato Paste/Puree</v>
      </c>
      <c r="L6" s="70">
        <f t="shared" ref="L6:L14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0.22499999999999998</v>
      </c>
      <c r="M6" s="70">
        <f t="shared" ref="M6:M14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0.85000000000000009</v>
      </c>
      <c r="N6" s="70">
        <f t="shared" ref="N6:N14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0.02</v>
      </c>
      <c r="O6" s="70">
        <f t="shared" ref="O6:O14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0.02</v>
      </c>
      <c r="P6" s="70">
        <f t="shared" ref="P6:P14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4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4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5.0000000000000001E-3</v>
      </c>
      <c r="S6" s="70">
        <f t="shared" ref="S6:S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0.85000000000000009</v>
      </c>
      <c r="T6" s="70">
        <v>0</v>
      </c>
      <c r="U6" s="70">
        <f t="shared" ref="U6:U14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4.7560000000000002</v>
      </c>
      <c r="V6" s="80"/>
      <c r="W6" s="70">
        <f t="shared" ref="W6:W14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0.33749999999999997</v>
      </c>
      <c r="X6" s="70">
        <f t="shared" ref="X6:X14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1.2750000000000001</v>
      </c>
      <c r="Y6" s="70">
        <f t="shared" ref="Y6:Y14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0.03</v>
      </c>
      <c r="Z6" s="70">
        <f t="shared" ref="Z6:Z14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0.03</v>
      </c>
      <c r="AA6" s="70">
        <f t="shared" ref="AA6:AA14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4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4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7.4999999999999997E-3</v>
      </c>
      <c r="AD6" s="70">
        <f t="shared" ref="AD6:AD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1.2750000000000001</v>
      </c>
      <c r="AE6" s="70">
        <v>0</v>
      </c>
      <c r="AF6" s="70">
        <f t="shared" ref="AF6:AF14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7.1340000000000003</v>
      </c>
    </row>
    <row r="7" spans="2:32" s="4" customFormat="1" ht="30" customHeight="1" x14ac:dyDescent="0.25">
      <c r="B7" s="23" t="s">
        <v>3081</v>
      </c>
      <c r="C7" s="24">
        <v>3</v>
      </c>
      <c r="D7" s="24">
        <v>3</v>
      </c>
      <c r="E7" s="23" t="s">
        <v>6204</v>
      </c>
      <c r="F7" s="65" t="s">
        <v>5506</v>
      </c>
      <c r="G7" s="60" t="str">
        <f t="shared" si="0"/>
        <v/>
      </c>
      <c r="H7" s="23" t="str">
        <f t="shared" si="1"/>
        <v>Bidfood</v>
      </c>
      <c r="I7" s="24" t="str">
        <f t="shared" si="2"/>
        <v>22216</v>
      </c>
      <c r="J7" s="24" t="str">
        <f t="shared" si="3"/>
        <v>Et Voila Garlic Puree</v>
      </c>
      <c r="L7" s="70">
        <f t="shared" si="4"/>
        <v>3.9000000000000007E-2</v>
      </c>
      <c r="M7" s="70">
        <f t="shared" si="5"/>
        <v>0.58499999999999996</v>
      </c>
      <c r="N7" s="70">
        <f t="shared" si="6"/>
        <v>1.4999999999999999E-2</v>
      </c>
      <c r="O7" s="70">
        <f t="shared" si="7"/>
        <v>1.2E-2</v>
      </c>
      <c r="P7" s="70">
        <f t="shared" si="8"/>
        <v>3.0000000000000001E-3</v>
      </c>
      <c r="Q7" s="70">
        <f t="shared" si="9"/>
        <v>0.10800000000000001</v>
      </c>
      <c r="R7" s="70">
        <f t="shared" si="10"/>
        <v>6.6E-3</v>
      </c>
      <c r="S7" s="70">
        <f t="shared" si="11"/>
        <v>4.8000000000000001E-2</v>
      </c>
      <c r="T7" s="70">
        <v>0</v>
      </c>
      <c r="U7" s="70">
        <f t="shared" si="12"/>
        <v>2.7389999999999999</v>
      </c>
      <c r="V7" s="80"/>
      <c r="W7" s="70">
        <f t="shared" si="13"/>
        <v>3.9000000000000007E-2</v>
      </c>
      <c r="X7" s="70">
        <f t="shared" si="14"/>
        <v>0.58499999999999996</v>
      </c>
      <c r="Y7" s="70">
        <f t="shared" si="15"/>
        <v>1.4999999999999999E-2</v>
      </c>
      <c r="Z7" s="70">
        <f t="shared" si="16"/>
        <v>1.2E-2</v>
      </c>
      <c r="AA7" s="70">
        <f t="shared" si="17"/>
        <v>3.0000000000000001E-3</v>
      </c>
      <c r="AB7" s="70">
        <f t="shared" si="18"/>
        <v>0.10800000000000001</v>
      </c>
      <c r="AC7" s="70">
        <f t="shared" si="19"/>
        <v>6.6E-3</v>
      </c>
      <c r="AD7" s="70">
        <f t="shared" si="20"/>
        <v>4.8000000000000001E-2</v>
      </c>
      <c r="AE7" s="70">
        <v>0</v>
      </c>
      <c r="AF7" s="70">
        <f t="shared" si="21"/>
        <v>2.7389999999999999</v>
      </c>
    </row>
    <row r="8" spans="2:32" s="4" customFormat="1" ht="30" customHeight="1" x14ac:dyDescent="0.25">
      <c r="B8" s="23" t="s">
        <v>2897</v>
      </c>
      <c r="C8" s="24">
        <v>3</v>
      </c>
      <c r="D8" s="24">
        <v>3</v>
      </c>
      <c r="E8" s="23" t="s">
        <v>6204</v>
      </c>
      <c r="F8" s="65" t="s">
        <v>5514</v>
      </c>
      <c r="G8" s="60" t="str">
        <f t="shared" si="0"/>
        <v/>
      </c>
      <c r="H8" s="23" t="str">
        <f t="shared" si="1"/>
        <v>Bidfood</v>
      </c>
      <c r="I8" s="24" t="str">
        <f t="shared" si="2"/>
        <v>30142</v>
      </c>
      <c r="J8" s="24" t="str">
        <f t="shared" si="3"/>
        <v>Everyday Favourites Dry Oregano</v>
      </c>
      <c r="L8" s="70">
        <f t="shared" si="4"/>
        <v>0.27</v>
      </c>
      <c r="M8" s="70">
        <f t="shared" si="5"/>
        <v>0.79259999999999997</v>
      </c>
      <c r="N8" s="70">
        <f t="shared" si="6"/>
        <v>0.12840000000000001</v>
      </c>
      <c r="O8" s="70">
        <f t="shared" si="7"/>
        <v>8.1900000000000014E-2</v>
      </c>
      <c r="P8" s="70">
        <f t="shared" si="8"/>
        <v>4.65E-2</v>
      </c>
      <c r="Q8" s="70">
        <f t="shared" si="9"/>
        <v>1.2749999999999999</v>
      </c>
      <c r="R8" s="70">
        <f t="shared" si="10"/>
        <v>1.8E-3</v>
      </c>
      <c r="S8" s="70">
        <f t="shared" si="11"/>
        <v>0.1227</v>
      </c>
      <c r="T8" s="70">
        <v>0</v>
      </c>
      <c r="U8" s="70">
        <f t="shared" si="12"/>
        <v>7.9499999999999993</v>
      </c>
      <c r="V8" s="80"/>
      <c r="W8" s="70">
        <f t="shared" si="13"/>
        <v>0.27</v>
      </c>
      <c r="X8" s="70">
        <f t="shared" si="14"/>
        <v>0.79259999999999997</v>
      </c>
      <c r="Y8" s="70">
        <f t="shared" si="15"/>
        <v>0.12840000000000001</v>
      </c>
      <c r="Z8" s="70">
        <f t="shared" si="16"/>
        <v>8.1900000000000014E-2</v>
      </c>
      <c r="AA8" s="70">
        <f t="shared" si="17"/>
        <v>4.65E-2</v>
      </c>
      <c r="AB8" s="70">
        <f t="shared" si="18"/>
        <v>1.2749999999999999</v>
      </c>
      <c r="AC8" s="70">
        <f t="shared" si="19"/>
        <v>1.8E-3</v>
      </c>
      <c r="AD8" s="70">
        <f t="shared" si="20"/>
        <v>0.1227</v>
      </c>
      <c r="AE8" s="70">
        <v>0</v>
      </c>
      <c r="AF8" s="70">
        <f t="shared" si="21"/>
        <v>7.9499999999999993</v>
      </c>
    </row>
    <row r="9" spans="2:32" s="4" customFormat="1" ht="30" customHeight="1" x14ac:dyDescent="0.25">
      <c r="B9" s="23" t="s">
        <v>5078</v>
      </c>
      <c r="C9" s="24">
        <v>10</v>
      </c>
      <c r="D9" s="24">
        <v>10</v>
      </c>
      <c r="E9" s="23" t="s">
        <v>6204</v>
      </c>
      <c r="F9" s="65" t="s">
        <v>3996</v>
      </c>
      <c r="G9" s="60" t="str">
        <f t="shared" si="0"/>
        <v/>
      </c>
      <c r="H9" s="23" t="str">
        <f t="shared" si="1"/>
        <v>Bidfood</v>
      </c>
      <c r="I9" s="24" t="str">
        <f t="shared" si="2"/>
        <v>1623</v>
      </c>
      <c r="J9" s="24" t="str">
        <f t="shared" si="3"/>
        <v>Diced Onions</v>
      </c>
      <c r="L9" s="70">
        <f t="shared" si="4"/>
        <v>0.15</v>
      </c>
      <c r="M9" s="70">
        <f t="shared" si="5"/>
        <v>0.15</v>
      </c>
      <c r="N9" s="70">
        <f t="shared" si="6"/>
        <v>0.05</v>
      </c>
      <c r="O9" s="70">
        <f t="shared" si="7"/>
        <v>0.04</v>
      </c>
      <c r="P9" s="70">
        <f t="shared" si="8"/>
        <v>0.01</v>
      </c>
      <c r="Q9" s="70">
        <f t="shared" si="9"/>
        <v>0.3</v>
      </c>
      <c r="R9" s="70">
        <f t="shared" si="10"/>
        <v>1E-3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0.13</v>
      </c>
      <c r="U9" s="70">
        <f t="shared" si="12"/>
        <v>1.7999999999999998</v>
      </c>
      <c r="V9" s="80"/>
      <c r="W9" s="70">
        <f t="shared" si="13"/>
        <v>0.15</v>
      </c>
      <c r="X9" s="70">
        <f t="shared" si="14"/>
        <v>0.15</v>
      </c>
      <c r="Y9" s="70">
        <f t="shared" si="15"/>
        <v>0.05</v>
      </c>
      <c r="Z9" s="70">
        <f t="shared" si="16"/>
        <v>0.04</v>
      </c>
      <c r="AA9" s="70">
        <f t="shared" si="17"/>
        <v>0.01</v>
      </c>
      <c r="AB9" s="70">
        <f t="shared" si="18"/>
        <v>0.3</v>
      </c>
      <c r="AC9" s="70">
        <f t="shared" si="19"/>
        <v>1E-3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0.13</v>
      </c>
      <c r="AF9" s="70">
        <f t="shared" si="21"/>
        <v>1.7999999999999998</v>
      </c>
    </row>
    <row r="10" spans="2:32" s="4" customFormat="1" ht="30" customHeight="1" x14ac:dyDescent="0.25">
      <c r="B10" s="23" t="s">
        <v>6211</v>
      </c>
      <c r="C10" s="24">
        <v>20</v>
      </c>
      <c r="D10" s="24">
        <v>30</v>
      </c>
      <c r="E10" s="23" t="s">
        <v>6204</v>
      </c>
      <c r="F10" s="65" t="s">
        <v>664</v>
      </c>
      <c r="G10" s="60" t="str">
        <f t="shared" si="0"/>
        <v/>
      </c>
      <c r="H10" s="23" t="str">
        <f t="shared" si="1"/>
        <v>Bidfood</v>
      </c>
      <c r="I10" s="24" t="str">
        <f t="shared" si="2"/>
        <v>17576</v>
      </c>
      <c r="J10" s="24" t="str">
        <f t="shared" si="3"/>
        <v>EF Chopped Tomatoes</v>
      </c>
      <c r="L10" s="70">
        <f t="shared" si="4"/>
        <v>0.2</v>
      </c>
      <c r="M10" s="70">
        <f t="shared" si="5"/>
        <v>0.7400000000000001</v>
      </c>
      <c r="N10" s="70">
        <f t="shared" si="6"/>
        <v>0.02</v>
      </c>
      <c r="O10" s="70">
        <f t="shared" si="7"/>
        <v>0.02</v>
      </c>
      <c r="P10" s="70">
        <f t="shared" si="8"/>
        <v>0</v>
      </c>
      <c r="Q10" s="70">
        <f t="shared" si="9"/>
        <v>0.13999999999999999</v>
      </c>
      <c r="R10" s="70">
        <f t="shared" si="10"/>
        <v>0.02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0.55999999999999994</v>
      </c>
      <c r="U10" s="70">
        <f t="shared" si="12"/>
        <v>4.2</v>
      </c>
      <c r="V10" s="80"/>
      <c r="W10" s="70">
        <f t="shared" si="13"/>
        <v>0.3</v>
      </c>
      <c r="X10" s="70">
        <f t="shared" si="14"/>
        <v>1.1100000000000001</v>
      </c>
      <c r="Y10" s="70">
        <f t="shared" si="15"/>
        <v>0.03</v>
      </c>
      <c r="Z10" s="70">
        <f t="shared" si="16"/>
        <v>0.03</v>
      </c>
      <c r="AA10" s="70">
        <f t="shared" si="17"/>
        <v>0</v>
      </c>
      <c r="AB10" s="70">
        <f t="shared" si="18"/>
        <v>0.20999999999999996</v>
      </c>
      <c r="AC10" s="70">
        <f t="shared" si="19"/>
        <v>0.03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0.83999999999999986</v>
      </c>
      <c r="AF10" s="70">
        <f t="shared" si="21"/>
        <v>6.3</v>
      </c>
    </row>
    <row r="11" spans="2:32" s="4" customFormat="1" ht="30" customHeight="1" x14ac:dyDescent="0.25">
      <c r="B11" s="23" t="s">
        <v>3934</v>
      </c>
      <c r="C11" s="24">
        <v>20</v>
      </c>
      <c r="D11" s="24">
        <v>30</v>
      </c>
      <c r="E11" s="23" t="s">
        <v>6204</v>
      </c>
      <c r="F11" s="65" t="s">
        <v>5898</v>
      </c>
      <c r="G11" s="60" t="str">
        <f t="shared" si="0"/>
        <v/>
      </c>
      <c r="H11" s="23" t="str">
        <f t="shared" si="1"/>
        <v>ESW</v>
      </c>
      <c r="I11" s="24" t="str">
        <f t="shared" si="2"/>
        <v>Onion_Gravy_DF</v>
      </c>
      <c r="J11" s="24" t="str">
        <f t="shared" si="3"/>
        <v>DF Homemade Onion Gravy</v>
      </c>
      <c r="L11" s="70">
        <f t="shared" si="4"/>
        <v>0.71599999999999997</v>
      </c>
      <c r="M11" s="70">
        <f t="shared" si="5"/>
        <v>2.194</v>
      </c>
      <c r="N11" s="70">
        <f t="shared" si="6"/>
        <v>2.08</v>
      </c>
      <c r="O11" s="70">
        <f t="shared" si="7"/>
        <v>1.7400000000000002</v>
      </c>
      <c r="P11" s="70">
        <f t="shared" si="8"/>
        <v>0.34</v>
      </c>
      <c r="Q11" s="70">
        <f t="shared" si="9"/>
        <v>0.82400000000000007</v>
      </c>
      <c r="R11" s="70">
        <f t="shared" si="10"/>
        <v>0.26600000000000001</v>
      </c>
      <c r="S11" s="70">
        <f t="shared" ref="S11:S14" si="22"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0.48399999999999999</v>
      </c>
      <c r="T11" s="70">
        <v>0</v>
      </c>
      <c r="U11" s="70">
        <f t="shared" si="12"/>
        <v>30.375999999999998</v>
      </c>
      <c r="V11" s="80"/>
      <c r="W11" s="70">
        <f t="shared" si="13"/>
        <v>1.0739999999999998</v>
      </c>
      <c r="X11" s="70">
        <f t="shared" si="14"/>
        <v>3.2910000000000004</v>
      </c>
      <c r="Y11" s="70">
        <f t="shared" si="15"/>
        <v>3.12</v>
      </c>
      <c r="Z11" s="70">
        <f t="shared" si="16"/>
        <v>2.6100000000000003</v>
      </c>
      <c r="AA11" s="70">
        <f t="shared" si="17"/>
        <v>0.51</v>
      </c>
      <c r="AB11" s="70">
        <f t="shared" si="18"/>
        <v>1.236</v>
      </c>
      <c r="AC11" s="70">
        <f t="shared" si="19"/>
        <v>0.39900000000000002</v>
      </c>
      <c r="AD11" s="70">
        <f t="shared" ref="AD11:AD14" si="23"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0.72599999999999998</v>
      </c>
      <c r="AE11" s="70">
        <v>0</v>
      </c>
      <c r="AF11" s="70">
        <f t="shared" si="21"/>
        <v>45.564</v>
      </c>
    </row>
    <row r="12" spans="2:32" s="4" customFormat="1" ht="30" customHeight="1" x14ac:dyDescent="0.25">
      <c r="B12" s="23" t="s">
        <v>2174</v>
      </c>
      <c r="C12" s="24">
        <v>40</v>
      </c>
      <c r="D12" s="24">
        <v>60</v>
      </c>
      <c r="E12" s="23" t="s">
        <v>6204</v>
      </c>
      <c r="F12" s="65" t="s">
        <v>2173</v>
      </c>
      <c r="G12" s="60" t="str">
        <f t="shared" si="0"/>
        <v/>
      </c>
      <c r="H12" s="23" t="str">
        <f t="shared" si="1"/>
        <v>RD Johns</v>
      </c>
      <c r="I12" s="24" t="str">
        <f t="shared" si="2"/>
        <v>1971</v>
      </c>
      <c r="J12" s="24" t="str">
        <f t="shared" si="3"/>
        <v>85% Beef Mince</v>
      </c>
      <c r="L12" s="70">
        <f t="shared" si="4"/>
        <v>10.8</v>
      </c>
      <c r="M12" s="70">
        <f t="shared" si="5"/>
        <v>0.2</v>
      </c>
      <c r="N12" s="70">
        <f t="shared" si="6"/>
        <v>4.8</v>
      </c>
      <c r="O12" s="70">
        <f t="shared" si="7"/>
        <v>2.56</v>
      </c>
      <c r="P12" s="70">
        <f t="shared" si="8"/>
        <v>2.2399999999999998</v>
      </c>
      <c r="Q12" s="70">
        <f t="shared" si="9"/>
        <v>0.2</v>
      </c>
      <c r="R12" s="70">
        <f t="shared" si="10"/>
        <v>0.152</v>
      </c>
      <c r="S12" s="70">
        <f t="shared" si="22"/>
        <v>0.2</v>
      </c>
      <c r="T12" s="70">
        <v>0</v>
      </c>
      <c r="U12" s="70">
        <f t="shared" si="12"/>
        <v>88.800000000000011</v>
      </c>
      <c r="V12" s="80"/>
      <c r="W12" s="70">
        <f t="shared" si="13"/>
        <v>16.200000000000003</v>
      </c>
      <c r="X12" s="70">
        <f t="shared" si="14"/>
        <v>0.3</v>
      </c>
      <c r="Y12" s="70">
        <f t="shared" si="15"/>
        <v>7.1999999999999993</v>
      </c>
      <c r="Z12" s="70">
        <f t="shared" si="16"/>
        <v>3.84</v>
      </c>
      <c r="AA12" s="70">
        <f t="shared" si="17"/>
        <v>3.3599999999999994</v>
      </c>
      <c r="AB12" s="70">
        <f t="shared" si="18"/>
        <v>0.3</v>
      </c>
      <c r="AC12" s="70">
        <f t="shared" si="19"/>
        <v>0.22800000000000001</v>
      </c>
      <c r="AD12" s="70">
        <f t="shared" si="23"/>
        <v>0.3</v>
      </c>
      <c r="AE12" s="70">
        <v>0</v>
      </c>
      <c r="AF12" s="70">
        <f t="shared" si="21"/>
        <v>133.20000000000002</v>
      </c>
    </row>
    <row r="13" spans="2:32" s="4" customFormat="1" ht="30" customHeight="1" x14ac:dyDescent="0.25">
      <c r="B13" s="23" t="s">
        <v>2160</v>
      </c>
      <c r="C13" s="24">
        <v>45</v>
      </c>
      <c r="D13" s="24">
        <v>65</v>
      </c>
      <c r="E13" s="23" t="s">
        <v>6204</v>
      </c>
      <c r="F13" s="65" t="s">
        <v>5521</v>
      </c>
      <c r="G13" s="60" t="str">
        <f t="shared" si="0"/>
        <v/>
      </c>
      <c r="H13" s="23" t="str">
        <f t="shared" si="1"/>
        <v>Bidfood</v>
      </c>
      <c r="I13" s="24" t="str">
        <f t="shared" si="2"/>
        <v>29580</v>
      </c>
      <c r="J13" s="24" t="str">
        <f t="shared" si="3"/>
        <v>Everyday Favourites Whole Wheat Fusilli</v>
      </c>
      <c r="L13" s="70">
        <f t="shared" si="4"/>
        <v>5.3999999999999995</v>
      </c>
      <c r="M13" s="70">
        <f t="shared" si="5"/>
        <v>28.8</v>
      </c>
      <c r="N13" s="70">
        <f t="shared" si="6"/>
        <v>0.9</v>
      </c>
      <c r="O13" s="70">
        <f t="shared" si="7"/>
        <v>0.67499999999999993</v>
      </c>
      <c r="P13" s="70">
        <f t="shared" si="8"/>
        <v>0.22500000000000001</v>
      </c>
      <c r="Q13" s="70">
        <f t="shared" si="9"/>
        <v>2.9250000000000003</v>
      </c>
      <c r="R13" s="70">
        <f t="shared" si="10"/>
        <v>1.3499999999999998E-2</v>
      </c>
      <c r="S13" s="70">
        <f t="shared" si="22"/>
        <v>1.3499999999999999</v>
      </c>
      <c r="T13" s="70">
        <v>0</v>
      </c>
      <c r="U13" s="70">
        <f t="shared" si="12"/>
        <v>150.75</v>
      </c>
      <c r="V13" s="80"/>
      <c r="W13" s="70">
        <f t="shared" si="13"/>
        <v>7.8</v>
      </c>
      <c r="X13" s="70">
        <f t="shared" si="14"/>
        <v>41.6</v>
      </c>
      <c r="Y13" s="70">
        <f t="shared" si="15"/>
        <v>1.3</v>
      </c>
      <c r="Z13" s="70">
        <f t="shared" si="16"/>
        <v>0.97499999999999998</v>
      </c>
      <c r="AA13" s="70">
        <f t="shared" si="17"/>
        <v>0.32500000000000001</v>
      </c>
      <c r="AB13" s="70">
        <f t="shared" si="18"/>
        <v>4.2250000000000005</v>
      </c>
      <c r="AC13" s="70">
        <f t="shared" si="19"/>
        <v>1.95E-2</v>
      </c>
      <c r="AD13" s="70">
        <f t="shared" si="23"/>
        <v>1.95</v>
      </c>
      <c r="AE13" s="70">
        <v>0</v>
      </c>
      <c r="AF13" s="70">
        <f t="shared" si="21"/>
        <v>217.75</v>
      </c>
    </row>
    <row r="14" spans="2:32" s="4" customFormat="1" ht="30" customHeight="1" x14ac:dyDescent="0.25">
      <c r="B14" s="23" t="s">
        <v>5185</v>
      </c>
      <c r="C14" s="24">
        <v>20</v>
      </c>
      <c r="D14" s="24">
        <v>30</v>
      </c>
      <c r="E14" s="23" t="s">
        <v>6204</v>
      </c>
      <c r="F14" s="65" t="s">
        <v>5530</v>
      </c>
      <c r="G14" s="60" t="str">
        <f t="shared" si="0"/>
        <v/>
      </c>
      <c r="H14" s="23" t="str">
        <f t="shared" si="1"/>
        <v>RD Johns</v>
      </c>
      <c r="I14" s="24" t="str">
        <f t="shared" si="2"/>
        <v>1330</v>
      </c>
      <c r="J14" s="24" t="str">
        <f t="shared" si="3"/>
        <v>Red Split Lentils</v>
      </c>
      <c r="L14" s="70">
        <f t="shared" si="4"/>
        <v>5.12</v>
      </c>
      <c r="M14" s="70">
        <f t="shared" si="5"/>
        <v>10.24</v>
      </c>
      <c r="N14" s="70">
        <f t="shared" si="6"/>
        <v>0.36000000000000004</v>
      </c>
      <c r="O14" s="70">
        <f t="shared" si="7"/>
        <v>0.3</v>
      </c>
      <c r="P14" s="70">
        <f t="shared" si="8"/>
        <v>0.06</v>
      </c>
      <c r="Q14" s="70">
        <f t="shared" si="9"/>
        <v>0</v>
      </c>
      <c r="R14" s="70">
        <f t="shared" si="10"/>
        <v>2E-3</v>
      </c>
      <c r="S14" s="70">
        <f t="shared" si="22"/>
        <v>0.26</v>
      </c>
      <c r="T14" s="70">
        <v>0</v>
      </c>
      <c r="U14" s="70">
        <f t="shared" si="12"/>
        <v>63.146000000000001</v>
      </c>
      <c r="V14" s="80"/>
      <c r="W14" s="70">
        <f t="shared" si="13"/>
        <v>7.68</v>
      </c>
      <c r="X14" s="70">
        <f t="shared" si="14"/>
        <v>15.36</v>
      </c>
      <c r="Y14" s="70">
        <f t="shared" si="15"/>
        <v>0.54</v>
      </c>
      <c r="Z14" s="70">
        <f t="shared" si="16"/>
        <v>0.44999999999999996</v>
      </c>
      <c r="AA14" s="70">
        <f t="shared" si="17"/>
        <v>0.09</v>
      </c>
      <c r="AB14" s="70">
        <f t="shared" si="18"/>
        <v>0</v>
      </c>
      <c r="AC14" s="70">
        <f t="shared" si="19"/>
        <v>3.0000000000000001E-3</v>
      </c>
      <c r="AD14" s="70">
        <f t="shared" si="23"/>
        <v>0.39</v>
      </c>
      <c r="AE14" s="70">
        <v>0</v>
      </c>
      <c r="AF14" s="70">
        <f t="shared" si="21"/>
        <v>94.719000000000008</v>
      </c>
    </row>
    <row r="15" spans="2:32" ht="15.75" x14ac:dyDescent="0.25">
      <c r="B15" s="89" t="s">
        <v>6212</v>
      </c>
      <c r="C15" s="90"/>
      <c r="D15" s="90"/>
      <c r="E15" s="90"/>
      <c r="F15" s="90"/>
      <c r="G15" s="90"/>
      <c r="H15" s="90"/>
      <c r="I15" s="90"/>
      <c r="J15" s="91"/>
      <c r="K15" s="4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</row>
    <row r="16" spans="2:32" s="4" customFormat="1" ht="30" customHeight="1" x14ac:dyDescent="0.25">
      <c r="B16" s="38" t="s">
        <v>1447</v>
      </c>
      <c r="C16" s="39">
        <v>0.5</v>
      </c>
      <c r="D16" s="39">
        <v>0.5</v>
      </c>
      <c r="E16" s="23" t="s">
        <v>1216</v>
      </c>
      <c r="F16" s="65" t="s">
        <v>5538</v>
      </c>
      <c r="G16" s="60">
        <f>IFERROR(IF(E16="Individual Unit",IF(VLOOKUP($F16,Products,26,FALSE)="","X",VLOOKUP($F16,Products,26,FALSE)),""),"")</f>
        <v>167</v>
      </c>
      <c r="H16" s="23" t="str">
        <f>_xlfn.IFNA(VLOOKUP($F16,Products,2,FALSE),"Not Found")</f>
        <v>Tamar Fresh</v>
      </c>
      <c r="I16" s="24" t="str">
        <f>_xlfn.IFNA(VLOOKUP($F16,Products,4,FALSE),"Not Found")</f>
        <v>1040</v>
      </c>
      <c r="J16" s="24" t="str">
        <f>_xlfn.IFNA(VLOOKUP($F16,Products,5,FALSE),"Not Found")</f>
        <v>Granny Smith Apples</v>
      </c>
      <c r="L16" s="70">
        <f>IFERROR(IF($E16="Individual Unit",IF(VLOOKUP($F16,Products,18,FALSE)="","Missing",(SUM(SUM(_xlfn.IFNA(VLOOKUP($F16,Products,18,FALSE),"Not Found")/100)*$G16*$C16))),IF(VLOOKUP($F16,Products,18,FALSE)="","Missing",(SUM(SUM(_xlfn.IFNA(VLOOKUP($F16,Products,18,FALSE),"Not Found")/100)*$C16)))),"Err")</f>
        <v>0.41749999999999998</v>
      </c>
      <c r="M16" s="70">
        <f>IFERROR(IF($E16="Individual Unit",IF(VLOOKUP($F16,Products,19,FALSE)="","Missing",(SUM(SUM(_xlfn.IFNA(VLOOKUP($F16,Products,19,FALSE),"Not Found")/100)*$G16*$C16))),IF(VLOOKUP($F16,Products,19,FALSE)="","Missing",(SUM(SUM(_xlfn.IFNA(VLOOKUP($F16,Products,19,FALSE),"Not Found")/100)*$C16)))),"Err")</f>
        <v>8.35</v>
      </c>
      <c r="N16" s="70">
        <f>IFERROR(IF($E16="Individual Unit",IF(VLOOKUP($F16,Products,20,FALSE)="","Missing",(SUM(SUM(_xlfn.IFNA(VLOOKUP($F16,Products,20,FALSE),"Not Found")/100)*$G16*$C16))),IF(VLOOKUP($F16,Products,20,FALSE)="","Missing",(SUM(SUM(_xlfn.IFNA(VLOOKUP($F16,Products,20,FALSE),"Not Found")/100)*$C16)))),"Err")</f>
        <v>0.33400000000000002</v>
      </c>
      <c r="O16" s="70">
        <f>IFERROR(IF($E16="Individual Unit",IF(VLOOKUP($F16,Products,27,FALSE)="","Missing",(SUM(SUM(_xlfn.IFNA(VLOOKUP($F16,Products,27,FALSE),"Not Found")/100)*$G16*$C16))),IF(VLOOKUP($F16,Products,27,FALSE)="","Missing",(SUM(SUM(_xlfn.IFNA(VLOOKUP($F16,Products,27,FALSE),"Not Found")/100)*$C16)))),"Err")</f>
        <v>0.33400000000000002</v>
      </c>
      <c r="P16" s="70">
        <f>IFERROR(IF($E16="Individual Unit",IF(VLOOKUP($F16,Products,21,FALSE)="","Missing",(SUM(SUM(_xlfn.IFNA(VLOOKUP($F16,Products,21,FALSE),"Not Found")/100)*$G16*$C16))),IF(VLOOKUP($F16,Products,21,FALSE)="","Missing",(SUM(SUM(_xlfn.IFNA(VLOOKUP($F16,Products,21,FALSE),"Not Found")/100)*$C16)))),"Err")</f>
        <v>0</v>
      </c>
      <c r="Q16" s="70">
        <f>IFERROR(IF($E16="Individual Unit",IF(VLOOKUP($F16,Products,22,FALSE)="","Missing",(SUM(SUM(_xlfn.IFNA(VLOOKUP($F16,Products,22,FALSE),"Not Found")/100)*$G16*$C16))),IF(VLOOKUP($F16,Products,22,FALSE)="","Missing",(SUM(SUM(_xlfn.IFNA(VLOOKUP($F16,Products,22,FALSE),"Not Found")/100)*$C16)))),"Err")</f>
        <v>1.002</v>
      </c>
      <c r="R16" s="70">
        <f>IFERROR(IF($E16="Individual Unit",IF(VLOOKUP($F16,Products,23,FALSE)="","Missing",(SUM(SUM(_xlfn.IFNA(VLOOKUP($F16,Products,23,FALSE),"Not Found")/100)*$G16*$C16))),IF(VLOOKUP($F16,Products,23,FALSE)="","Missing",(SUM(SUM(_xlfn.IFNA(VLOOKUP($F16,Products,23,FALSE),"Not Found")/100)*$C16)))),"Err")</f>
        <v>8.3499999999999998E-3</v>
      </c>
      <c r="S16" s="70">
        <v>0</v>
      </c>
      <c r="T16" s="70">
        <f>IFERROR(IF($E16="Individual Unit",IF(VLOOKUP($F16,Products,24,FALSE)="","Missing",(SUM(SUM(_xlfn.IFNA(VLOOKUP($F16,Products,24,FALSE),"Not Found")/100)*$G16*$C16))),IF(VLOOKUP($F16,Products,24,FALSE)="","Missing",(SUM(SUM(_xlfn.IFNA(VLOOKUP($F16,Products,24,FALSE),"Not Found")/100)*$C16)))),"Err")</f>
        <v>8.35</v>
      </c>
      <c r="U16" s="70">
        <f>IFERROR(IF($E16="Individual Unit",IF(VLOOKUP($F16,Products,25,FALSE)="","Missing",(SUM(SUM(_xlfn.IFNA(VLOOKUP($F16,Products,25,FALSE),"Not Found")/100)*$G16*$C16))),IF(VLOOKUP($F16,Products,25,FALSE)="","Missing",(SUM(SUM(_xlfn.IFNA(VLOOKUP($F16,Products,25,FALSE),"Not Found")/100)*$C16)))),"Err")</f>
        <v>35.905000000000001</v>
      </c>
      <c r="V16" s="80"/>
      <c r="W16" s="70">
        <f>IFERROR(IF($E16="Individual Unit",IF(VLOOKUP($F16,Products,18,FALSE)="","Missing",(SUM(SUM(_xlfn.IFNA(VLOOKUP($F16,Products,18,FALSE),"Not Found")/100)*$G16*$D16))),IF(VLOOKUP($F16,Products,18,FALSE)="","Missing",(SUM(SUM(_xlfn.IFNA(VLOOKUP($F16,Products,18,FALSE),"Not Found")/100)*$D16)))),"Err")</f>
        <v>0.41749999999999998</v>
      </c>
      <c r="X16" s="70">
        <f>IFERROR(IF($E16="Individual Unit",IF(VLOOKUP($F16,Products,19,FALSE)="","Missing",(SUM(SUM(_xlfn.IFNA(VLOOKUP($F16,Products,19,FALSE),"Not Found")/100)*$G16*$D16))),IF(VLOOKUP($F16,Products,19,FALSE)="","Missing",(SUM(SUM(_xlfn.IFNA(VLOOKUP($F16,Products,19,FALSE),"Not Found")/100)*$D16)))),"Err")</f>
        <v>8.35</v>
      </c>
      <c r="Y16" s="70">
        <f>IFERROR(IF($E16="Individual Unit",IF(VLOOKUP($F16,Products,20,FALSE)="","Missing",(SUM(SUM(_xlfn.IFNA(VLOOKUP($F16,Products,20,FALSE),"Not Found")/100)*$G16*$D16))),IF(VLOOKUP($F16,Products,20,FALSE)="","Missing",(SUM(SUM(_xlfn.IFNA(VLOOKUP($F16,Products,20,FALSE),"Not Found")/100)*$D16)))),"Err")</f>
        <v>0.33400000000000002</v>
      </c>
      <c r="Z16" s="70">
        <f>IFERROR(IF($E16="Individual Unit",IF(VLOOKUP($F16,Products,27,FALSE)="","Missing",(SUM(SUM(_xlfn.IFNA(VLOOKUP($F16,Products,27,FALSE),"Not Found")/100)*$G16*$D16))),IF(VLOOKUP($F16,Products,27,FALSE)="","Missing",(SUM(SUM(_xlfn.IFNA(VLOOKUP($F16,Products,27,FALSE),"Not Found")/100)*$D16)))),"Err")</f>
        <v>0.33400000000000002</v>
      </c>
      <c r="AA16" s="70">
        <f>IFERROR(IF($E16="Individual Unit",IF(VLOOKUP($F16,Products,21,FALSE)="","Missing",(SUM(SUM(_xlfn.IFNA(VLOOKUP($F16,Products,21,FALSE),"Not Found")/100)*$G16*$D16))),IF(VLOOKUP($F16,Products,21,FALSE)="","Missing",(SUM(SUM(_xlfn.IFNA(VLOOKUP($F16,Products,21,FALSE),"Not Found")/100)*$D16)))),"Err")</f>
        <v>0</v>
      </c>
      <c r="AB16" s="70">
        <f>IFERROR(IF($E16="Individual Unit",IF(VLOOKUP($F16,Products,22,FALSE)="","Missing",(SUM(SUM(_xlfn.IFNA(VLOOKUP($F16,Products,22,FALSE),"Not Found")/100)*$G16*$D16))),IF(VLOOKUP($F16,Products,22,FALSE)="","Missing",(SUM(SUM(_xlfn.IFNA(VLOOKUP($F16,Products,22,FALSE),"Not Found")/100)*$D16)))),"Err")</f>
        <v>1.002</v>
      </c>
      <c r="AC16" s="70">
        <f>IFERROR(IF($E16="Individual Unit",IF(VLOOKUP($F16,Products,23,FALSE)="","Missing",(SUM(SUM(_xlfn.IFNA(VLOOKUP($F16,Products,23,FALSE),"Not Found")/100)*$G16*$D16))),IF(VLOOKUP($F16,Products,23,FALSE)="","Missing",(SUM(SUM(_xlfn.IFNA(VLOOKUP($F16,Products,23,FALSE),"Not Found")/100)*$D16)))),"Err")</f>
        <v>8.3499999999999998E-3</v>
      </c>
      <c r="AD16" s="70">
        <v>0</v>
      </c>
      <c r="AE16" s="70">
        <f>IFERROR(IF($E16="Individual Unit",IF(VLOOKUP($F16,Products,24,FALSE)="","Missing",(SUM(SUM(_xlfn.IFNA(VLOOKUP($F16,Products,24,FALSE),"Not Found")/100)*$G16*$D16))),IF(VLOOKUP($F16,Products,24,FALSE)="","Missing",(SUM(SUM(_xlfn.IFNA(VLOOKUP($F16,Products,24,FALSE),"Not Found")/100)*$D16)))),"Err")</f>
        <v>8.35</v>
      </c>
      <c r="AF16" s="70">
        <f>IFERROR(IF($E16="Individual Unit",IF(VLOOKUP($F16,Products,25,FALSE)="","Missing",(SUM(SUM(_xlfn.IFNA(VLOOKUP($F16,Products,25,FALSE),"Not Found")/100)*$G16*$D16))),IF(VLOOKUP($F16,Products,25,FALSE)="","Missing",(SUM(SUM(_xlfn.IFNA(VLOOKUP($F16,Products,25,FALSE),"Not Found")/100)*$D16)))),"Err")</f>
        <v>35.905000000000001</v>
      </c>
    </row>
    <row r="17" spans="2:32" s="4" customFormat="1" ht="30" customHeight="1" x14ac:dyDescent="0.25">
      <c r="B17" s="38" t="s">
        <v>6213</v>
      </c>
      <c r="C17" s="39">
        <v>25</v>
      </c>
      <c r="D17" s="39">
        <v>25</v>
      </c>
      <c r="E17" s="23" t="s">
        <v>6204</v>
      </c>
      <c r="F17" s="65" t="s">
        <v>5543</v>
      </c>
      <c r="G17" s="60" t="str">
        <f>IFERROR(IF(E17="Individual Unit",IF(VLOOKUP($F17,Products,26,FALSE)="","X",VLOOKUP($F17,Products,26,FALSE)),""),"")</f>
        <v/>
      </c>
      <c r="H17" s="23" t="str">
        <f>_xlfn.IFNA(VLOOKUP($F17,Products,2,FALSE),"Not Found")</f>
        <v>RD Johns</v>
      </c>
      <c r="I17" s="24" t="str">
        <f>_xlfn.IFNA(VLOOKUP($F17,Products,4,FALSE),"Not Found")</f>
        <v>44250</v>
      </c>
      <c r="J17" s="24" t="str">
        <f>_xlfn.IFNA(VLOOKUP($F17,Products,5,FALSE),"Not Found")</f>
        <v>Raisin's</v>
      </c>
      <c r="L17" s="70">
        <f>IFERROR(IF($E17="Individual Unit",IF(VLOOKUP($F17,Products,18,FALSE)="","Missing",(SUM(SUM(_xlfn.IFNA(VLOOKUP($F17,Products,18,FALSE),"Not Found")/100)*$G17*$C17))),IF(VLOOKUP($F17,Products,18,FALSE)="","Missing",(SUM(SUM(_xlfn.IFNA(VLOOKUP($F17,Products,18,FALSE),"Not Found")/100)*$C17)))),"Err")</f>
        <v>0.75</v>
      </c>
      <c r="M17" s="70">
        <f>IFERROR(IF($E17="Individual Unit",IF(VLOOKUP($F17,Products,19,FALSE)="","Missing",(SUM(SUM(_xlfn.IFNA(VLOOKUP($F17,Products,19,FALSE),"Not Found")/100)*$G17*$C17))),IF(VLOOKUP($F17,Products,19,FALSE)="","Missing",(SUM(SUM(_xlfn.IFNA(VLOOKUP($F17,Products,19,FALSE),"Not Found")/100)*$C17)))),"Err")</f>
        <v>15.65</v>
      </c>
      <c r="N17" s="70">
        <f>IFERROR(IF($E17="Individual Unit",IF(VLOOKUP($F17,Products,20,FALSE)="","Missing",(SUM(SUM(_xlfn.IFNA(VLOOKUP($F17,Products,20,FALSE),"Not Found")/100)*$G17*$C17))),IF(VLOOKUP($F17,Products,20,FALSE)="","Missing",(SUM(SUM(_xlfn.IFNA(VLOOKUP($F17,Products,20,FALSE),"Not Found")/100)*$C17)))),"Err")</f>
        <v>0.25</v>
      </c>
      <c r="O17" s="70">
        <f>IFERROR(IF($E17="Individual Unit",IF(VLOOKUP($F17,Products,27,FALSE)="","Missing",(SUM(SUM(_xlfn.IFNA(VLOOKUP($F17,Products,27,FALSE),"Not Found")/100)*$G17*$C17))),IF(VLOOKUP($F17,Products,27,FALSE)="","Missing",(SUM(SUM(_xlfn.IFNA(VLOOKUP($F17,Products,27,FALSE),"Not Found")/100)*$C17)))),"Err")</f>
        <v>0.2</v>
      </c>
      <c r="P17" s="70">
        <f>IFERROR(IF($E17="Individual Unit",IF(VLOOKUP($F17,Products,21,FALSE)="","Missing",(SUM(SUM(_xlfn.IFNA(VLOOKUP($F17,Products,21,FALSE),"Not Found")/100)*$G17*$C17))),IF(VLOOKUP($F17,Products,21,FALSE)="","Missing",(SUM(SUM(_xlfn.IFNA(VLOOKUP($F17,Products,21,FALSE),"Not Found")/100)*$C17)))),"Err")</f>
        <v>0.05</v>
      </c>
      <c r="Q17" s="70">
        <f>IFERROR(IF($E17="Individual Unit",IF(VLOOKUP($F17,Products,22,FALSE)="","Missing",(SUM(SUM(_xlfn.IFNA(VLOOKUP($F17,Products,22,FALSE),"Not Found")/100)*$G17*$C17))),IF(VLOOKUP($F17,Products,22,FALSE)="","Missing",(SUM(SUM(_xlfn.IFNA(VLOOKUP($F17,Products,22,FALSE),"Not Found")/100)*$C17)))),"Err")</f>
        <v>0.67500000000000004</v>
      </c>
      <c r="R17" s="70">
        <f>IFERROR(IF($E17="Individual Unit",IF(VLOOKUP($F17,Products,23,FALSE)="","Missing",(SUM(SUM(_xlfn.IFNA(VLOOKUP($F17,Products,23,FALSE),"Not Found")/100)*$G17*$C17))),IF(VLOOKUP($F17,Products,23,FALSE)="","Missing",(SUM(SUM(_xlfn.IFNA(VLOOKUP($F17,Products,23,FALSE),"Not Found")/100)*$C17)))),"Err")</f>
        <v>0.01</v>
      </c>
      <c r="S17" s="70">
        <v>0</v>
      </c>
      <c r="T17" s="70">
        <f>IFERROR(IF($E17="Individual Unit",IF(VLOOKUP($F17,Products,24,FALSE)="","Missing",(SUM(SUM(_xlfn.IFNA(VLOOKUP($F17,Products,24,FALSE),"Not Found")/100)*$G17*$C17))),IF(VLOOKUP($F17,Products,24,FALSE)="","Missing",(SUM(SUM(_xlfn.IFNA(VLOOKUP($F17,Products,24,FALSE),"Not Found")/100)*$C17)))),"Err")</f>
        <v>15.65</v>
      </c>
      <c r="U17" s="70">
        <f>IFERROR(IF($E17="Individual Unit",IF(VLOOKUP($F17,Products,25,FALSE)="","Missing",(SUM(SUM(_xlfn.IFNA(VLOOKUP($F17,Products,25,FALSE),"Not Found")/100)*$G17*$C17))),IF(VLOOKUP($F17,Products,25,FALSE)="","Missing",(SUM(SUM(_xlfn.IFNA(VLOOKUP($F17,Products,25,FALSE),"Not Found")/100)*$C17)))),"Err")</f>
        <v>65.13</v>
      </c>
      <c r="V17" s="80"/>
      <c r="W17" s="70">
        <f>IFERROR(IF($E17="Individual Unit",IF(VLOOKUP($F17,Products,18,FALSE)="","Missing",(SUM(SUM(_xlfn.IFNA(VLOOKUP($F17,Products,18,FALSE),"Not Found")/100)*$G17*$D17))),IF(VLOOKUP($F17,Products,18,FALSE)="","Missing",(SUM(SUM(_xlfn.IFNA(VLOOKUP($F17,Products,18,FALSE),"Not Found")/100)*$D17)))),"Err")</f>
        <v>0.75</v>
      </c>
      <c r="X17" s="70">
        <f>IFERROR(IF($E17="Individual Unit",IF(VLOOKUP($F17,Products,19,FALSE)="","Missing",(SUM(SUM(_xlfn.IFNA(VLOOKUP($F17,Products,19,FALSE),"Not Found")/100)*$G17*$D17))),IF(VLOOKUP($F17,Products,19,FALSE)="","Missing",(SUM(SUM(_xlfn.IFNA(VLOOKUP($F17,Products,19,FALSE),"Not Found")/100)*$D17)))),"Err")</f>
        <v>15.65</v>
      </c>
      <c r="Y17" s="70">
        <f>IFERROR(IF($E17="Individual Unit",IF(VLOOKUP($F17,Products,20,FALSE)="","Missing",(SUM(SUM(_xlfn.IFNA(VLOOKUP($F17,Products,20,FALSE),"Not Found")/100)*$G17*$D17))),IF(VLOOKUP($F17,Products,20,FALSE)="","Missing",(SUM(SUM(_xlfn.IFNA(VLOOKUP($F17,Products,20,FALSE),"Not Found")/100)*$D17)))),"Err")</f>
        <v>0.25</v>
      </c>
      <c r="Z17" s="70">
        <f>IFERROR(IF($E17="Individual Unit",IF(VLOOKUP($F17,Products,27,FALSE)="","Missing",(SUM(SUM(_xlfn.IFNA(VLOOKUP($F17,Products,27,FALSE),"Not Found")/100)*$G17*$D17))),IF(VLOOKUP($F17,Products,27,FALSE)="","Missing",(SUM(SUM(_xlfn.IFNA(VLOOKUP($F17,Products,27,FALSE),"Not Found")/100)*$D17)))),"Err")</f>
        <v>0.2</v>
      </c>
      <c r="AA17" s="70">
        <f>IFERROR(IF($E17="Individual Unit",IF(VLOOKUP($F17,Products,21,FALSE)="","Missing",(SUM(SUM(_xlfn.IFNA(VLOOKUP($F17,Products,21,FALSE),"Not Found")/100)*$G17*$D17))),IF(VLOOKUP($F17,Products,21,FALSE)="","Missing",(SUM(SUM(_xlfn.IFNA(VLOOKUP($F17,Products,21,FALSE),"Not Found")/100)*$D17)))),"Err")</f>
        <v>0.05</v>
      </c>
      <c r="AB17" s="70">
        <f>IFERROR(IF($E17="Individual Unit",IF(VLOOKUP($F17,Products,22,FALSE)="","Missing",(SUM(SUM(_xlfn.IFNA(VLOOKUP($F17,Products,22,FALSE),"Not Found")/100)*$G17*$D17))),IF(VLOOKUP($F17,Products,22,FALSE)="","Missing",(SUM(SUM(_xlfn.IFNA(VLOOKUP($F17,Products,22,FALSE),"Not Found")/100)*$D17)))),"Err")</f>
        <v>0.67500000000000004</v>
      </c>
      <c r="AC17" s="70">
        <f>IFERROR(IF($E17="Individual Unit",IF(VLOOKUP($F17,Products,23,FALSE)="","Missing",(SUM(SUM(_xlfn.IFNA(VLOOKUP($F17,Products,23,FALSE),"Not Found")/100)*$G17*$D17))),IF(VLOOKUP($F17,Products,23,FALSE)="","Missing",(SUM(SUM(_xlfn.IFNA(VLOOKUP($F17,Products,23,FALSE),"Not Found")/100)*$D17)))),"Err")</f>
        <v>0.01</v>
      </c>
      <c r="AD17" s="70">
        <v>0</v>
      </c>
      <c r="AE17" s="70">
        <f>IFERROR(IF($E17="Individual Unit",IF(VLOOKUP($F17,Products,24,FALSE)="","Missing",(SUM(SUM(_xlfn.IFNA(VLOOKUP($F17,Products,24,FALSE),"Not Found")/100)*$G17*$D17))),IF(VLOOKUP($F17,Products,24,FALSE)="","Missing",(SUM(SUM(_xlfn.IFNA(VLOOKUP($F17,Products,24,FALSE),"Not Found")/100)*$D17)))),"Err")</f>
        <v>15.65</v>
      </c>
      <c r="AF17" s="70">
        <f>IFERROR(IF($E17="Individual Unit",IF(VLOOKUP($F17,Products,25,FALSE)="","Missing",(SUM(SUM(_xlfn.IFNA(VLOOKUP($F17,Products,25,FALSE),"Not Found")/100)*$G17*$D17))),IF(VLOOKUP($F17,Products,25,FALSE)="","Missing",(SUM(SUM(_xlfn.IFNA(VLOOKUP($F17,Products,25,FALSE),"Not Found")/100)*$D17)))),"Err")</f>
        <v>65.13</v>
      </c>
    </row>
    <row r="18" spans="2:32" x14ac:dyDescent="0.25">
      <c r="L18" s="71">
        <f t="shared" ref="L18:U18" si="24">SUM(L6:L17)</f>
        <v>24.087500000000002</v>
      </c>
      <c r="M18" s="71">
        <f t="shared" si="24"/>
        <v>68.551600000000008</v>
      </c>
      <c r="N18" s="71">
        <f t="shared" si="24"/>
        <v>8.9573999999999998</v>
      </c>
      <c r="O18" s="71">
        <f t="shared" si="24"/>
        <v>5.9828999999999999</v>
      </c>
      <c r="P18" s="71">
        <f t="shared" si="24"/>
        <v>2.9744999999999999</v>
      </c>
      <c r="Q18" s="71">
        <f t="shared" si="24"/>
        <v>7.4489999999999998</v>
      </c>
      <c r="R18" s="71">
        <f t="shared" si="24"/>
        <v>0.48625000000000007</v>
      </c>
      <c r="S18" s="71">
        <f t="shared" si="24"/>
        <v>3.3147000000000002</v>
      </c>
      <c r="T18" s="71">
        <f>SUM(T6:T17)</f>
        <v>24.689999999999998</v>
      </c>
      <c r="U18" s="71">
        <f t="shared" si="24"/>
        <v>455.55200000000002</v>
      </c>
      <c r="V18" s="73" t="s">
        <v>6151</v>
      </c>
      <c r="W18" s="71">
        <f t="shared" ref="W18:AF18" si="25">SUM(W6:W17)</f>
        <v>35.018000000000001</v>
      </c>
      <c r="X18" s="71">
        <f t="shared" si="25"/>
        <v>88.4636</v>
      </c>
      <c r="Y18" s="71">
        <f t="shared" si="25"/>
        <v>12.997399999999999</v>
      </c>
      <c r="Z18" s="71">
        <f t="shared" si="25"/>
        <v>8.6028999999999982</v>
      </c>
      <c r="AA18" s="71">
        <f t="shared" si="25"/>
        <v>4.394499999999999</v>
      </c>
      <c r="AB18" s="71">
        <f t="shared" si="25"/>
        <v>9.3310000000000013</v>
      </c>
      <c r="AC18" s="71">
        <f t="shared" si="25"/>
        <v>0.71475</v>
      </c>
      <c r="AD18" s="71">
        <f t="shared" si="25"/>
        <v>4.8117000000000001</v>
      </c>
      <c r="AE18" s="71">
        <f>SUM(AE6:AE17)</f>
        <v>24.97</v>
      </c>
      <c r="AF18" s="71">
        <f t="shared" si="25"/>
        <v>618.19100000000003</v>
      </c>
    </row>
    <row r="19" spans="2:32" ht="15" customHeight="1" x14ac:dyDescent="0.25">
      <c r="L19" s="59"/>
      <c r="M19" s="84" t="b">
        <v>1</v>
      </c>
      <c r="N19" s="59"/>
      <c r="O19" s="59"/>
      <c r="P19" s="59"/>
      <c r="Q19" s="84" t="b">
        <v>1</v>
      </c>
      <c r="R19" s="59"/>
      <c r="S19" s="59"/>
      <c r="T19" s="59"/>
      <c r="U19" s="59"/>
      <c r="V19" s="63" t="s">
        <v>6154</v>
      </c>
      <c r="W19" s="59"/>
      <c r="X19" s="84" t="b">
        <v>1</v>
      </c>
      <c r="Y19" s="59"/>
      <c r="Z19" s="59"/>
      <c r="AA19" s="59"/>
      <c r="AB19" s="84" t="b">
        <v>1</v>
      </c>
      <c r="AC19" s="59"/>
      <c r="AD19" s="59"/>
      <c r="AE19" s="59"/>
      <c r="AF19" s="59"/>
    </row>
    <row r="20" spans="2:32" ht="15" customHeight="1" x14ac:dyDescent="0.25">
      <c r="L20" s="84" t="b">
        <v>1</v>
      </c>
      <c r="M20" s="84" t="b">
        <v>1</v>
      </c>
      <c r="N20" s="59"/>
      <c r="O20" s="59"/>
      <c r="P20" s="59"/>
      <c r="Q20" s="84" t="b">
        <v>1</v>
      </c>
      <c r="R20" s="59"/>
      <c r="S20" s="59"/>
      <c r="T20" s="59"/>
      <c r="U20" s="59"/>
      <c r="V20" s="63" t="s">
        <v>6155</v>
      </c>
      <c r="W20" s="84" t="b">
        <v>1</v>
      </c>
      <c r="X20" s="84" t="b">
        <v>1</v>
      </c>
      <c r="Y20" s="59"/>
      <c r="Z20" s="59"/>
      <c r="AA20" s="59"/>
      <c r="AB20" s="84" t="b">
        <v>1</v>
      </c>
      <c r="AC20" s="59"/>
      <c r="AD20" s="59"/>
      <c r="AE20" s="59"/>
      <c r="AF20" s="59"/>
    </row>
    <row r="21" spans="2:32" x14ac:dyDescent="0.25">
      <c r="L21" s="59"/>
      <c r="M21" s="59"/>
      <c r="N21" s="59"/>
      <c r="O21" s="59"/>
      <c r="P21" s="59"/>
      <c r="Q21" s="84" t="b">
        <v>1</v>
      </c>
      <c r="R21" s="59"/>
      <c r="S21" s="59"/>
      <c r="T21" s="84" t="b">
        <v>1</v>
      </c>
      <c r="U21" s="59"/>
      <c r="V21" s="63" t="s">
        <v>6156</v>
      </c>
      <c r="W21" s="59"/>
      <c r="X21" s="59"/>
      <c r="Y21" s="59"/>
      <c r="Z21" s="59"/>
      <c r="AA21" s="59"/>
      <c r="AB21" s="84" t="b">
        <v>1</v>
      </c>
      <c r="AC21" s="59"/>
      <c r="AD21" s="59"/>
      <c r="AE21" s="84" t="b">
        <v>1</v>
      </c>
      <c r="AF21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5:J15"/>
    <mergeCell ref="I4:I5"/>
    <mergeCell ref="J4:J5"/>
    <mergeCell ref="L4:U4"/>
    <mergeCell ref="W4:AF4"/>
  </mergeCells>
  <hyperlinks>
    <hyperlink ref="L1" location="'HOME WEEK 1'!A1" display="'HOME WEEK 1'!A1" xr:uid="{79A53279-3881-4704-BCCA-7DB93046BC45}"/>
    <hyperlink ref="M1" location="'HOME WEEK 2'!A1" display="&lt; Week 2 Home" xr:uid="{534421DC-D8A4-4BCA-AE81-769C61EDD396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8B7F62-5D5F-48F3-9E50-F8F217251D17}">
          <x14:formula1>
            <xm:f>'Master Product List'!$B:$B</xm:f>
          </x14:formula1>
          <xm:sqref>F16:F17 F6:F14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669F-28C7-4EAF-9151-A1F8B6F3AA5E}">
  <sheetPr>
    <tabColor theme="3" tint="9.9978637043366805E-2"/>
  </sheetPr>
  <dimension ref="B1:AF18"/>
  <sheetViews>
    <sheetView showGridLines="0" zoomScaleNormal="100" workbookViewId="0">
      <pane xSplit="2" ySplit="5" topLeftCell="G6" activePane="bottomRight" state="frozen"/>
      <selection pane="topRight" activeCell="K10" sqref="K10"/>
      <selection pane="bottomLeft" activeCell="K10" sqref="K10"/>
      <selection pane="bottomRight" activeCell="W6" sqref="W6:AF6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6036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3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2745</v>
      </c>
      <c r="C6" s="24">
        <v>20</v>
      </c>
      <c r="D6" s="24">
        <v>30</v>
      </c>
      <c r="E6" s="23" t="s">
        <v>6204</v>
      </c>
      <c r="F6" s="65" t="s">
        <v>2744</v>
      </c>
      <c r="G6" s="60" t="str">
        <f t="shared" ref="G6:G10" si="0">IFERROR(IF(E6="Individual Unit",IF(VLOOKUP($F6,Products,26,FALSE)="","X",VLOOKUP($F6,Products,26,FALSE)),""),"")</f>
        <v/>
      </c>
      <c r="H6" s="23" t="str">
        <f t="shared" ref="H6:H10" si="1">_xlfn.IFNA(VLOOKUP($F6,Products,2,FALSE),"Not Found")</f>
        <v>Rd Johns</v>
      </c>
      <c r="I6" s="24" t="str">
        <f t="shared" ref="I6:I10" si="2">_xlfn.IFNA(VLOOKUP($F6,Products,4,FALSE),"Not Found")</f>
        <v>55838</v>
      </c>
      <c r="J6" s="24" t="str">
        <f t="shared" ref="J6:J10" si="3">_xlfn.IFNA(VLOOKUP($F6,Products,5,FALSE),"Not Found")</f>
        <v xml:space="preserve">Peas 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1.04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1.7999999999999998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0.06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0.04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0.02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0.91999999999999993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1.6E-2</v>
      </c>
      <c r="S6" s="70">
        <v>0</v>
      </c>
      <c r="T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0.62</v>
      </c>
      <c r="U6" s="70">
        <f t="shared" ref="U6:U10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13.814</v>
      </c>
      <c r="V6" s="80"/>
      <c r="W6" s="70">
        <f t="shared" ref="W6:W10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1.56</v>
      </c>
      <c r="X6" s="70">
        <f t="shared" ref="X6:X10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2.6999999999999997</v>
      </c>
      <c r="Y6" s="70">
        <f t="shared" ref="Y6:Y10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0.09</v>
      </c>
      <c r="Z6" s="70">
        <f t="shared" ref="Z6:Z10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0.06</v>
      </c>
      <c r="AA6" s="70">
        <f t="shared" ref="AA6:AA10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0.03</v>
      </c>
      <c r="AB6" s="70">
        <f t="shared" ref="AB6:AB10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1.38</v>
      </c>
      <c r="AC6" s="70">
        <f t="shared" ref="AC6:AC10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2.4E-2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0.92999999999999994</v>
      </c>
      <c r="AF6" s="70">
        <f t="shared" ref="AF6:AF10" si="19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20.721</v>
      </c>
    </row>
    <row r="7" spans="2:32" s="4" customFormat="1" ht="30" customHeight="1" x14ac:dyDescent="0.25">
      <c r="B7" s="23" t="s">
        <v>1812</v>
      </c>
      <c r="C7" s="24">
        <v>75</v>
      </c>
      <c r="D7" s="24">
        <v>100</v>
      </c>
      <c r="E7" s="23" t="s">
        <v>6204</v>
      </c>
      <c r="F7" s="65" t="s">
        <v>5834</v>
      </c>
      <c r="G7" s="60" t="str">
        <f t="shared" si="0"/>
        <v/>
      </c>
      <c r="H7" s="23" t="str">
        <f t="shared" si="1"/>
        <v>Bidfood</v>
      </c>
      <c r="I7" s="24" t="str">
        <f t="shared" si="2"/>
        <v>35000</v>
      </c>
      <c r="J7" s="24" t="str">
        <f t="shared" si="3"/>
        <v>Potato chip skin on 10mm</v>
      </c>
      <c r="L7" s="70">
        <f t="shared" si="4"/>
        <v>1.5750000000000002</v>
      </c>
      <c r="M7" s="70">
        <f t="shared" si="5"/>
        <v>12.899999999999999</v>
      </c>
      <c r="N7" s="70">
        <f t="shared" si="6"/>
        <v>0.15</v>
      </c>
      <c r="O7" s="70">
        <f t="shared" si="7"/>
        <v>0.15</v>
      </c>
      <c r="P7" s="70">
        <f t="shared" si="8"/>
        <v>0</v>
      </c>
      <c r="Q7" s="70">
        <f t="shared" si="9"/>
        <v>0.97500000000000009</v>
      </c>
      <c r="R7" s="70">
        <f t="shared" si="10"/>
        <v>1.5000000000000001E-2</v>
      </c>
      <c r="S7" s="70">
        <v>0</v>
      </c>
      <c r="T7" s="70">
        <f t="shared" ref="S7:T10" si="20"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0.45</v>
      </c>
      <c r="U7" s="70">
        <f t="shared" si="11"/>
        <v>56.25</v>
      </c>
      <c r="V7" s="80"/>
      <c r="W7" s="70">
        <f t="shared" si="12"/>
        <v>2.1</v>
      </c>
      <c r="X7" s="70">
        <f t="shared" si="13"/>
        <v>17.2</v>
      </c>
      <c r="Y7" s="70">
        <f t="shared" si="14"/>
        <v>0.2</v>
      </c>
      <c r="Z7" s="70">
        <f t="shared" si="15"/>
        <v>0.2</v>
      </c>
      <c r="AA7" s="70">
        <f t="shared" si="16"/>
        <v>0</v>
      </c>
      <c r="AB7" s="70">
        <f t="shared" si="17"/>
        <v>1.3</v>
      </c>
      <c r="AC7" s="70">
        <f t="shared" si="18"/>
        <v>0.02</v>
      </c>
      <c r="AD7" s="70">
        <v>0</v>
      </c>
      <c r="AE7" s="70">
        <f t="shared" ref="AD7:AE10" si="21"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0.6</v>
      </c>
      <c r="AF7" s="70">
        <f t="shared" si="19"/>
        <v>75</v>
      </c>
    </row>
    <row r="8" spans="2:32" s="4" customFormat="1" ht="30" customHeight="1" x14ac:dyDescent="0.25">
      <c r="B8" s="23" t="s">
        <v>5859</v>
      </c>
      <c r="C8" s="24">
        <v>1.1299999999999999</v>
      </c>
      <c r="D8" s="24">
        <v>1.5</v>
      </c>
      <c r="E8" s="23" t="s">
        <v>6205</v>
      </c>
      <c r="F8" s="65" t="s">
        <v>5858</v>
      </c>
      <c r="G8" s="60" t="str">
        <f t="shared" ref="G8" si="22">IFERROR(IF(E8="Individual Unit",IF(VLOOKUP($F8,Products,26,FALSE)="","X",VLOOKUP($F8,Products,26,FALSE)),""),"")</f>
        <v/>
      </c>
      <c r="H8" s="23" t="str">
        <f t="shared" si="1"/>
        <v>Bidfood</v>
      </c>
      <c r="I8" s="24" t="str">
        <f t="shared" si="2"/>
        <v>00097</v>
      </c>
      <c r="J8" s="24" t="str">
        <f t="shared" si="3"/>
        <v>La Pedriza Olive Oil</v>
      </c>
      <c r="L8" s="70">
        <f t="shared" si="4"/>
        <v>0</v>
      </c>
      <c r="M8" s="70">
        <f t="shared" si="5"/>
        <v>0</v>
      </c>
      <c r="N8" s="70">
        <f t="shared" si="6"/>
        <v>1.1299999999999999</v>
      </c>
      <c r="O8" s="70">
        <f t="shared" si="7"/>
        <v>0.97179999999999989</v>
      </c>
      <c r="P8" s="70">
        <f t="shared" si="8"/>
        <v>0.15820000000000001</v>
      </c>
      <c r="Q8" s="70">
        <f t="shared" si="9"/>
        <v>0</v>
      </c>
      <c r="R8" s="70">
        <f t="shared" si="10"/>
        <v>0</v>
      </c>
      <c r="S8" s="70">
        <f t="shared" si="20"/>
        <v>0</v>
      </c>
      <c r="T8" s="70">
        <v>0</v>
      </c>
      <c r="U8" s="70">
        <f t="shared" si="11"/>
        <v>10.169999999999998</v>
      </c>
      <c r="V8" s="80"/>
      <c r="W8" s="70">
        <f t="shared" si="12"/>
        <v>0</v>
      </c>
      <c r="X8" s="70">
        <f t="shared" si="13"/>
        <v>0</v>
      </c>
      <c r="Y8" s="70">
        <f t="shared" si="14"/>
        <v>1.5</v>
      </c>
      <c r="Z8" s="70">
        <f t="shared" si="15"/>
        <v>1.29</v>
      </c>
      <c r="AA8" s="70">
        <f t="shared" si="16"/>
        <v>0.21000000000000002</v>
      </c>
      <c r="AB8" s="70">
        <f t="shared" si="17"/>
        <v>0</v>
      </c>
      <c r="AC8" s="70">
        <f t="shared" si="18"/>
        <v>0</v>
      </c>
      <c r="AD8" s="70">
        <f t="shared" si="21"/>
        <v>0</v>
      </c>
      <c r="AE8" s="70">
        <v>0</v>
      </c>
      <c r="AF8" s="70">
        <f t="shared" si="19"/>
        <v>13.5</v>
      </c>
    </row>
    <row r="9" spans="2:32" s="4" customFormat="1" ht="30" customHeight="1" x14ac:dyDescent="0.25">
      <c r="B9" s="23" t="s">
        <v>3571</v>
      </c>
      <c r="C9" s="24">
        <v>70</v>
      </c>
      <c r="D9" s="24">
        <v>90</v>
      </c>
      <c r="E9" s="23" t="s">
        <v>6204</v>
      </c>
      <c r="F9" s="65" t="s">
        <v>5499</v>
      </c>
      <c r="G9" s="60" t="str">
        <f t="shared" si="0"/>
        <v/>
      </c>
      <c r="H9" s="23" t="str">
        <f t="shared" si="1"/>
        <v>RD Johns</v>
      </c>
      <c r="I9" s="24" t="str">
        <f t="shared" si="2"/>
        <v>8240</v>
      </c>
      <c r="J9" s="24" t="str">
        <f t="shared" si="3"/>
        <v>Turkey Stir Fry Strips</v>
      </c>
      <c r="L9" s="70">
        <f t="shared" si="4"/>
        <v>16.87</v>
      </c>
      <c r="M9" s="70">
        <f t="shared" si="5"/>
        <v>0.21</v>
      </c>
      <c r="N9" s="70">
        <f t="shared" si="6"/>
        <v>1.5400000000000003</v>
      </c>
      <c r="O9" s="70">
        <f t="shared" si="7"/>
        <v>1.1200000000000001</v>
      </c>
      <c r="P9" s="70">
        <f t="shared" si="8"/>
        <v>0.42</v>
      </c>
      <c r="Q9" s="70">
        <f t="shared" si="9"/>
        <v>0.35000000000000003</v>
      </c>
      <c r="R9" s="70">
        <f t="shared" si="10"/>
        <v>0.13300000000000001</v>
      </c>
      <c r="S9" s="70">
        <f t="shared" si="20"/>
        <v>0.21</v>
      </c>
      <c r="T9" s="70">
        <v>0</v>
      </c>
      <c r="U9" s="70">
        <f t="shared" si="11"/>
        <v>82.6</v>
      </c>
      <c r="V9" s="80"/>
      <c r="W9" s="70">
        <f t="shared" si="12"/>
        <v>21.69</v>
      </c>
      <c r="X9" s="70">
        <f t="shared" si="13"/>
        <v>0.27</v>
      </c>
      <c r="Y9" s="70">
        <f t="shared" si="14"/>
        <v>1.9800000000000002</v>
      </c>
      <c r="Z9" s="70">
        <f t="shared" si="15"/>
        <v>1.44</v>
      </c>
      <c r="AA9" s="70">
        <f t="shared" si="16"/>
        <v>0.54</v>
      </c>
      <c r="AB9" s="70">
        <f t="shared" si="17"/>
        <v>0.45</v>
      </c>
      <c r="AC9" s="70">
        <f t="shared" si="18"/>
        <v>0.17100000000000001</v>
      </c>
      <c r="AD9" s="70">
        <f t="shared" si="21"/>
        <v>0.27</v>
      </c>
      <c r="AE9" s="70">
        <v>0</v>
      </c>
      <c r="AF9" s="70">
        <f t="shared" si="19"/>
        <v>106.19999999999999</v>
      </c>
    </row>
    <row r="10" spans="2:32" s="4" customFormat="1" ht="30" customHeight="1" x14ac:dyDescent="0.25">
      <c r="B10" s="23" t="s">
        <v>6206</v>
      </c>
      <c r="C10" s="24">
        <v>2</v>
      </c>
      <c r="D10" s="24">
        <v>2</v>
      </c>
      <c r="E10" s="23" t="s">
        <v>6204</v>
      </c>
      <c r="F10" s="65" t="s">
        <v>5455</v>
      </c>
      <c r="G10" s="60" t="str">
        <f t="shared" si="0"/>
        <v/>
      </c>
      <c r="H10" s="23" t="str">
        <f t="shared" si="1"/>
        <v>RD Johns</v>
      </c>
      <c r="I10" s="24" t="str">
        <f t="shared" si="2"/>
        <v>16886</v>
      </c>
      <c r="J10" s="24" t="str">
        <f t="shared" si="3"/>
        <v>Cajun Seasoning</v>
      </c>
      <c r="L10" s="70">
        <f t="shared" si="4"/>
        <v>0.19800000000000001</v>
      </c>
      <c r="M10" s="70">
        <f t="shared" si="5"/>
        <v>0.44400000000000001</v>
      </c>
      <c r="N10" s="70">
        <f t="shared" si="6"/>
        <v>0.154</v>
      </c>
      <c r="O10" s="70">
        <f t="shared" si="7"/>
        <v>0.13</v>
      </c>
      <c r="P10" s="70">
        <f t="shared" si="8"/>
        <v>2.4E-2</v>
      </c>
      <c r="Q10" s="70">
        <f t="shared" si="9"/>
        <v>0.41</v>
      </c>
      <c r="R10" s="70">
        <f t="shared" si="10"/>
        <v>0.51400000000000001</v>
      </c>
      <c r="S10" s="70">
        <f t="shared" si="20"/>
        <v>9.6000000000000002E-2</v>
      </c>
      <c r="T10" s="70">
        <v>0</v>
      </c>
      <c r="U10" s="70">
        <f t="shared" si="11"/>
        <v>4.7418000000000005</v>
      </c>
      <c r="V10" s="80"/>
      <c r="W10" s="70">
        <f t="shared" si="12"/>
        <v>0.19800000000000001</v>
      </c>
      <c r="X10" s="70">
        <f t="shared" si="13"/>
        <v>0.44400000000000001</v>
      </c>
      <c r="Y10" s="70">
        <f t="shared" si="14"/>
        <v>0.154</v>
      </c>
      <c r="Z10" s="70">
        <f t="shared" si="15"/>
        <v>0.13</v>
      </c>
      <c r="AA10" s="70">
        <f t="shared" si="16"/>
        <v>2.4E-2</v>
      </c>
      <c r="AB10" s="70">
        <f t="shared" si="17"/>
        <v>0.41</v>
      </c>
      <c r="AC10" s="70">
        <f t="shared" si="18"/>
        <v>0.51400000000000001</v>
      </c>
      <c r="AD10" s="70">
        <f t="shared" si="21"/>
        <v>9.6000000000000002E-2</v>
      </c>
      <c r="AE10" s="70">
        <v>0</v>
      </c>
      <c r="AF10" s="70">
        <f t="shared" si="19"/>
        <v>4.7418000000000005</v>
      </c>
    </row>
    <row r="11" spans="2:32" ht="15.75" x14ac:dyDescent="0.25">
      <c r="B11" s="89" t="s">
        <v>6216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2975</v>
      </c>
      <c r="C12" s="39">
        <v>20</v>
      </c>
      <c r="D12" s="39">
        <v>25</v>
      </c>
      <c r="E12" s="38" t="s">
        <v>6204</v>
      </c>
      <c r="F12" s="65" t="s">
        <v>3270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33094</v>
      </c>
      <c r="J12" s="24" t="str">
        <f>_xlfn.IFNA(VLOOKUP($F12,Products,5,FALSE),"Not Found")</f>
        <v>Strawberries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1.22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9.1999999999999998E-2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8.0000000000000002E-3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1.22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1.5249999999999999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0.125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0.11499999999999999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0.01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1.5249999999999999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7.5</v>
      </c>
    </row>
    <row r="13" spans="2:32" s="4" customFormat="1" ht="30" customHeight="1" x14ac:dyDescent="0.25">
      <c r="B13" s="38" t="s">
        <v>2668</v>
      </c>
      <c r="C13" s="39">
        <v>15</v>
      </c>
      <c r="D13" s="39">
        <v>20</v>
      </c>
      <c r="E13" s="38" t="s">
        <v>6204</v>
      </c>
      <c r="F13" s="65" t="s">
        <v>3267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17229</v>
      </c>
      <c r="J13" s="24" t="str">
        <f>_xlfn.IFNA(VLOOKUP($F13,Products,5,FALSE),"Not Found")</f>
        <v>Red Grapes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0.10499999999999998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2.415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0.03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0.09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2.415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9.75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0.13999999999999999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3.22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0.04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0.04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0.12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3.22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13</v>
      </c>
    </row>
    <row r="14" spans="2:32" s="4" customFormat="1" ht="30" customHeight="1" x14ac:dyDescent="0.25">
      <c r="B14" s="38" t="s">
        <v>1447</v>
      </c>
      <c r="C14" s="39">
        <v>0.1</v>
      </c>
      <c r="D14" s="39">
        <v>0.1</v>
      </c>
      <c r="E14" s="38" t="s">
        <v>1216</v>
      </c>
      <c r="F14" s="65" t="s">
        <v>3333</v>
      </c>
      <c r="G14" s="60">
        <f>IFERROR(IF(E14="Individual Unit",IF(VLOOKUP($F14,Products,26,FALSE)="","X",VLOOKUP($F14,Products,26,FALSE)),""),"")</f>
        <v>167</v>
      </c>
      <c r="H14" s="23" t="str">
        <f>_xlfn.IFNA(VLOOKUP($F14,Products,2,FALSE),"Not Found")</f>
        <v>Tamar Fresh</v>
      </c>
      <c r="I14" s="24" t="str">
        <f>_xlfn.IFNA(VLOOKUP($F14,Products,4,FALSE),"Not Found")</f>
        <v>1006</v>
      </c>
      <c r="J14" s="24" t="str">
        <f>_xlfn.IFNA(VLOOKUP($F14,Products,5,FALSE),"Not Found")</f>
        <v>Gala Apples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2.1710000000000003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0.20040000000000002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1.8370000000000002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8.35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2.1710000000000003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0.20040000000000002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1.8370000000000002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8.35</v>
      </c>
    </row>
    <row r="15" spans="2:32" x14ac:dyDescent="0.25">
      <c r="L15" s="71">
        <f t="shared" ref="L15:U15" si="23">SUM(L6:L14)</f>
        <v>19.908000000000001</v>
      </c>
      <c r="M15" s="71">
        <f t="shared" si="23"/>
        <v>21.16</v>
      </c>
      <c r="N15" s="71">
        <f t="shared" si="23"/>
        <v>3.1639999999999997</v>
      </c>
      <c r="O15" s="71">
        <f t="shared" si="23"/>
        <v>2.5337999999999998</v>
      </c>
      <c r="P15" s="71">
        <f t="shared" si="23"/>
        <v>0.63019999999999998</v>
      </c>
      <c r="Q15" s="71">
        <f t="shared" si="23"/>
        <v>3.1454000000000004</v>
      </c>
      <c r="R15" s="71">
        <f t="shared" si="23"/>
        <v>0.67800000000000005</v>
      </c>
      <c r="S15" s="71">
        <f t="shared" si="23"/>
        <v>0.30599999999999999</v>
      </c>
      <c r="T15" s="71">
        <f>SUM(T6:T14)</f>
        <v>6.5419999999999998</v>
      </c>
      <c r="U15" s="71">
        <f t="shared" si="23"/>
        <v>191.67580000000001</v>
      </c>
      <c r="V15" s="73" t="s">
        <v>6151</v>
      </c>
      <c r="W15" s="71">
        <f t="shared" ref="W15:AF15" si="24">SUM(W6:W14)</f>
        <v>25.838000000000001</v>
      </c>
      <c r="X15" s="71">
        <f t="shared" si="24"/>
        <v>27.529999999999994</v>
      </c>
      <c r="Y15" s="71">
        <f t="shared" si="24"/>
        <v>4.0890000000000004</v>
      </c>
      <c r="Z15" s="71">
        <f t="shared" si="24"/>
        <v>3.2750000000000004</v>
      </c>
      <c r="AA15" s="71">
        <f t="shared" si="24"/>
        <v>0.81400000000000006</v>
      </c>
      <c r="AB15" s="71">
        <f t="shared" si="24"/>
        <v>4.1104000000000003</v>
      </c>
      <c r="AC15" s="71">
        <f t="shared" si="24"/>
        <v>0.72900000000000009</v>
      </c>
      <c r="AD15" s="71">
        <f t="shared" si="24"/>
        <v>0.36599999999999999</v>
      </c>
      <c r="AE15" s="71">
        <f>SUM(AE6:AE14)</f>
        <v>8.1120000000000001</v>
      </c>
      <c r="AF15" s="71">
        <f t="shared" si="24"/>
        <v>249.0128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4.2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C2BE57B5-4660-4E52-9077-174C36419C1B}"/>
    <hyperlink ref="M1" location="'HOME WEEK 2'!A1" display="&lt; Week 2 Home" xr:uid="{2FF74C8F-0B32-4A3B-8245-312F63A8EB58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81F7002-61A9-41BD-93CE-0990972D99CA}">
          <x14:formula1>
            <xm:f>'Master Product List'!$B:$B</xm:f>
          </x14:formula1>
          <xm:sqref>F6:F10 F12:F14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DF3FF-C7B5-4803-8D97-E928E5771B24}">
  <sheetPr codeName="Sheet138">
    <pageSetUpPr fitToPage="1"/>
  </sheetPr>
  <dimension ref="A1:O54"/>
  <sheetViews>
    <sheetView showGridLines="0" tabSelected="1" zoomScale="85" zoomScaleNormal="85" workbookViewId="0">
      <pane xSplit="2" ySplit="3" topLeftCell="C13" activePane="bottomRight" state="frozen"/>
      <selection pane="topRight" activeCell="AI1" sqref="AI1:AI1048576"/>
      <selection pane="bottomLeft" activeCell="AI1" sqref="AI1:AI1048576"/>
      <selection pane="bottomRight" activeCell="I18" sqref="I18"/>
    </sheetView>
  </sheetViews>
  <sheetFormatPr defaultRowHeight="15" x14ac:dyDescent="0.25"/>
  <cols>
    <col min="1" max="2" width="2.7109375" customWidth="1"/>
    <col min="3" max="3" width="30.7109375" style="1" customWidth="1"/>
    <col min="4" max="4" width="2.7109375" style="1" customWidth="1"/>
    <col min="5" max="5" width="30.7109375" style="1" customWidth="1"/>
    <col min="6" max="6" width="2.7109375" style="1" customWidth="1"/>
    <col min="7" max="7" width="30.7109375" style="1" customWidth="1"/>
    <col min="8" max="8" width="2.7109375" style="1" customWidth="1"/>
    <col min="9" max="9" width="30.7109375" style="1" customWidth="1"/>
    <col min="10" max="10" width="3" style="1" customWidth="1"/>
    <col min="11" max="11" width="30.7109375" style="1" customWidth="1"/>
    <col min="12" max="12" width="2.5703125" customWidth="1"/>
    <col min="13" max="13" width="11.5703125" customWidth="1"/>
    <col min="14" max="15" width="2.5703125" customWidth="1"/>
  </cols>
  <sheetData>
    <row r="1" spans="1:15" ht="62.25" customHeight="1" x14ac:dyDescent="0.25">
      <c r="A1" s="103" t="s">
        <v>6072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5" ht="6.75" customHeight="1" x14ac:dyDescent="0.25">
      <c r="A2" s="6"/>
      <c r="B2" s="8"/>
      <c r="C2" s="9"/>
      <c r="D2" s="9"/>
      <c r="E2" s="9"/>
      <c r="F2" s="9"/>
      <c r="G2" s="9"/>
      <c r="H2" s="9"/>
      <c r="I2" s="9"/>
      <c r="J2" s="9"/>
      <c r="K2" s="9"/>
      <c r="L2" s="8"/>
      <c r="M2" s="8"/>
      <c r="N2" s="8"/>
      <c r="O2" s="6"/>
    </row>
    <row r="3" spans="1:15" ht="3.75" customHeight="1" x14ac:dyDescent="0.25">
      <c r="A3" s="6"/>
      <c r="B3" s="8"/>
      <c r="C3" s="10"/>
      <c r="D3" s="10"/>
      <c r="E3" s="10"/>
      <c r="F3" s="10"/>
      <c r="G3" s="10"/>
      <c r="H3" s="10"/>
      <c r="I3" s="10"/>
      <c r="J3" s="10"/>
      <c r="K3" s="10"/>
      <c r="L3" s="8"/>
      <c r="M3" s="8"/>
      <c r="N3" s="8"/>
      <c r="O3" s="6"/>
    </row>
    <row r="4" spans="1:15" ht="15.75" x14ac:dyDescent="0.25">
      <c r="A4" s="6"/>
      <c r="B4" s="33"/>
      <c r="C4" s="34" t="s">
        <v>4</v>
      </c>
      <c r="D4" s="35"/>
      <c r="E4" s="35"/>
      <c r="F4" s="35"/>
      <c r="G4" s="35"/>
      <c r="H4" s="35"/>
      <c r="I4" s="35"/>
      <c r="J4" s="35"/>
      <c r="K4" s="35"/>
      <c r="L4" s="33"/>
      <c r="M4" s="33"/>
      <c r="N4" s="33"/>
      <c r="O4" s="6"/>
    </row>
    <row r="5" spans="1:15" x14ac:dyDescent="0.25">
      <c r="A5" s="6"/>
      <c r="B5" s="8"/>
      <c r="C5" s="10" t="s">
        <v>5</v>
      </c>
      <c r="D5" s="10"/>
      <c r="E5" s="10" t="s">
        <v>6</v>
      </c>
      <c r="F5" s="10"/>
      <c r="G5" s="10" t="s">
        <v>6073</v>
      </c>
      <c r="H5" s="10"/>
      <c r="I5" s="10" t="s">
        <v>7</v>
      </c>
      <c r="J5" s="10"/>
      <c r="K5" s="10" t="s">
        <v>8</v>
      </c>
      <c r="L5" s="8"/>
      <c r="M5" s="44" t="s">
        <v>9</v>
      </c>
      <c r="N5" s="8"/>
      <c r="O5" s="6"/>
    </row>
    <row r="6" spans="1:15" s="16" customFormat="1" ht="30" x14ac:dyDescent="0.25">
      <c r="A6" s="13"/>
      <c r="B6" s="50" t="s">
        <v>5</v>
      </c>
      <c r="C6" s="46" t="s">
        <v>6031</v>
      </c>
      <c r="D6" s="15"/>
      <c r="E6" s="46" t="s">
        <v>10</v>
      </c>
      <c r="F6"/>
      <c r="G6" s="46" t="s">
        <v>6074</v>
      </c>
      <c r="H6"/>
      <c r="I6" s="46" t="s">
        <v>1738</v>
      </c>
      <c r="J6"/>
      <c r="K6" s="46" t="s">
        <v>1734</v>
      </c>
      <c r="L6" s="14"/>
      <c r="M6" s="40" t="s">
        <v>6075</v>
      </c>
      <c r="N6" s="14"/>
      <c r="O6" s="13"/>
    </row>
    <row r="7" spans="1:15" s="20" customFormat="1" ht="8.1" customHeight="1" x14ac:dyDescent="0.25">
      <c r="A7" s="17"/>
      <c r="B7" s="51"/>
      <c r="C7" s="19"/>
      <c r="D7" s="19"/>
      <c r="E7" s="19"/>
      <c r="F7" s="19"/>
      <c r="G7" s="19"/>
      <c r="H7" s="19"/>
      <c r="I7" s="19"/>
      <c r="J7" s="19"/>
      <c r="K7" s="19"/>
      <c r="L7" s="18"/>
      <c r="M7" s="41"/>
      <c r="N7" s="18"/>
      <c r="O7" s="17"/>
    </row>
    <row r="8" spans="1:15" s="16" customFormat="1" ht="30" customHeight="1" x14ac:dyDescent="0.25">
      <c r="A8" s="13"/>
      <c r="B8" s="50" t="s">
        <v>14</v>
      </c>
      <c r="C8" s="107" t="s">
        <v>6050</v>
      </c>
      <c r="D8" s="107"/>
      <c r="E8" s="107"/>
      <c r="F8"/>
      <c r="G8" s="47" t="s">
        <v>6042</v>
      </c>
      <c r="H8"/>
      <c r="I8" s="47" t="s">
        <v>6076</v>
      </c>
      <c r="J8"/>
      <c r="K8" s="47" t="s">
        <v>6038</v>
      </c>
      <c r="L8" s="14"/>
      <c r="M8" s="40" t="s">
        <v>6075</v>
      </c>
      <c r="N8" s="14"/>
      <c r="O8" s="13"/>
    </row>
    <row r="9" spans="1:15" s="16" customFormat="1" ht="9.75" customHeight="1" x14ac:dyDescent="0.25">
      <c r="A9" s="13"/>
      <c r="B9" s="52"/>
      <c r="C9" s="30"/>
      <c r="D9" s="31"/>
      <c r="E9" s="30"/>
      <c r="F9"/>
      <c r="G9" s="15"/>
      <c r="H9"/>
      <c r="I9" s="30"/>
      <c r="J9"/>
      <c r="K9" s="30"/>
      <c r="M9" s="42"/>
      <c r="O9" s="13"/>
    </row>
    <row r="10" spans="1:15" s="16" customFormat="1" ht="30" customHeight="1" x14ac:dyDescent="0.25">
      <c r="A10" s="13"/>
      <c r="B10" s="50" t="s">
        <v>18</v>
      </c>
      <c r="C10" s="108" t="s">
        <v>6077</v>
      </c>
      <c r="D10" s="108"/>
      <c r="E10" s="108"/>
      <c r="F10" s="15"/>
      <c r="G10" s="48" t="s">
        <v>6078</v>
      </c>
      <c r="H10" s="15"/>
      <c r="I10" s="48" t="s">
        <v>6054</v>
      </c>
      <c r="J10" s="15"/>
      <c r="K10" s="48" t="s">
        <v>6055</v>
      </c>
      <c r="L10" s="15"/>
      <c r="M10" s="40" t="s">
        <v>6079</v>
      </c>
      <c r="N10" s="15"/>
      <c r="O10" s="13"/>
    </row>
    <row r="11" spans="1:15" s="16" customFormat="1" ht="9.75" customHeight="1" x14ac:dyDescent="0.25">
      <c r="A11" s="13"/>
      <c r="B11" s="52"/>
      <c r="C11" s="30"/>
      <c r="D11" s="31"/>
      <c r="E11" s="30"/>
      <c r="F11"/>
      <c r="G11" s="15"/>
      <c r="H11"/>
      <c r="I11" s="30"/>
      <c r="J11"/>
      <c r="K11" s="30"/>
      <c r="M11" s="42"/>
      <c r="O11" s="13"/>
    </row>
    <row r="12" spans="1:15" s="16" customFormat="1" ht="30" customHeight="1" x14ac:dyDescent="0.25">
      <c r="A12" s="13"/>
      <c r="B12" s="50" t="s">
        <v>22</v>
      </c>
      <c r="C12" s="106" t="s">
        <v>6080</v>
      </c>
      <c r="D12" s="106"/>
      <c r="E12" s="106"/>
      <c r="F12" s="15"/>
      <c r="G12" s="49" t="s">
        <v>6081</v>
      </c>
      <c r="H12" s="15"/>
      <c r="I12" s="15"/>
      <c r="J12" s="15"/>
      <c r="K12" s="49" t="s">
        <v>6082</v>
      </c>
      <c r="L12" s="15"/>
      <c r="M12" s="40" t="s">
        <v>6075</v>
      </c>
      <c r="N12" s="15"/>
      <c r="O12" s="13"/>
    </row>
    <row r="13" spans="1:15" s="16" customFormat="1" ht="9.75" customHeight="1" x14ac:dyDescent="0.25">
      <c r="A13" s="13"/>
      <c r="B13" s="53"/>
      <c r="C13" s="30"/>
      <c r="D13" s="31"/>
      <c r="E13" s="30"/>
      <c r="F13"/>
      <c r="G13" s="30"/>
      <c r="H13"/>
      <c r="I13" s="30"/>
      <c r="J13"/>
      <c r="K13" s="30"/>
      <c r="M13" s="42"/>
      <c r="O13" s="13"/>
    </row>
    <row r="14" spans="1:15" ht="15.75" x14ac:dyDescent="0.25">
      <c r="A14" s="6"/>
      <c r="B14" s="54"/>
      <c r="C14" s="34" t="s">
        <v>25</v>
      </c>
      <c r="D14" s="35"/>
      <c r="E14" s="35"/>
      <c r="F14" s="35"/>
      <c r="G14" s="35"/>
      <c r="H14" s="35"/>
      <c r="I14" s="35"/>
      <c r="J14" s="35"/>
      <c r="K14" s="35"/>
      <c r="L14" s="33"/>
      <c r="M14" s="43"/>
      <c r="N14" s="33"/>
      <c r="O14" s="6"/>
    </row>
    <row r="15" spans="1:15" x14ac:dyDescent="0.25">
      <c r="A15" s="6"/>
      <c r="B15" s="8"/>
      <c r="C15" s="10" t="s">
        <v>5</v>
      </c>
      <c r="D15" s="10"/>
      <c r="E15" s="10" t="s">
        <v>6</v>
      </c>
      <c r="F15" s="10"/>
      <c r="G15" s="10" t="s">
        <v>6073</v>
      </c>
      <c r="H15" s="10"/>
      <c r="I15" s="10" t="s">
        <v>7</v>
      </c>
      <c r="J15" s="10"/>
      <c r="K15" s="10" t="s">
        <v>8</v>
      </c>
      <c r="L15" s="8"/>
      <c r="M15" s="44" t="s">
        <v>9</v>
      </c>
      <c r="N15" s="8"/>
      <c r="O15" s="6"/>
    </row>
    <row r="16" spans="1:15" s="16" customFormat="1" ht="30" customHeight="1" x14ac:dyDescent="0.25">
      <c r="A16" s="13"/>
      <c r="B16" s="50" t="s">
        <v>5</v>
      </c>
      <c r="C16" s="46" t="s">
        <v>6083</v>
      </c>
      <c r="D16" s="15"/>
      <c r="E16" s="46" t="s">
        <v>6084</v>
      </c>
      <c r="F16"/>
      <c r="G16" s="46" t="s">
        <v>6085</v>
      </c>
      <c r="H16"/>
      <c r="I16" s="46" t="s">
        <v>6086</v>
      </c>
      <c r="J16"/>
      <c r="K16" s="88" t="s">
        <v>6087</v>
      </c>
      <c r="L16" s="14"/>
      <c r="M16" s="40" t="s">
        <v>6088</v>
      </c>
      <c r="N16" s="14"/>
      <c r="O16" s="13"/>
    </row>
    <row r="17" spans="1:15" s="20" customFormat="1" ht="8.1" customHeight="1" x14ac:dyDescent="0.25">
      <c r="A17" s="17"/>
      <c r="B17" s="51"/>
      <c r="C17" s="19"/>
      <c r="D17" s="19"/>
      <c r="E17" s="19"/>
      <c r="F17" s="19"/>
      <c r="G17" s="19"/>
      <c r="H17" s="19"/>
      <c r="I17" s="19"/>
      <c r="J17" s="19"/>
      <c r="K17" s="19"/>
      <c r="L17" s="18"/>
      <c r="M17" s="41"/>
      <c r="N17" s="18"/>
      <c r="O17" s="17"/>
    </row>
    <row r="18" spans="1:15" s="16" customFormat="1" ht="30" customHeight="1" x14ac:dyDescent="0.25">
      <c r="A18" s="13"/>
      <c r="B18" s="50" t="s">
        <v>14</v>
      </c>
      <c r="C18" s="47" t="s">
        <v>6089</v>
      </c>
      <c r="D18" s="15"/>
      <c r="E18" s="47" t="s">
        <v>6090</v>
      </c>
      <c r="F18"/>
      <c r="G18" s="47" t="s">
        <v>6091</v>
      </c>
      <c r="H18"/>
      <c r="I18" s="47" t="s">
        <v>6092</v>
      </c>
      <c r="J18"/>
      <c r="K18" s="86" t="s">
        <v>6093</v>
      </c>
      <c r="L18" s="14"/>
      <c r="M18" s="40" t="s">
        <v>6088</v>
      </c>
      <c r="N18" s="14"/>
      <c r="O18" s="13"/>
    </row>
    <row r="19" spans="1:15" s="16" customFormat="1" ht="9.75" customHeight="1" x14ac:dyDescent="0.25">
      <c r="A19" s="13"/>
      <c r="B19" s="52"/>
      <c r="C19" s="30"/>
      <c r="D19" s="31"/>
      <c r="E19" s="30"/>
      <c r="F19"/>
      <c r="G19" s="15"/>
      <c r="H19"/>
      <c r="I19" s="30"/>
      <c r="J19"/>
      <c r="K19" s="30"/>
      <c r="M19" s="42"/>
      <c r="O19" s="13"/>
    </row>
    <row r="20" spans="1:15" s="16" customFormat="1" ht="30" customHeight="1" x14ac:dyDescent="0.25">
      <c r="A20" s="13"/>
      <c r="B20" s="50" t="s">
        <v>18</v>
      </c>
      <c r="C20" s="48" t="s">
        <v>6094</v>
      </c>
      <c r="D20" s="15"/>
      <c r="E20" s="48" t="s">
        <v>6095</v>
      </c>
      <c r="F20" s="15"/>
      <c r="G20" s="48" t="s">
        <v>6096</v>
      </c>
      <c r="H20" s="15"/>
      <c r="I20" s="48" t="s">
        <v>6097</v>
      </c>
      <c r="J20" s="15"/>
      <c r="K20" s="87" t="s">
        <v>6098</v>
      </c>
      <c r="L20" s="15"/>
      <c r="M20" s="40" t="s">
        <v>6088</v>
      </c>
      <c r="N20" s="15"/>
      <c r="O20" s="13"/>
    </row>
    <row r="21" spans="1:15" s="16" customFormat="1" ht="9.75" customHeight="1" x14ac:dyDescent="0.25">
      <c r="A21" s="13"/>
      <c r="B21" s="52"/>
      <c r="C21" s="30"/>
      <c r="D21" s="31"/>
      <c r="E21" s="15"/>
      <c r="F21"/>
      <c r="G21" s="15"/>
      <c r="H21"/>
      <c r="I21" s="30"/>
      <c r="J21"/>
      <c r="K21" s="30"/>
      <c r="M21" s="42"/>
      <c r="O21" s="13"/>
    </row>
    <row r="22" spans="1:15" s="16" customFormat="1" ht="30" customHeight="1" x14ac:dyDescent="0.25">
      <c r="A22" s="13"/>
      <c r="B22" s="50" t="s">
        <v>22</v>
      </c>
      <c r="C22" s="106" t="s">
        <v>6099</v>
      </c>
      <c r="D22" s="106"/>
      <c r="E22" s="106"/>
      <c r="F22" s="15"/>
      <c r="G22" s="49" t="s">
        <v>6100</v>
      </c>
      <c r="H22" s="15"/>
      <c r="I22" s="15"/>
      <c r="J22" s="15"/>
      <c r="K22" s="49" t="s">
        <v>6101</v>
      </c>
      <c r="L22" s="15"/>
      <c r="M22" s="40" t="s">
        <v>6088</v>
      </c>
      <c r="N22" s="15"/>
      <c r="O22" s="13"/>
    </row>
    <row r="23" spans="1:15" s="16" customFormat="1" ht="9.75" customHeight="1" x14ac:dyDescent="0.25">
      <c r="A23" s="13"/>
      <c r="B23" s="53"/>
      <c r="C23" s="30"/>
      <c r="D23" s="31"/>
      <c r="E23" s="30"/>
      <c r="F23"/>
      <c r="G23" s="30"/>
      <c r="H23"/>
      <c r="I23" s="30"/>
      <c r="J23"/>
      <c r="K23" s="30"/>
      <c r="M23" s="42"/>
      <c r="O23" s="13"/>
    </row>
    <row r="24" spans="1:15" ht="15.75" x14ac:dyDescent="0.25">
      <c r="A24" s="6"/>
      <c r="B24" s="54"/>
      <c r="C24" s="34" t="s">
        <v>37</v>
      </c>
      <c r="D24" s="35"/>
      <c r="E24" s="35"/>
      <c r="F24" s="35"/>
      <c r="G24" s="35"/>
      <c r="H24" s="35"/>
      <c r="I24" s="35"/>
      <c r="J24" s="35"/>
      <c r="K24" s="35"/>
      <c r="L24" s="33"/>
      <c r="M24" s="43"/>
      <c r="N24" s="33"/>
      <c r="O24" s="6"/>
    </row>
    <row r="25" spans="1:15" x14ac:dyDescent="0.25">
      <c r="A25" s="6"/>
      <c r="B25" s="8"/>
      <c r="C25" s="10" t="s">
        <v>5</v>
      </c>
      <c r="D25" s="10"/>
      <c r="E25" s="10" t="s">
        <v>6</v>
      </c>
      <c r="F25" s="10"/>
      <c r="G25" s="10" t="s">
        <v>6073</v>
      </c>
      <c r="H25" s="10"/>
      <c r="I25" s="10" t="s">
        <v>7</v>
      </c>
      <c r="J25" s="10"/>
      <c r="K25" s="10" t="s">
        <v>8</v>
      </c>
      <c r="L25" s="8"/>
      <c r="M25" s="44" t="s">
        <v>9</v>
      </c>
      <c r="N25" s="8"/>
      <c r="O25" s="6"/>
    </row>
    <row r="26" spans="1:15" s="16" customFormat="1" ht="30" customHeight="1" x14ac:dyDescent="0.25">
      <c r="A26" s="13"/>
      <c r="B26" s="50" t="s">
        <v>5</v>
      </c>
      <c r="C26" s="46" t="s">
        <v>38</v>
      </c>
      <c r="D26" s="15"/>
      <c r="E26" s="46" t="s">
        <v>39</v>
      </c>
      <c r="F26"/>
      <c r="G26" s="46" t="s">
        <v>6029</v>
      </c>
      <c r="H26"/>
      <c r="I26" s="46" t="s">
        <v>6102</v>
      </c>
      <c r="J26"/>
      <c r="K26" s="46" t="s">
        <v>6025</v>
      </c>
      <c r="L26" s="14"/>
      <c r="M26" s="40" t="s">
        <v>6103</v>
      </c>
      <c r="N26" s="14"/>
      <c r="O26" s="13"/>
    </row>
    <row r="27" spans="1:15" s="20" customFormat="1" ht="8.1" customHeight="1" x14ac:dyDescent="0.25">
      <c r="A27" s="17"/>
      <c r="B27" s="51"/>
      <c r="C27" s="19"/>
      <c r="D27" s="19"/>
      <c r="E27" s="19"/>
      <c r="F27" s="19"/>
      <c r="G27" s="19"/>
      <c r="H27" s="19"/>
      <c r="I27" s="19"/>
      <c r="J27" s="19"/>
      <c r="K27" s="19"/>
      <c r="L27" s="18"/>
      <c r="M27" s="41"/>
      <c r="N27" s="18"/>
      <c r="O27" s="17"/>
    </row>
    <row r="28" spans="1:15" s="16" customFormat="1" ht="30" customHeight="1" x14ac:dyDescent="0.25">
      <c r="A28" s="13"/>
      <c r="B28" s="50" t="s">
        <v>14</v>
      </c>
      <c r="C28" s="47" t="s">
        <v>6048</v>
      </c>
      <c r="D28" s="15"/>
      <c r="E28" s="47" t="s">
        <v>6104</v>
      </c>
      <c r="F28"/>
      <c r="G28" s="47" t="s">
        <v>6046</v>
      </c>
      <c r="H28"/>
      <c r="I28" s="47" t="s">
        <v>6105</v>
      </c>
      <c r="J28"/>
      <c r="K28" s="47" t="s">
        <v>6041</v>
      </c>
      <c r="L28" s="14"/>
      <c r="M28" s="40" t="s">
        <v>6079</v>
      </c>
      <c r="N28" s="14"/>
      <c r="O28" s="13"/>
    </row>
    <row r="29" spans="1:15" s="16" customFormat="1" ht="9.75" customHeight="1" x14ac:dyDescent="0.25">
      <c r="A29" s="13"/>
      <c r="B29" s="52"/>
      <c r="C29" s="30"/>
      <c r="D29" s="31"/>
      <c r="E29" s="30"/>
      <c r="F29"/>
      <c r="G29" s="15"/>
      <c r="H29"/>
      <c r="I29" s="30"/>
      <c r="J29"/>
      <c r="K29" s="30"/>
      <c r="M29" s="42"/>
      <c r="O29" s="13"/>
    </row>
    <row r="30" spans="1:15" s="16" customFormat="1" ht="30" customHeight="1" x14ac:dyDescent="0.25">
      <c r="A30" s="13"/>
      <c r="B30" s="50" t="s">
        <v>18</v>
      </c>
      <c r="C30" s="48" t="s">
        <v>44</v>
      </c>
      <c r="D30" s="15"/>
      <c r="E30" s="48" t="s">
        <v>6106</v>
      </c>
      <c r="F30" s="15"/>
      <c r="G30" s="48" t="s">
        <v>6059</v>
      </c>
      <c r="H30" s="15"/>
      <c r="I30" s="48" t="s">
        <v>6107</v>
      </c>
      <c r="J30" s="15"/>
      <c r="K30" s="48" t="s">
        <v>6058</v>
      </c>
      <c r="L30" s="15"/>
      <c r="M30" s="40" t="s">
        <v>6103</v>
      </c>
      <c r="N30" s="15"/>
      <c r="O30" s="13"/>
    </row>
    <row r="31" spans="1:15" s="16" customFormat="1" ht="9.75" customHeight="1" x14ac:dyDescent="0.25">
      <c r="A31" s="13"/>
      <c r="B31" s="52"/>
      <c r="C31" s="30"/>
      <c r="D31" s="31"/>
      <c r="E31" s="30"/>
      <c r="F31"/>
      <c r="G31" s="15"/>
      <c r="H31"/>
      <c r="I31" s="30"/>
      <c r="J31"/>
      <c r="K31" s="30"/>
      <c r="M31" s="42"/>
      <c r="O31" s="13"/>
    </row>
    <row r="32" spans="1:15" s="16" customFormat="1" ht="30" customHeight="1" x14ac:dyDescent="0.25">
      <c r="A32" s="13"/>
      <c r="B32" s="50" t="s">
        <v>22</v>
      </c>
      <c r="C32" s="106" t="s">
        <v>6070</v>
      </c>
      <c r="D32" s="106"/>
      <c r="E32" s="106"/>
      <c r="F32" s="15"/>
      <c r="G32" s="49" t="s">
        <v>6066</v>
      </c>
      <c r="H32" s="15"/>
      <c r="I32" s="15"/>
      <c r="J32" s="15"/>
      <c r="K32" s="49" t="s">
        <v>6069</v>
      </c>
      <c r="L32" s="15"/>
      <c r="M32" s="40" t="s">
        <v>24</v>
      </c>
      <c r="N32" s="15"/>
      <c r="O32" s="13"/>
    </row>
    <row r="33" spans="1:15" s="16" customFormat="1" ht="9.75" customHeight="1" x14ac:dyDescent="0.25">
      <c r="A33" s="13"/>
      <c r="B33" s="53"/>
      <c r="C33" s="30"/>
      <c r="D33" s="31"/>
      <c r="E33" s="30"/>
      <c r="F33"/>
      <c r="G33" s="30"/>
      <c r="H33"/>
      <c r="I33" s="30"/>
      <c r="J33"/>
      <c r="K33" s="30"/>
      <c r="M33" s="42"/>
      <c r="O33" s="13"/>
    </row>
    <row r="34" spans="1:15" ht="15.75" x14ac:dyDescent="0.25">
      <c r="A34" s="6"/>
      <c r="B34" s="54"/>
      <c r="C34" s="34" t="s">
        <v>47</v>
      </c>
      <c r="D34" s="35"/>
      <c r="E34" s="35"/>
      <c r="F34" s="35"/>
      <c r="G34" s="35"/>
      <c r="H34" s="35"/>
      <c r="I34" s="35"/>
      <c r="J34" s="35"/>
      <c r="K34" s="35"/>
      <c r="L34" s="33"/>
      <c r="M34" s="43"/>
      <c r="N34" s="33"/>
      <c r="O34" s="6"/>
    </row>
    <row r="35" spans="1:15" x14ac:dyDescent="0.25">
      <c r="A35" s="6"/>
      <c r="B35" s="8"/>
      <c r="C35" s="10" t="s">
        <v>5</v>
      </c>
      <c r="D35" s="10"/>
      <c r="E35" s="10" t="s">
        <v>6</v>
      </c>
      <c r="F35" s="10"/>
      <c r="G35" s="10" t="s">
        <v>6073</v>
      </c>
      <c r="H35" s="10"/>
      <c r="I35" s="10" t="s">
        <v>7</v>
      </c>
      <c r="J35" s="10"/>
      <c r="K35" s="10" t="s">
        <v>8</v>
      </c>
      <c r="L35" s="8"/>
      <c r="M35" s="44" t="s">
        <v>9</v>
      </c>
      <c r="N35" s="8"/>
      <c r="O35" s="6"/>
    </row>
    <row r="36" spans="1:15" s="16" customFormat="1" ht="30" customHeight="1" x14ac:dyDescent="0.25">
      <c r="A36" s="13"/>
      <c r="B36" s="50" t="s">
        <v>5</v>
      </c>
      <c r="C36" s="46" t="s">
        <v>6108</v>
      </c>
      <c r="D36" s="15"/>
      <c r="E36" s="46" t="s">
        <v>6109</v>
      </c>
      <c r="F36"/>
      <c r="G36" s="46" t="s">
        <v>6110</v>
      </c>
      <c r="H36"/>
      <c r="I36" s="46" t="s">
        <v>6086</v>
      </c>
      <c r="J36"/>
      <c r="K36" s="46" t="s">
        <v>51</v>
      </c>
      <c r="L36" s="14"/>
      <c r="M36" s="40" t="s">
        <v>6111</v>
      </c>
      <c r="N36" s="14"/>
      <c r="O36" s="13"/>
    </row>
    <row r="37" spans="1:15" s="20" customFormat="1" ht="8.1" customHeight="1" x14ac:dyDescent="0.25">
      <c r="A37" s="17"/>
      <c r="B37" s="51"/>
      <c r="C37" s="19"/>
      <c r="D37" s="19"/>
      <c r="E37" s="19"/>
      <c r="F37" s="19"/>
      <c r="G37" s="19"/>
      <c r="H37" s="19"/>
      <c r="I37" s="19"/>
      <c r="J37" s="19"/>
      <c r="K37" s="19"/>
      <c r="L37" s="18"/>
      <c r="M37" s="41"/>
      <c r="N37" s="18"/>
      <c r="O37" s="17"/>
    </row>
    <row r="38" spans="1:15" s="16" customFormat="1" ht="30" customHeight="1" x14ac:dyDescent="0.25">
      <c r="A38" s="13"/>
      <c r="B38" s="50" t="s">
        <v>14</v>
      </c>
      <c r="C38" s="47" t="s">
        <v>6112</v>
      </c>
      <c r="D38" s="15"/>
      <c r="E38" s="47" t="s">
        <v>6113</v>
      </c>
      <c r="F38"/>
      <c r="G38" s="47" t="s">
        <v>6114</v>
      </c>
      <c r="H38"/>
      <c r="I38" s="47" t="s">
        <v>6092</v>
      </c>
      <c r="J38"/>
      <c r="K38" s="47" t="s">
        <v>6115</v>
      </c>
      <c r="L38" s="14"/>
      <c r="M38" s="40" t="s">
        <v>6088</v>
      </c>
      <c r="N38" s="14"/>
      <c r="O38" s="13"/>
    </row>
    <row r="39" spans="1:15" s="16" customFormat="1" ht="9.75" customHeight="1" x14ac:dyDescent="0.25">
      <c r="A39" s="13"/>
      <c r="B39" s="52"/>
      <c r="C39" s="30"/>
      <c r="D39" s="31"/>
      <c r="E39" s="30"/>
      <c r="F39"/>
      <c r="G39" s="15"/>
      <c r="H39"/>
      <c r="I39" s="30"/>
      <c r="J39"/>
      <c r="K39" s="30"/>
      <c r="M39" s="42"/>
      <c r="O39" s="13"/>
    </row>
    <row r="40" spans="1:15" s="16" customFormat="1" ht="30" customHeight="1" x14ac:dyDescent="0.25">
      <c r="A40" s="13"/>
      <c r="B40" s="50" t="s">
        <v>18</v>
      </c>
      <c r="C40" s="48" t="s">
        <v>6116</v>
      </c>
      <c r="D40" s="15"/>
      <c r="E40" s="48" t="s">
        <v>6117</v>
      </c>
      <c r="F40" s="15"/>
      <c r="G40" s="48" t="s">
        <v>6118</v>
      </c>
      <c r="H40" s="15"/>
      <c r="I40" s="48" t="str">
        <f>$I$20</f>
        <v>Gluten Free Egg, Cress and Mayo Bap</v>
      </c>
      <c r="J40" s="15"/>
      <c r="K40" s="48" t="s">
        <v>6119</v>
      </c>
      <c r="L40" s="15"/>
      <c r="M40" s="40" t="s">
        <v>6111</v>
      </c>
      <c r="N40" s="15"/>
      <c r="O40" s="13"/>
    </row>
    <row r="41" spans="1:15" s="16" customFormat="1" ht="9.75" customHeight="1" x14ac:dyDescent="0.25">
      <c r="A41" s="13"/>
      <c r="B41" s="52"/>
      <c r="C41" s="30"/>
      <c r="D41" s="31"/>
      <c r="E41" s="30"/>
      <c r="F41"/>
      <c r="G41" s="15"/>
      <c r="H41"/>
      <c r="I41" s="30"/>
      <c r="J41"/>
      <c r="K41" s="30"/>
      <c r="M41" s="42"/>
      <c r="O41" s="13"/>
    </row>
    <row r="42" spans="1:15" s="16" customFormat="1" ht="30" customHeight="1" x14ac:dyDescent="0.25">
      <c r="A42" s="13"/>
      <c r="B42" s="50" t="s">
        <v>22</v>
      </c>
      <c r="C42" s="106" t="s">
        <v>6120</v>
      </c>
      <c r="D42" s="106"/>
      <c r="E42" s="106"/>
      <c r="F42" s="15"/>
      <c r="G42" s="49" t="s">
        <v>6100</v>
      </c>
      <c r="H42" s="15"/>
      <c r="I42" s="15"/>
      <c r="J42" s="15"/>
      <c r="K42" s="49" t="s">
        <v>6121</v>
      </c>
      <c r="L42" s="15"/>
      <c r="M42" s="40" t="s">
        <v>6079</v>
      </c>
      <c r="N42" s="15"/>
      <c r="O42" s="13"/>
    </row>
    <row r="43" spans="1:15" s="16" customFormat="1" ht="9.75" customHeight="1" x14ac:dyDescent="0.25">
      <c r="A43" s="13"/>
      <c r="B43" s="53"/>
      <c r="C43" s="30"/>
      <c r="D43" s="31"/>
      <c r="E43" s="30"/>
      <c r="F43"/>
      <c r="G43" s="30"/>
      <c r="H43"/>
      <c r="I43" s="30"/>
      <c r="J43"/>
      <c r="K43" s="30"/>
      <c r="M43" s="42"/>
      <c r="O43" s="13"/>
    </row>
    <row r="44" spans="1:15" ht="15.75" x14ac:dyDescent="0.25">
      <c r="A44" s="6"/>
      <c r="B44" s="54"/>
      <c r="C44" s="34" t="s">
        <v>57</v>
      </c>
      <c r="D44" s="35"/>
      <c r="E44" s="35"/>
      <c r="F44" s="35"/>
      <c r="G44" s="35"/>
      <c r="H44" s="35"/>
      <c r="I44" s="35"/>
      <c r="J44" s="35"/>
      <c r="K44" s="35"/>
      <c r="L44" s="33"/>
      <c r="M44" s="43"/>
      <c r="N44" s="33"/>
      <c r="O44" s="6"/>
    </row>
    <row r="45" spans="1:15" x14ac:dyDescent="0.25">
      <c r="A45" s="6"/>
      <c r="B45" s="8"/>
      <c r="C45" s="10" t="s">
        <v>5</v>
      </c>
      <c r="D45" s="10"/>
      <c r="E45" s="10" t="s">
        <v>6</v>
      </c>
      <c r="F45" s="10"/>
      <c r="G45" s="10" t="s">
        <v>6073</v>
      </c>
      <c r="H45" s="10"/>
      <c r="I45" s="10" t="s">
        <v>7</v>
      </c>
      <c r="J45" s="10"/>
      <c r="K45" s="10" t="s">
        <v>8</v>
      </c>
      <c r="L45" s="8"/>
      <c r="M45" s="44" t="s">
        <v>9</v>
      </c>
      <c r="N45" s="8"/>
      <c r="O45" s="6"/>
    </row>
    <row r="46" spans="1:15" s="16" customFormat="1" ht="30" customHeight="1" x14ac:dyDescent="0.25">
      <c r="A46" s="13"/>
      <c r="B46" s="50" t="s">
        <v>5</v>
      </c>
      <c r="C46" s="46" t="s">
        <v>6122</v>
      </c>
      <c r="D46" s="15"/>
      <c r="E46" s="46" t="s">
        <v>6123</v>
      </c>
      <c r="F46"/>
      <c r="G46" s="46" t="s">
        <v>6124</v>
      </c>
      <c r="H46"/>
      <c r="I46" s="46" t="s">
        <v>6125</v>
      </c>
      <c r="J46"/>
      <c r="K46" s="46" t="s">
        <v>31</v>
      </c>
      <c r="L46" s="14"/>
      <c r="M46" s="40" t="s">
        <v>6126</v>
      </c>
      <c r="N46" s="14"/>
      <c r="O46" s="13"/>
    </row>
    <row r="47" spans="1:15" s="20" customFormat="1" ht="8.1" customHeight="1" x14ac:dyDescent="0.25">
      <c r="A47" s="17"/>
      <c r="B47" s="51"/>
      <c r="C47" s="19"/>
      <c r="D47" s="19"/>
      <c r="E47" s="19"/>
      <c r="F47" s="19"/>
      <c r="G47" s="19"/>
      <c r="H47" s="19"/>
      <c r="I47" s="19"/>
      <c r="J47" s="19"/>
      <c r="K47" s="19"/>
      <c r="L47" s="18"/>
      <c r="M47" s="41"/>
      <c r="N47" s="18"/>
      <c r="O47" s="17"/>
    </row>
    <row r="48" spans="1:15" s="16" customFormat="1" ht="30" customHeight="1" x14ac:dyDescent="0.25">
      <c r="A48" s="13"/>
      <c r="B48" s="50" t="s">
        <v>14</v>
      </c>
      <c r="C48" s="47" t="s">
        <v>6127</v>
      </c>
      <c r="D48" s="15"/>
      <c r="E48" s="47" t="s">
        <v>6128</v>
      </c>
      <c r="F48"/>
      <c r="G48" s="47" t="s">
        <v>6129</v>
      </c>
      <c r="H48"/>
      <c r="I48" s="47" t="s">
        <v>6040</v>
      </c>
      <c r="J48"/>
      <c r="K48" s="47" t="s">
        <v>6041</v>
      </c>
      <c r="L48" s="14"/>
      <c r="M48" s="40" t="s">
        <v>6126</v>
      </c>
      <c r="N48" s="14"/>
      <c r="O48" s="13"/>
    </row>
    <row r="49" spans="1:15" s="16" customFormat="1" ht="9.75" customHeight="1" x14ac:dyDescent="0.25">
      <c r="A49" s="13"/>
      <c r="B49" s="52"/>
      <c r="C49" s="30"/>
      <c r="D49" s="31"/>
      <c r="E49" s="30"/>
      <c r="F49"/>
      <c r="G49" s="15"/>
      <c r="H49"/>
      <c r="I49" s="30"/>
      <c r="J49"/>
      <c r="K49" s="30"/>
      <c r="M49" s="42"/>
      <c r="O49" s="13"/>
    </row>
    <row r="50" spans="1:15" s="16" customFormat="1" ht="30" customHeight="1" x14ac:dyDescent="0.25">
      <c r="A50" s="13"/>
      <c r="B50" s="50" t="s">
        <v>18</v>
      </c>
      <c r="C50" s="48" t="s">
        <v>6053</v>
      </c>
      <c r="D50" s="15"/>
      <c r="E50" s="48" t="s">
        <v>6064</v>
      </c>
      <c r="F50" s="15"/>
      <c r="G50" s="48" t="s">
        <v>6130</v>
      </c>
      <c r="H50" s="15"/>
      <c r="I50" s="48" t="s">
        <v>6056</v>
      </c>
      <c r="J50" s="15"/>
      <c r="K50" s="48" t="s">
        <v>6058</v>
      </c>
      <c r="L50" s="15"/>
      <c r="M50" s="40" t="s">
        <v>6126</v>
      </c>
      <c r="N50" s="15"/>
      <c r="O50" s="13"/>
    </row>
    <row r="51" spans="1:15" s="16" customFormat="1" ht="9.75" customHeight="1" x14ac:dyDescent="0.25">
      <c r="A51" s="13"/>
      <c r="B51" s="52"/>
      <c r="C51" s="30"/>
      <c r="D51" s="31"/>
      <c r="E51" s="30"/>
      <c r="F51"/>
      <c r="G51" s="15"/>
      <c r="H51"/>
      <c r="I51" s="30"/>
      <c r="J51"/>
      <c r="K51" s="30"/>
      <c r="M51" s="42"/>
      <c r="O51" s="13"/>
    </row>
    <row r="52" spans="1:15" s="16" customFormat="1" ht="30" customHeight="1" x14ac:dyDescent="0.25">
      <c r="A52" s="13"/>
      <c r="B52" s="50" t="s">
        <v>22</v>
      </c>
      <c r="C52" s="106" t="s">
        <v>6131</v>
      </c>
      <c r="D52" s="106"/>
      <c r="E52" s="106"/>
      <c r="F52" s="15"/>
      <c r="G52" s="49" t="s">
        <v>6132</v>
      </c>
      <c r="H52" s="15"/>
      <c r="I52" s="15"/>
      <c r="J52" s="15"/>
      <c r="K52" s="49" t="s">
        <v>6082</v>
      </c>
      <c r="L52" s="15"/>
      <c r="M52" s="40" t="s">
        <v>6126</v>
      </c>
      <c r="N52" s="15"/>
      <c r="O52" s="13"/>
    </row>
    <row r="53" spans="1:15" s="16" customFormat="1" ht="9.75" customHeight="1" x14ac:dyDescent="0.25">
      <c r="A53" s="13"/>
      <c r="B53" s="53"/>
      <c r="C53" s="30"/>
      <c r="D53" s="31"/>
      <c r="E53" s="30"/>
      <c r="F53"/>
      <c r="G53" s="30"/>
      <c r="H53"/>
      <c r="I53" s="30"/>
      <c r="J53"/>
      <c r="K53" s="30"/>
      <c r="O53" s="13"/>
    </row>
    <row r="54" spans="1:15" x14ac:dyDescent="0.25">
      <c r="A54" s="6"/>
      <c r="B54" s="6"/>
      <c r="C54" s="7"/>
      <c r="D54" s="7"/>
      <c r="E54" s="7"/>
      <c r="F54" s="7"/>
      <c r="G54" s="7"/>
      <c r="H54" s="7"/>
      <c r="I54" s="7"/>
      <c r="J54" s="7"/>
      <c r="K54" s="7"/>
      <c r="L54" s="6"/>
      <c r="M54" s="6"/>
      <c r="N54" s="6"/>
      <c r="O54" s="6"/>
    </row>
  </sheetData>
  <mergeCells count="8">
    <mergeCell ref="C22:E22"/>
    <mergeCell ref="C32:E32"/>
    <mergeCell ref="C42:E42"/>
    <mergeCell ref="C52:E52"/>
    <mergeCell ref="A1:O1"/>
    <mergeCell ref="C8:E8"/>
    <mergeCell ref="C10:E10"/>
    <mergeCell ref="C12:E12"/>
  </mergeCells>
  <hyperlinks>
    <hyperlink ref="C6" location="'Macaroni Cheese + MBC'!A1" display="Macarnoi Cheese with Crispy Onions" xr:uid="{3F469F40-1F9E-4C2A-B59F-AE9647FCBED9}"/>
    <hyperlink ref="E6" location="'Tomato and Basil Pasta Bk + MBC'!A1" display="Tomato and Basil Pasta Bake " xr:uid="{C611E9CF-3541-40CD-9C09-1269CE68B519}"/>
    <hyperlink ref="I6" location="'Cheese Salad Bap + MBC'!A1" display="Cheese Salad Bap" xr:uid="{A18B2EBE-1E1B-4054-B7C5-CB229F6D54C9}"/>
    <hyperlink ref="C16" location="'Chicken Curry +FS'!A1" display="Chicken and Veg Curry with Rice and Beans" xr:uid="{FACF3BEB-B13D-40A6-89D6-B17C9236B24D}"/>
    <hyperlink ref="I16" location="'Egg Cress Bap+FS'!A1" display="Egg, Cress and Mayo Bap" xr:uid="{A0B12204-5D20-4A8D-9FBE-6E902F05CA18}"/>
    <hyperlink ref="K16" location="'Tuna Salad + FS'!A1" display="Tuna &amp; Salmon Salad" xr:uid="{F7698E97-8E88-4E1B-BCA8-7CBD0AE4022F}"/>
    <hyperlink ref="C36" location="'Baked Cajun Turkey + FY'!A1" display="Baked Cajun Turkey Strips with Chips (baked) and Peas" xr:uid="{E18CA6E2-6228-46C2-9D15-CE6A6D1D9907}"/>
    <hyperlink ref="E36" location="'Herbed Tofu Goujons + FY'!A1" display="Herbed Tofu Goujons with Chips (baked) and Peas" xr:uid="{A3CE072C-097C-4D13-9952-893DD476A314}"/>
    <hyperlink ref="I36" location="'Egg Cress Bap+FY'!A1" display="Egg, Cress and Mayo Bap" xr:uid="{0BDEE0F1-2777-43E7-8427-2EF4F9403501}"/>
    <hyperlink ref="K36" location="'Quorn Salad + FY'!A1" display="Quorn salad" xr:uid="{81B80566-98FC-4E9B-A5AC-69A396E21E1D}"/>
    <hyperlink ref="C46" location="'Beef Bolognaise + BA '!A1" display="Beef Bolognaise &amp; Pasta" xr:uid="{2D2BBEF2-5928-4D40-A2BA-17CADA3AA44A}"/>
    <hyperlink ref="I46" location="'Chicken Mayo Bap + BA'!A1" display="Chicken, Onion and Mayo Bap" xr:uid="{CD133EDC-3AFC-47FA-8B66-D189408AFF95}"/>
    <hyperlink ref="K46" location="'Cheese Salad + BA'!A1" display="Chicken salad" xr:uid="{66433CE5-5BB3-4992-803D-51CDD9866463}"/>
    <hyperlink ref="K6" location="'Cheese Salad + MBC'!A1" display="Cheese Salad" xr:uid="{501979BB-CE27-4FC0-97E1-AB29533A2CB7}"/>
    <hyperlink ref="E16" location="'Cauliflower &amp; Chick Curry + FS'!A1" display="Cauliflower and Chick Pea Curry with Rice and Beans" xr:uid="{A4ACC3F6-449E-411A-8D93-EC01F02FC0EE}"/>
    <hyperlink ref="E46" location="'Vegetable Bol + BA'!A1" display="Vegetable Bolognaise &amp; Pasta" xr:uid="{5D2CF904-9891-4819-B511-A97FFB2D47BB}"/>
    <hyperlink ref="G6" location="'Jacket Pot with Ratatouille MBC'!A1" display="Jacket Potato with Ratatouille" xr:uid="{16FEDBA9-5875-404D-8DBB-C258FCFEC414}"/>
    <hyperlink ref="G16" location="'Jacket Pot with C+B + FS'!A1" display="Jacket Potato with Beans and Grated Cheese" xr:uid="{9EC224B8-A889-470F-A0FF-F9B272FBB2E8}"/>
    <hyperlink ref="G36" location="'Jacket Pot Tuna SC + FY'!A1" display="Jacket Potato with Tuna, Salmon and Sweetcorn" xr:uid="{DD69FFA6-9A16-43FF-9BDB-19395D9B233F}"/>
    <hyperlink ref="G46" location="'Jacket Pot with Veg Chilli + BA'!A1" display="Jacket Potato with Vegetable Chilli (light)" xr:uid="{92A7DE87-342E-472C-93E7-2931F668114C}"/>
    <hyperlink ref="G26" location="'Jacket Pot with Veg Curry + RP'!A1" display="Jacket Potato with Vegetable Curry" xr:uid="{E7FA5624-94B6-4968-AA14-F9D14D48F007}"/>
    <hyperlink ref="K26" location="'Chicken Salad + RP'!A1" display="Chicken Salad" xr:uid="{4E138E51-CCF6-44B3-80FC-47D7877AA5BA}"/>
    <hyperlink ref="I26" location="'Tuna Cuc Bap + RP'!A1" display="Tuna, Salmon and Cucumber Bap" xr:uid="{1D6BB1D5-2A82-4650-B11B-4D5FEDF80029}"/>
    <hyperlink ref="E26" location="'Roast Quorn Fillet + RP'!A1" display="Roast Quorn Fillet served with Seasonal vegetables and Gravy" xr:uid="{A41FED5C-1291-4C75-846B-29F2DDE5CA2B}"/>
    <hyperlink ref="C26" location="'Roast Chicken Breast + RP'!A1" display="Roast Chicken Breast with Seasonal Vegetables and Gravy" xr:uid="{FC5E4AFD-5002-4ECE-BAD9-E7199C62708D}"/>
    <hyperlink ref="E18" location="'DF Cauli &amp; Chick Curry + FS'!A1" display="DF Cauliflower and Chick Pea Curry with Rice and Beans" xr:uid="{FB5AC55D-AEC7-46DF-91EB-19C2EC700DFE}"/>
    <hyperlink ref="C18" location="'DF Chicken Curry +FS'!A1" display="DF Chicken and Veg Curry with Rice and Beans" xr:uid="{552C0839-204F-4AA9-88A8-5B2CED316C20}"/>
    <hyperlink ref="C48" location="'DF Beef Bolognaise + BA'!A1" display="DF Beef Bolognaise &amp; Pasta" xr:uid="{57C64A84-121E-4519-B4FA-EF2C58E29619}"/>
    <hyperlink ref="E48" location="'DF Vegetable Bol + BA'!A1" display="DF Vegetable Bolognaise &amp; Pasta" xr:uid="{5704639F-FFD8-4301-8828-6CF80593C11D}"/>
    <hyperlink ref="C50" location="'GF Beef Bol + BA'!A1" display="GF Beef Bolognaise &amp; GF Pasta" xr:uid="{D6CB5277-58AD-4CAA-B65C-2769DAD61434}"/>
    <hyperlink ref="E50" location="'GF Veg Bol + BA'!A1" display="GF Vegetable Bolognaise &amp; GF Pasta" xr:uid="{EE9CC48C-B7B2-4BE5-BAE9-F8067FDB18B0}"/>
    <hyperlink ref="C8:E8" location="'DF Tomato Basil Pasta + MBC'!A1" display="DF Tomato and Basil Pasta Bake" xr:uid="{F461F6C4-4B1C-4BD4-9007-9CAB9359BBD9}"/>
    <hyperlink ref="G8" location="'DF Jack Pot Rata + MBC'!A1" display="DF Jacket Potato with Ratatouille" xr:uid="{ED647FFA-E7FB-43D0-905A-DDD4911A7874}"/>
    <hyperlink ref="I8" location="'DF Cheese Bap + MBC'!A1" display="DF Cheese Bap" xr:uid="{8F5ABED5-88C3-4B6C-ABEB-784988F85032}"/>
    <hyperlink ref="K8" location="'DF Cheese Salad + MBC'!A1" display="DF Cheese Salad" xr:uid="{D3422FAC-C3C7-4E0C-82FA-FD58A862C150}"/>
    <hyperlink ref="G18" location="'DF Jack Pot Beans + FS'!A1" display="DF Jacket Potato with Beans" xr:uid="{B4A8EEF8-D76A-4515-9AA1-C48CBC7DF02E}"/>
    <hyperlink ref="I18" location="'DF Egg Cress Bap + FS'!A1" display="DF Egg and Cress Bap" xr:uid="{B7A19299-FC0F-479D-B140-CBA8B9DF8B7A}"/>
    <hyperlink ref="K18" location="'DF Tuna Salad + FS'!A1" display="DF Tuna &amp; Salmon Salad" xr:uid="{98E681D0-E44C-4447-9026-6F91FA963EDC}"/>
    <hyperlink ref="C28" location="'DF Roast Chicken + WM'!A1" display="DF Roast Chicken Breast with Seasonal Vegetables and Gravy" xr:uid="{D3F51D9A-172E-4CF9-B0BA-4CAADDB89D8E}"/>
    <hyperlink ref="E28" location="'DF Roast Quorn + WM'!A1" display="DF Roast Quorn Fillet served with Seasonal vegetables and Gravy" xr:uid="{309B906A-B87A-408C-BF39-752A89C87206}"/>
    <hyperlink ref="G28" location="'DF Jack Pot Veg Cur + WM'!A1" display="DF Jacket Potato with Vegetable Curry" xr:uid="{8F6F03FA-C55E-4216-BC16-FCBE35199EF9}"/>
    <hyperlink ref="I28" location="'DF Tuna Cu Bap + WM'!A1" display="DF Tuna, Salmon and Cucumber Bap" xr:uid="{D651F106-5EB4-4675-94F3-750E77818BB0}"/>
    <hyperlink ref="K28" location="'DF Chicken Salad + WM'!A1" display="DF Chicken Salad" xr:uid="{650006BC-F003-4E9D-8C3F-B13D32829FA0}"/>
    <hyperlink ref="C38" location="'DF Cajun Turkey + FS'!A1" display="DF Baked Cajun Turkey Strips with Chips (baked) and Peas" xr:uid="{DD058A7E-B317-4753-9933-43083CA5390B}"/>
    <hyperlink ref="E38" location="'DF Herbed Tofu + FS'!A1" display="DF Herbed Tofu Goujons with Chips (baked) and Peas" xr:uid="{23AC0B33-A21F-4C42-A327-5C3FC70BDA84}"/>
    <hyperlink ref="G38" location="'DF Jack Pot Tuna Sw + FS'!A1" display="DF Jacket Potato with Tuna, Salmon and Sweetcorn" xr:uid="{1EEEFCF7-17FE-40DD-A196-F4A7BF98D3C4}"/>
    <hyperlink ref="I38" location="'DF Egg Cress Bap + FS'!A1" display="DF Egg and Cress Bap" xr:uid="{32386E2D-A12A-4C15-AB4A-49F4CF0B662C}"/>
    <hyperlink ref="K38" location="'DF Quorn Salad + FS'!A1" display="DF Quorn Salad" xr:uid="{D6CDA699-8609-46FC-9EA7-7CB73B1CED63}"/>
    <hyperlink ref="G48" location="'DF Jack Pot Veg Chil + BA'!A1" display="DF Jacket Potato with Vegetable Chilli (light)" xr:uid="{678BA3F6-F402-4948-B1C7-5B9DF80FF190}"/>
    <hyperlink ref="I48" location="'DF Chicken On Bap + BA'!A1" display="DF Chicken and Onion Bap" xr:uid="{1CE06F9B-CA39-4748-88BF-993BF9CABA24}"/>
    <hyperlink ref="K48" location="'DF Chicken Salad + BA'!A1" display="DF Chicken Salad" xr:uid="{4DDCB0EA-9B37-4BE5-9EDD-04453D882B6B}"/>
    <hyperlink ref="C10:E10" location="'GF Cheesy Pasta Bake + WM'!A1" display="GF Cheesy Pasta Bake" xr:uid="{D6A7582C-D579-4556-B965-CF0E4B0AA6DE}"/>
    <hyperlink ref="G10" location="'GF Jacket Pot Rata + WM'!A1" display="GF Jacket Potato with Ratatouille" xr:uid="{34B82F4A-85F1-4619-9C21-6B2362638C32}"/>
    <hyperlink ref="I10" location="'GF Cheese Bap + WM'!A1" display="GF Cheese Bap" xr:uid="{2102A004-6717-4742-9737-CF4B7D22FEB1}"/>
    <hyperlink ref="K10" location="'GF Cheese Salad + WM'!A1" display="GF Cheese Salad" xr:uid="{3E823393-AE8A-4307-AE20-1F1CC2820AD3}"/>
    <hyperlink ref="C20" location="'GF Chicken Curry +FS'!A1" display="GF Chicken &amp; Veg Curry with Rice and Beans" xr:uid="{129F627C-6F4D-4537-83CB-3A9DA38CEB2C}"/>
    <hyperlink ref="E20" location="'GF Cauli &amp; Chick Curry + FS'!A1" display="GF Cauliflower and Chick Pea Curry with Rice and Beans" xr:uid="{F9797377-721E-435C-9ADC-158BE170C27C}"/>
    <hyperlink ref="G20" location="'Jacket Pot with C+B + FS'!A1" display="GF Jacket Potato with Beans and Grated Cheese" xr:uid="{A5153C89-60B5-4EBC-8031-9DF80F404853}"/>
    <hyperlink ref="I20" location="'GF Egg Bap + FS'!A1" display="GF Egg Bap" xr:uid="{733B7922-EB17-4E25-971D-B921E0AC5094}"/>
    <hyperlink ref="K20" location="'GF Tuna Salad + FS'!A1" display="GF Tuna &amp; Salmon Salad" xr:uid="{921A6847-0782-490F-837D-AA558F2E1E68}"/>
    <hyperlink ref="C30" location="'GF Roast Chicken Breast + RP'!A1" display="GF Roast Chicken Breast with Seasonal Vegetables and Gravy" xr:uid="{B58F8498-427A-4ADB-BC76-A71AD42618CE}"/>
    <hyperlink ref="E30" location="'GF Roast Quorn Fillet + RP'!A1" display="GF Roast Quorn Fillet served with Seasonal vegetables and Gravy" xr:uid="{965183BA-1941-4EDF-80F1-2F044CFE5825}"/>
    <hyperlink ref="G30" location="'GF JP with Veg Curry + RP'!A1" display="GF Jacket Potato with Vegetable Curry" xr:uid="{7501FF70-CCB1-4486-9D35-76C1C001693F}"/>
    <hyperlink ref="I30" location="'GF Tuna Bap + RP'!A1" display="GF Tuna, Salmon and Cucumber Bap" xr:uid="{D73F8F5E-1C5E-4B8A-ADF0-393ADA89208D}"/>
    <hyperlink ref="K30" location="'GF Chicken Salad + RP'!A1" display="GF Chicken Salad" xr:uid="{FDA73DB4-8156-4435-AAEF-F66B0795F345}"/>
    <hyperlink ref="C40" location="'Baked Cajun Turkey + FY'!A1" display="GF Baked Cajun Turkey Strips with Chips (baked) and Peas" xr:uid="{399CAE35-D0C7-4A8C-BCDF-184A19B0DBEF}"/>
    <hyperlink ref="E40" location="'Herbed Tofu Goujons + FY'!A1" display="GF Herbed Tofu Goujons with Chips (baked) and Peas" xr:uid="{694B1509-96DE-4BCD-A70E-1EFA761E3383}"/>
    <hyperlink ref="G40" location="'Jacket Pot Tuna SC + FY'!A1" display="GF Jacket Potato with Tuna, Salmon and Sweetcorn" xr:uid="{E2C8B7B2-EAB8-4CEC-BA0B-054BB54733CA}"/>
    <hyperlink ref="I40" location="'GF Egg Bap + FY'!A1" display="GF Egg Bap" xr:uid="{609CB55F-8C9E-4862-9FF1-8FC61D0C55B0}"/>
    <hyperlink ref="K40" location="'Quorn Salad + FY'!A1" display="GF Quorn salad" xr:uid="{9899E8B6-2026-4D7B-A1E9-960E12FA29D8}"/>
    <hyperlink ref="G50" location="'GF JP with Veg Chilli + BA'!A1" display="GF Jacket Potato with Vegetable Chilli (light)" xr:uid="{2F45B610-A84E-4404-8CA2-9B346A80A642}"/>
    <hyperlink ref="I50" location="'GF Chicken Bap + BA'!A1" display="GF Chicken Bap" xr:uid="{ABF6F9D3-8611-478E-A9EE-4FBEE92FDE7E}"/>
    <hyperlink ref="K50" location="'GF Chicken Salad + BA'!A1" display="GF Chicken Salad" xr:uid="{10EA7188-15C9-4963-9BE2-247E3D68A6CA}"/>
    <hyperlink ref="C12:E12" location="'DF Tomato Basil Pasta + MBC'!A1" display="VN Tomato and Basil Pasta Bake" xr:uid="{38BDE6CD-CF83-429D-93F9-9645B2CD77BA}"/>
    <hyperlink ref="G12" location="'Jacket Pot with Ratatouille MBC'!A1" display="VN Jacket Potato with Ratatouille" xr:uid="{24FCBFA3-7708-46CC-ACF3-CE35FB523F80}"/>
    <hyperlink ref="K12" location="'VN Quorn Salad + MBC'!A1" display="VN Quorn Fillet salad" xr:uid="{DEFD738C-5383-4E1E-B3D0-326DEE5CAD27}"/>
    <hyperlink ref="C22:E22" location="'VN Cauli &amp; Chick Curry+FS '!A1" display="VN Cauliflower &amp; Chick Pea Curry with Rice and Beans" xr:uid="{798A9E7B-F22C-4753-862F-D6E1E4560551}"/>
    <hyperlink ref="G22" location="'VN Jacket Pot Veg Cheese + FS'!A1" display="VN Jacket Potato with Beans and Grated Vegan Cheese" xr:uid="{1CCBAD6E-DC4E-4327-82A2-F593CD233936}"/>
    <hyperlink ref="K22" location="'VN Vegan Cheese Salad + FS'!A1" display="VN Cheese salad" xr:uid="{A1B0A280-8294-4631-B90D-EB15FAB4E516}"/>
    <hyperlink ref="C32:E32" location="'VN Roast Quorn + FJ'!A1" display="VN Roast Quorn Fillet served with Seasonal vegetables and Gravy" xr:uid="{6CC23DCC-BA62-44FD-BBAF-29E90ECB1DE4}"/>
    <hyperlink ref="G32" location="'VN Jacket Pot Veg Cur + FJ'!A1" display="VN Jacket Potato with Vegetable Curry" xr:uid="{8F56BE54-B934-4FC2-A6AA-35AEFD1967EE}"/>
    <hyperlink ref="K32" location="'VN Quorn Salad + FJ'!A1" display="VN Quorn Fillet Salad" xr:uid="{2A4322ED-E0FE-4ADB-9A86-90138BBAF52B}"/>
    <hyperlink ref="C42:E42" location="'VN Herbed Tofu + WM'!A1" display="VN Herbed Tofu Goujons with Chips (baked) and Peas" xr:uid="{52A6B877-5632-4592-88D8-854DC30F5921}"/>
    <hyperlink ref="G42" location="'VN Jacket Pot Veg Cheese + WM'!A1" display="VN Jacket Potato with Beans and Grated Vegan Cheese" xr:uid="{4478B8E6-3921-40F5-BDB3-0E611F5EFC1E}"/>
    <hyperlink ref="K42" location="'VN Vegan Cheese Salad + WM'!A1" display="VN Cheese Salad" xr:uid="{2E8D5FC7-EC9E-4AC8-AA97-0690A494C22B}"/>
    <hyperlink ref="C52:E52" location="'VN Vegetable Bol + BA'!A1" display="VN Vegetable Bolognaise &amp; Pasta" xr:uid="{485F8308-E04B-4B0B-866C-409FFEB38B5E}"/>
    <hyperlink ref="G52" location="'VN JP with Veg Chilli + BA'!A1" display="VN Jacket Potato with Vegetable Chilli (light)" xr:uid="{DB8AEB6F-0A2C-4F9A-8852-588AC4B1383A}"/>
    <hyperlink ref="K52" location="'VN Quorn Salad + BA'!A1" display="VN Quorn Fillet salad" xr:uid="{83EB8F34-4994-44BB-B2C2-43DEB2B5BB5F}"/>
  </hyperlinks>
  <pageMargins left="0.25" right="0.25" top="0.2" bottom="0.2" header="0.3" footer="0.3"/>
  <pageSetup paperSize="8" scale="77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5A467-6CAF-4940-99C5-8395FF81A6BC}">
  <sheetPr>
    <tabColor theme="3" tint="9.9978637043366805E-2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D7" sqref="D7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6037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7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2415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1" si="0">IFERROR(IF(E6="Individual Unit",IF(VLOOKUP($F6,Products,26,FALSE)="","X",VLOOKUP($F6,Products,26,FALSE)),""),"")</f>
        <v>40</v>
      </c>
      <c r="H6" s="23" t="str">
        <f t="shared" ref="H6:H11" si="1">_xlfn.IFNA(VLOOKUP($F6,Products,2,FALSE),"Not Found")</f>
        <v>Bidfood</v>
      </c>
      <c r="I6" s="24" t="str">
        <f t="shared" ref="I6:I11" si="2">_xlfn.IFNA(VLOOKUP($F6,Products,4,FALSE),"Not Found")</f>
        <v>81210</v>
      </c>
      <c r="J6" s="24" t="str">
        <f t="shared" ref="J6:J11" si="3">_xlfn.IFNA(VLOOKUP($F6,Products,5,FALSE),"Not Found")</f>
        <v>Everyday Favourites Mk4 Sandwich Baps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 t="shared" ref="S6:S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F6" s="70">
        <f t="shared" ref="AF6" si="20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2697</v>
      </c>
      <c r="C7" s="24">
        <v>0</v>
      </c>
      <c r="D7" s="24">
        <v>1</v>
      </c>
      <c r="E7" s="23" t="s">
        <v>1216</v>
      </c>
      <c r="F7" s="65" t="s">
        <v>2694</v>
      </c>
      <c r="G7" s="60">
        <f>IFERROR(IF(E7="Individual Unit",IF(VLOOKUP($F7,Products,26,FALSE)="","X",VLOOKUP($F7,Products,26,FALSE)),""),"")</f>
        <v>65</v>
      </c>
      <c r="H7" s="23" t="str">
        <f>_xlfn.IFNA(VLOOKUP($F7,Products,2,FALSE),"Not Found")</f>
        <v>RD Johns</v>
      </c>
      <c r="I7" s="24" t="str">
        <f>_xlfn.IFNA(VLOOKUP($F7,Products,4,FALSE),"Not Found")</f>
        <v>5108</v>
      </c>
      <c r="J7" s="24" t="str">
        <f>_xlfn.IFNA(VLOOKUP($F7,Products,5,FALSE),"Not Found")</f>
        <v xml:space="preserve">Kara 5" Premium 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0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5.2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30.549999999999997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0.97499999999999998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0.84500000000000008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0.13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1.95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0.58500000000000008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2.6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157.3715</v>
      </c>
    </row>
    <row r="8" spans="2:32" s="4" customFormat="1" ht="49.5" customHeight="1" x14ac:dyDescent="0.25">
      <c r="B8" s="23" t="s">
        <v>6267</v>
      </c>
      <c r="C8" s="24">
        <v>20</v>
      </c>
      <c r="D8" s="24">
        <v>30</v>
      </c>
      <c r="E8" s="23" t="s">
        <v>6204</v>
      </c>
      <c r="F8" s="65" t="s">
        <v>5711</v>
      </c>
      <c r="G8" s="60" t="str">
        <f t="shared" si="0"/>
        <v/>
      </c>
      <c r="H8" s="23" t="str">
        <f t="shared" si="1"/>
        <v>Savona</v>
      </c>
      <c r="I8" s="24" t="str">
        <f t="shared" si="2"/>
        <v>201208</v>
      </c>
      <c r="J8" s="24" t="str">
        <f t="shared" si="3"/>
        <v>Violife Original Flavour Vegan Grated Cheese Alternative</v>
      </c>
      <c r="L8" s="70">
        <f t="shared" si="4"/>
        <v>0.02</v>
      </c>
      <c r="M8" s="70">
        <f t="shared" si="5"/>
        <v>4.2</v>
      </c>
      <c r="N8" s="70">
        <f t="shared" si="6"/>
        <v>4.8</v>
      </c>
      <c r="O8" s="70">
        <f t="shared" si="7"/>
        <v>0.6</v>
      </c>
      <c r="P8" s="70">
        <f t="shared" si="8"/>
        <v>4.2</v>
      </c>
      <c r="Q8" s="70">
        <f t="shared" si="9"/>
        <v>0.1</v>
      </c>
      <c r="R8" s="70">
        <f t="shared" si="10"/>
        <v>0.45999999999999996</v>
      </c>
      <c r="S8" s="70">
        <f t="shared" si="11"/>
        <v>0</v>
      </c>
      <c r="T8" s="70">
        <v>0</v>
      </c>
      <c r="U8" s="70">
        <f t="shared" si="12"/>
        <v>61</v>
      </c>
      <c r="V8" s="80"/>
      <c r="W8" s="70">
        <f t="shared" ref="W6:W11" si="21"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0.03</v>
      </c>
      <c r="X8" s="70">
        <f t="shared" ref="X6:X11" si="22"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6.3</v>
      </c>
      <c r="Y8" s="70">
        <f t="shared" ref="Y6:Y11" si="23"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7.1999999999999993</v>
      </c>
      <c r="Z8" s="70">
        <f t="shared" ref="Z6:Z11" si="24"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0.89999999999999991</v>
      </c>
      <c r="AA8" s="70">
        <f t="shared" ref="AA6:AA11" si="25"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6.3</v>
      </c>
      <c r="AB8" s="70">
        <f t="shared" ref="AB6:AB11" si="26"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0.15</v>
      </c>
      <c r="AC8" s="70">
        <f t="shared" ref="AC6:AC11" si="27"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0.69</v>
      </c>
      <c r="AD8" s="70">
        <f t="shared" ref="AD6:AD11" si="28"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</v>
      </c>
      <c r="AE8" s="70">
        <v>0</v>
      </c>
      <c r="AF8" s="70">
        <f t="shared" ref="AF6:AF11" si="29"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91.5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 t="shared" si="3"/>
        <v>Summer County Soft Spread</v>
      </c>
      <c r="L9" s="70">
        <f t="shared" si="4"/>
        <v>0</v>
      </c>
      <c r="M9" s="70">
        <f t="shared" si="5"/>
        <v>0</v>
      </c>
      <c r="N9" s="70">
        <f t="shared" si="6"/>
        <v>2.75</v>
      </c>
      <c r="O9" s="70">
        <f t="shared" si="7"/>
        <v>2</v>
      </c>
      <c r="P9" s="70">
        <f t="shared" si="8"/>
        <v>0.75</v>
      </c>
      <c r="Q9" s="70">
        <f t="shared" si="9"/>
        <v>0</v>
      </c>
      <c r="R9" s="70">
        <f t="shared" si="10"/>
        <v>6.9999999999999993E-2</v>
      </c>
      <c r="S9" s="70">
        <f t="shared" si="11"/>
        <v>0</v>
      </c>
      <c r="T9" s="70">
        <v>0</v>
      </c>
      <c r="U9" s="70">
        <f t="shared" si="12"/>
        <v>24.75</v>
      </c>
      <c r="V9" s="80"/>
      <c r="W9" s="70">
        <f t="shared" si="21"/>
        <v>0</v>
      </c>
      <c r="X9" s="70">
        <f t="shared" si="22"/>
        <v>0</v>
      </c>
      <c r="Y9" s="70">
        <f t="shared" si="23"/>
        <v>4.125</v>
      </c>
      <c r="Z9" s="70">
        <f t="shared" si="24"/>
        <v>3</v>
      </c>
      <c r="AA9" s="70">
        <f t="shared" si="25"/>
        <v>1.125</v>
      </c>
      <c r="AB9" s="70">
        <f t="shared" si="26"/>
        <v>0</v>
      </c>
      <c r="AC9" s="70">
        <f t="shared" si="27"/>
        <v>0.10499999999999998</v>
      </c>
      <c r="AD9" s="70">
        <f t="shared" si="28"/>
        <v>0</v>
      </c>
      <c r="AE9" s="70">
        <v>0</v>
      </c>
      <c r="AF9" s="70">
        <f t="shared" si="29"/>
        <v>37.125</v>
      </c>
    </row>
    <row r="10" spans="2:32" s="4" customFormat="1" ht="30" customHeight="1" x14ac:dyDescent="0.25">
      <c r="B10" s="23" t="s">
        <v>1288</v>
      </c>
      <c r="C10" s="24">
        <v>6</v>
      </c>
      <c r="D10" s="24">
        <v>10</v>
      </c>
      <c r="E10" s="23" t="s">
        <v>6204</v>
      </c>
      <c r="F10" s="65" t="s">
        <v>3274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18010</v>
      </c>
      <c r="J10" s="24" t="str">
        <f t="shared" si="3"/>
        <v>Iceberg Lettuce</v>
      </c>
      <c r="L10" s="70">
        <f t="shared" si="4"/>
        <v>7.2000000000000008E-2</v>
      </c>
      <c r="M10" s="70">
        <f t="shared" si="5"/>
        <v>8.3999999999999991E-2</v>
      </c>
      <c r="N10" s="70">
        <f t="shared" si="6"/>
        <v>6.0000000000000001E-3</v>
      </c>
      <c r="O10" s="70">
        <f t="shared" si="7"/>
        <v>6.0000000000000001E-3</v>
      </c>
      <c r="P10" s="70">
        <f t="shared" si="8"/>
        <v>0</v>
      </c>
      <c r="Q10" s="70">
        <f t="shared" si="9"/>
        <v>0.09</v>
      </c>
      <c r="R10" s="70">
        <f t="shared" si="10"/>
        <v>1.2000000000000001E-3</v>
      </c>
      <c r="S10" s="70">
        <f t="shared" si="11"/>
        <v>0</v>
      </c>
      <c r="T10" s="70">
        <v>0</v>
      </c>
      <c r="U10" s="70">
        <f t="shared" si="12"/>
        <v>0.66</v>
      </c>
      <c r="V10" s="80"/>
      <c r="W10" s="70">
        <f t="shared" si="21"/>
        <v>0.12</v>
      </c>
      <c r="X10" s="70">
        <f t="shared" si="22"/>
        <v>0.13999999999999999</v>
      </c>
      <c r="Y10" s="70">
        <f t="shared" si="23"/>
        <v>0.01</v>
      </c>
      <c r="Z10" s="70">
        <f t="shared" si="24"/>
        <v>0.01</v>
      </c>
      <c r="AA10" s="70">
        <f t="shared" si="25"/>
        <v>0</v>
      </c>
      <c r="AB10" s="70">
        <f t="shared" si="26"/>
        <v>0.15</v>
      </c>
      <c r="AC10" s="70">
        <f t="shared" si="27"/>
        <v>2E-3</v>
      </c>
      <c r="AD10" s="70">
        <f t="shared" si="28"/>
        <v>0</v>
      </c>
      <c r="AE10" s="70">
        <v>0</v>
      </c>
      <c r="AF10" s="70">
        <f t="shared" si="29"/>
        <v>1.1000000000000001</v>
      </c>
    </row>
    <row r="11" spans="2:32" s="4" customFormat="1" ht="30" customHeight="1" x14ac:dyDescent="0.25">
      <c r="B11" s="23" t="s">
        <v>1281</v>
      </c>
      <c r="C11" s="24">
        <v>15</v>
      </c>
      <c r="D11" s="24">
        <v>22.5</v>
      </c>
      <c r="E11" s="23" t="s">
        <v>6204</v>
      </c>
      <c r="F11" s="65" t="s">
        <v>3280</v>
      </c>
      <c r="G11" s="60" t="str">
        <f t="shared" si="0"/>
        <v/>
      </c>
      <c r="H11" s="23" t="str">
        <f t="shared" si="1"/>
        <v>Tamar Fresh</v>
      </c>
      <c r="I11" s="24" t="str">
        <f t="shared" si="2"/>
        <v>5060</v>
      </c>
      <c r="J11" s="24" t="str">
        <f t="shared" si="3"/>
        <v>Cucumber 35-40mm</v>
      </c>
      <c r="L11" s="70">
        <f t="shared" si="4"/>
        <v>0.15</v>
      </c>
      <c r="M11" s="70">
        <f t="shared" si="5"/>
        <v>0.18</v>
      </c>
      <c r="N11" s="70">
        <f t="shared" si="6"/>
        <v>0.09</v>
      </c>
      <c r="O11" s="70">
        <f t="shared" si="7"/>
        <v>0.09</v>
      </c>
      <c r="P11" s="70">
        <f t="shared" si="8"/>
        <v>0</v>
      </c>
      <c r="Q11" s="70">
        <f t="shared" si="9"/>
        <v>0.10499999999999998</v>
      </c>
      <c r="R11" s="70">
        <f t="shared" si="10"/>
        <v>0</v>
      </c>
      <c r="S11" s="70">
        <f t="shared" si="11"/>
        <v>0.18</v>
      </c>
      <c r="T11" s="70">
        <v>0</v>
      </c>
      <c r="U11" s="70">
        <f t="shared" si="12"/>
        <v>2.1</v>
      </c>
      <c r="V11" s="80"/>
      <c r="W11" s="70">
        <f t="shared" si="21"/>
        <v>0.22500000000000001</v>
      </c>
      <c r="X11" s="70">
        <f t="shared" si="22"/>
        <v>0.27</v>
      </c>
      <c r="Y11" s="70">
        <f t="shared" si="23"/>
        <v>0.13500000000000001</v>
      </c>
      <c r="Z11" s="70">
        <f t="shared" si="24"/>
        <v>0.13500000000000001</v>
      </c>
      <c r="AA11" s="70">
        <f t="shared" si="25"/>
        <v>0</v>
      </c>
      <c r="AB11" s="70">
        <f t="shared" si="26"/>
        <v>0.15749999999999997</v>
      </c>
      <c r="AC11" s="70">
        <f t="shared" si="27"/>
        <v>0</v>
      </c>
      <c r="AD11" s="70">
        <f t="shared" si="28"/>
        <v>0.27</v>
      </c>
      <c r="AE11" s="70">
        <v>0</v>
      </c>
      <c r="AF11" s="70">
        <f t="shared" si="29"/>
        <v>3.1500000000000004</v>
      </c>
    </row>
    <row r="12" spans="2:32" ht="15.75" x14ac:dyDescent="0.25">
      <c r="B12" s="89" t="s">
        <v>6212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1447</v>
      </c>
      <c r="C13" s="39">
        <v>0.5</v>
      </c>
      <c r="D13" s="39">
        <v>0.5</v>
      </c>
      <c r="E13" s="38" t="s">
        <v>1216</v>
      </c>
      <c r="F13" s="65" t="s">
        <v>5538</v>
      </c>
      <c r="G13" s="60">
        <f>IFERROR(IF(E13="Individual Unit",IF(VLOOKUP($F13,Products,26,FALSE)="","X",VLOOKUP($F13,Products,26,FALSE)),""),"")</f>
        <v>167</v>
      </c>
      <c r="H13" s="23" t="str">
        <f>_xlfn.IFNA(VLOOKUP($F13,Products,2,FALSE),"Not Found")</f>
        <v>Tamar Fresh</v>
      </c>
      <c r="I13" s="24" t="str">
        <f>_xlfn.IFNA(VLOOKUP($F13,Products,4,FALSE),"Not Found")</f>
        <v>1040</v>
      </c>
      <c r="J13" s="24" t="str">
        <f>_xlfn.IFNA(VLOOKUP($F13,Products,5,FALSE),"Not Found")</f>
        <v>Granny Smith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0.41749999999999998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8.35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0.33400000000000002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0.33400000000000002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1.002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8.3499999999999998E-3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8.35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35.905000000000001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0.41749999999999998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8.35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0.33400000000000002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0.33400000000000002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1.002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8.3499999999999998E-3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8.35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35.905000000000001</v>
      </c>
    </row>
    <row r="14" spans="2:32" s="4" customFormat="1" ht="30" customHeight="1" x14ac:dyDescent="0.25">
      <c r="B14" s="38" t="s">
        <v>6213</v>
      </c>
      <c r="C14" s="39">
        <v>25</v>
      </c>
      <c r="D14" s="39">
        <v>25</v>
      </c>
      <c r="E14" s="38" t="s">
        <v>6204</v>
      </c>
      <c r="F14" s="65" t="s">
        <v>5543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44250</v>
      </c>
      <c r="J14" s="24" t="str">
        <f>_xlfn.IFNA(VLOOKUP($F14,Products,5,FALSE),"Not Found")</f>
        <v>Raisin's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0.75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15.65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0.25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0.2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0.05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0.67500000000000004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0.01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15.65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65.13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0.75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15.65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0.25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0.2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0.05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0.67500000000000004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0.01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15.65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65.13</v>
      </c>
    </row>
    <row r="15" spans="2:32" x14ac:dyDescent="0.25">
      <c r="L15" s="71">
        <f t="shared" ref="L15:U15" si="30">SUM(L6:L14)</f>
        <v>5.2494999999999994</v>
      </c>
      <c r="M15" s="71">
        <f t="shared" si="30"/>
        <v>47.023999999999994</v>
      </c>
      <c r="N15" s="71">
        <f t="shared" si="30"/>
        <v>8.9499999999999993</v>
      </c>
      <c r="O15" s="71">
        <f t="shared" si="30"/>
        <v>3.87</v>
      </c>
      <c r="P15" s="71">
        <f t="shared" si="30"/>
        <v>5.08</v>
      </c>
      <c r="Q15" s="71">
        <f t="shared" si="30"/>
        <v>3.1719999999999997</v>
      </c>
      <c r="R15" s="71">
        <f t="shared" si="30"/>
        <v>0.92154999999999998</v>
      </c>
      <c r="S15" s="71">
        <f t="shared" si="30"/>
        <v>1.62</v>
      </c>
      <c r="T15" s="71">
        <f>SUM(T6:T14)</f>
        <v>24</v>
      </c>
      <c r="U15" s="71">
        <f t="shared" si="30"/>
        <v>287.94499999999999</v>
      </c>
      <c r="V15" s="73" t="s">
        <v>6151</v>
      </c>
      <c r="W15" s="71">
        <f t="shared" ref="W15:AF15" si="31">SUM(W6:W14)</f>
        <v>6.7424999999999997</v>
      </c>
      <c r="X15" s="71">
        <f t="shared" si="31"/>
        <v>61.26</v>
      </c>
      <c r="Y15" s="71">
        <f t="shared" si="31"/>
        <v>13.028999999999998</v>
      </c>
      <c r="Z15" s="71">
        <f t="shared" si="31"/>
        <v>5.4239999999999995</v>
      </c>
      <c r="AA15" s="71">
        <f t="shared" si="31"/>
        <v>7.6049999999999995</v>
      </c>
      <c r="AB15" s="71">
        <f t="shared" si="31"/>
        <v>4.0844999999999994</v>
      </c>
      <c r="AC15" s="71">
        <f t="shared" si="31"/>
        <v>1.40035</v>
      </c>
      <c r="AD15" s="71">
        <f t="shared" si="31"/>
        <v>2.87</v>
      </c>
      <c r="AE15" s="71">
        <f>SUM(AE6:AE14)</f>
        <v>24</v>
      </c>
      <c r="AF15" s="71">
        <f t="shared" si="31"/>
        <v>391.28149999999994</v>
      </c>
    </row>
    <row r="16" spans="2:32" ht="15" customHeight="1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4.2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1FE9914C-4F21-4DAC-AC61-1C0DFADDE0BB}"/>
    <hyperlink ref="M1" location="'HOME WEEK 2'!A1" display="&lt; Week 2 Home" xr:uid="{FD42D9C9-9A5F-496D-B0C1-F180A90DFCBB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BAFDAD-1D61-4A7D-B47C-54DA6DF9F7A6}">
          <x14:formula1>
            <xm:f>'Master Product List'!$B:$B</xm:f>
          </x14:formula1>
          <xm:sqref>F13:F14 F6:F11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7E449-970F-40A5-98E8-6931402ADF4C}">
  <sheetPr>
    <tabColor theme="3" tint="9.9978637043366805E-2"/>
  </sheetPr>
  <dimension ref="B1:AF20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6076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4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2415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1" si="0">IFERROR(IF(E6="Individual Unit",IF(VLOOKUP($F6,Products,26,FALSE)="","X",VLOOKUP($F6,Products,26,FALSE)),""),"")</f>
        <v>40</v>
      </c>
      <c r="H6" s="23" t="str">
        <f t="shared" ref="H6:H11" si="1">_xlfn.IFNA(VLOOKUP($F6,Products,2,FALSE),"Not Found")</f>
        <v>Bidfood</v>
      </c>
      <c r="I6" s="24" t="str">
        <f t="shared" ref="I6:I11" si="2">_xlfn.IFNA(VLOOKUP($F6,Products,4,FALSE),"Not Found")</f>
        <v>81210</v>
      </c>
      <c r="J6" s="24" t="str">
        <f t="shared" ref="J6:J11" si="3">_xlfn.IFNA(VLOOKUP($F6,Products,5,FALSE),"Not Found")</f>
        <v>Everyday Favourites Mk4 Sandwich Baps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 t="shared" ref="S6:S9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2697</v>
      </c>
      <c r="C7" s="24">
        <v>0</v>
      </c>
      <c r="D7" s="24">
        <v>1</v>
      </c>
      <c r="E7" s="23" t="s">
        <v>1216</v>
      </c>
      <c r="F7" s="65" t="s">
        <v>2694</v>
      </c>
      <c r="G7" s="60">
        <f>IFERROR(IF(E7="Individual Unit",IF(VLOOKUP($F7,Products,26,FALSE)="","X",VLOOKUP($F7,Products,26,FALSE)),""),"")</f>
        <v>65</v>
      </c>
      <c r="H7" s="23" t="str">
        <f>_xlfn.IFNA(VLOOKUP($F7,Products,2,FALSE),"Not Found")</f>
        <v>RD Johns</v>
      </c>
      <c r="I7" s="24" t="str">
        <f>_xlfn.IFNA(VLOOKUP($F7,Products,4,FALSE),"Not Found")</f>
        <v>5108</v>
      </c>
      <c r="J7" s="24" t="str">
        <f>_xlfn.IFNA(VLOOKUP($F7,Products,5,FALSE),"Not Found")</f>
        <v xml:space="preserve">Kara 5" Premium 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0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5.2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30.549999999999997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0.97499999999999998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0.84500000000000008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0.13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1.95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0.58500000000000008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2.6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157.3715</v>
      </c>
    </row>
    <row r="8" spans="2:32" s="4" customFormat="1" ht="49.5" customHeight="1" x14ac:dyDescent="0.25">
      <c r="B8" s="23" t="s">
        <v>6267</v>
      </c>
      <c r="C8" s="24">
        <v>25</v>
      </c>
      <c r="D8" s="24">
        <v>30</v>
      </c>
      <c r="E8" s="23" t="s">
        <v>6204</v>
      </c>
      <c r="F8" s="65" t="s">
        <v>5711</v>
      </c>
      <c r="G8" s="60" t="str">
        <f t="shared" si="0"/>
        <v/>
      </c>
      <c r="H8" s="23" t="str">
        <f t="shared" si="1"/>
        <v>Savona</v>
      </c>
      <c r="I8" s="24" t="str">
        <f t="shared" si="2"/>
        <v>201208</v>
      </c>
      <c r="J8" s="24" t="str">
        <f t="shared" si="3"/>
        <v>Violife Original Flavour Vegan Grated Cheese Alternative</v>
      </c>
      <c r="L8" s="70">
        <f t="shared" si="4"/>
        <v>2.5000000000000001E-2</v>
      </c>
      <c r="M8" s="70">
        <f t="shared" si="5"/>
        <v>5.25</v>
      </c>
      <c r="N8" s="70">
        <f t="shared" si="6"/>
        <v>6</v>
      </c>
      <c r="O8" s="70">
        <f t="shared" si="7"/>
        <v>0.75</v>
      </c>
      <c r="P8" s="70">
        <f t="shared" si="8"/>
        <v>5.25</v>
      </c>
      <c r="Q8" s="70">
        <f t="shared" si="9"/>
        <v>0.125</v>
      </c>
      <c r="R8" s="70">
        <f t="shared" si="10"/>
        <v>0.57499999999999996</v>
      </c>
      <c r="S8" s="70">
        <f t="shared" si="11"/>
        <v>0</v>
      </c>
      <c r="T8" s="70">
        <v>0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76.25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0.03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6.3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7.1999999999999993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0.89999999999999991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6.3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0.15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0.69</v>
      </c>
      <c r="AD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</v>
      </c>
      <c r="AE8" s="70">
        <v>0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91.5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 t="shared" si="3"/>
        <v>Summer County Soft Spread</v>
      </c>
      <c r="L9" s="70">
        <f t="shared" si="4"/>
        <v>0</v>
      </c>
      <c r="M9" s="70">
        <f t="shared" si="5"/>
        <v>0</v>
      </c>
      <c r="N9" s="70">
        <f t="shared" si="6"/>
        <v>2.75</v>
      </c>
      <c r="O9" s="70">
        <f t="shared" si="7"/>
        <v>2</v>
      </c>
      <c r="P9" s="70">
        <f t="shared" si="8"/>
        <v>0.75</v>
      </c>
      <c r="Q9" s="70">
        <f t="shared" si="9"/>
        <v>0</v>
      </c>
      <c r="R9" s="70">
        <f t="shared" si="10"/>
        <v>6.9999999999999993E-2</v>
      </c>
      <c r="S9" s="70">
        <f t="shared" si="11"/>
        <v>0</v>
      </c>
      <c r="T9" s="70">
        <v>0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24.75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0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0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4.125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3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1.125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0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0.10499999999999998</v>
      </c>
      <c r="AD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E9" s="70">
        <v>0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37.125</v>
      </c>
    </row>
    <row r="10" spans="2:32" s="4" customFormat="1" ht="30" customHeight="1" x14ac:dyDescent="0.25">
      <c r="B10" s="23" t="s">
        <v>1288</v>
      </c>
      <c r="C10" s="24">
        <v>6</v>
      </c>
      <c r="D10" s="24">
        <v>10</v>
      </c>
      <c r="E10" s="23" t="s">
        <v>6204</v>
      </c>
      <c r="F10" s="65" t="s">
        <v>3274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18010</v>
      </c>
      <c r="J10" s="24" t="str">
        <f t="shared" si="3"/>
        <v>Iceberg Lettuce</v>
      </c>
      <c r="L10" s="70">
        <f t="shared" si="4"/>
        <v>7.2000000000000008E-2</v>
      </c>
      <c r="M10" s="70">
        <f t="shared" si="5"/>
        <v>8.3999999999999991E-2</v>
      </c>
      <c r="N10" s="70">
        <f t="shared" si="6"/>
        <v>6.0000000000000001E-3</v>
      </c>
      <c r="O10" s="70">
        <f t="shared" si="7"/>
        <v>6.0000000000000001E-3</v>
      </c>
      <c r="P10" s="70">
        <f t="shared" si="8"/>
        <v>0</v>
      </c>
      <c r="Q10" s="70">
        <f t="shared" si="9"/>
        <v>0.09</v>
      </c>
      <c r="R10" s="70">
        <f t="shared" si="10"/>
        <v>1.2000000000000001E-3</v>
      </c>
      <c r="S10" s="70">
        <v>0</v>
      </c>
      <c r="T10" s="70">
        <v>0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0.66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0.12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0.13999999999999999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0.01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0.01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0.15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2E-3</v>
      </c>
      <c r="AD10" s="70">
        <v>0</v>
      </c>
      <c r="AE10" s="70">
        <v>0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1.1000000000000001</v>
      </c>
    </row>
    <row r="11" spans="2:32" s="4" customFormat="1" ht="30" customHeight="1" x14ac:dyDescent="0.25">
      <c r="B11" s="23" t="s">
        <v>6268</v>
      </c>
      <c r="C11" s="24">
        <v>15</v>
      </c>
      <c r="D11" s="24">
        <v>22.5</v>
      </c>
      <c r="E11" s="23" t="s">
        <v>6204</v>
      </c>
      <c r="F11" s="65" t="s">
        <v>3280</v>
      </c>
      <c r="G11" s="60" t="str">
        <f t="shared" si="0"/>
        <v/>
      </c>
      <c r="H11" s="23" t="str">
        <f t="shared" si="1"/>
        <v>Tamar Fresh</v>
      </c>
      <c r="I11" s="24" t="str">
        <f t="shared" si="2"/>
        <v>5060</v>
      </c>
      <c r="J11" s="24" t="str">
        <f t="shared" si="3"/>
        <v>Cucumber 35-40mm</v>
      </c>
      <c r="L11" s="70">
        <f t="shared" si="4"/>
        <v>0.15</v>
      </c>
      <c r="M11" s="70">
        <f t="shared" si="5"/>
        <v>0.18</v>
      </c>
      <c r="N11" s="70">
        <f t="shared" si="6"/>
        <v>0.09</v>
      </c>
      <c r="O11" s="70">
        <f t="shared" si="7"/>
        <v>0.09</v>
      </c>
      <c r="P11" s="70">
        <f t="shared" si="8"/>
        <v>0</v>
      </c>
      <c r="Q11" s="70">
        <f t="shared" si="9"/>
        <v>0.10499999999999998</v>
      </c>
      <c r="R11" s="70">
        <f t="shared" si="10"/>
        <v>0</v>
      </c>
      <c r="S11" s="70">
        <v>0</v>
      </c>
      <c r="T11" s="70">
        <v>0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2.1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0.22500000000000001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0.27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0.13500000000000001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0.13500000000000001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0.15749999999999997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v>0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3.1500000000000004</v>
      </c>
    </row>
    <row r="12" spans="2:32" ht="15.75" x14ac:dyDescent="0.25">
      <c r="B12" s="89" t="s">
        <v>6269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1220</v>
      </c>
      <c r="C13" s="39">
        <v>25</v>
      </c>
      <c r="D13" s="39">
        <v>25</v>
      </c>
      <c r="E13" s="38" t="s">
        <v>6204</v>
      </c>
      <c r="F13" s="65" t="s">
        <v>5554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3021</v>
      </c>
      <c r="J13" s="24" t="str">
        <f>_xlfn.IFNA(VLOOKUP($F13,Products,5,FALSE),"Not Found")</f>
        <v>Caterers Kitchen Solid Pack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2.95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2.5000000000000001E-2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2.5000000000000001E-2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0.45000000000000007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2.95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11.89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2.95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2.5000000000000001E-2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2.5000000000000001E-2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0.45000000000000007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2.95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11.89</v>
      </c>
    </row>
    <row r="14" spans="2:32" s="4" customFormat="1" ht="30" customHeight="1" x14ac:dyDescent="0.25">
      <c r="B14" s="38" t="s">
        <v>6208</v>
      </c>
      <c r="C14" s="39">
        <v>25</v>
      </c>
      <c r="D14" s="39">
        <v>25</v>
      </c>
      <c r="E14" s="38" t="s">
        <v>6204</v>
      </c>
      <c r="F14" s="65" t="s">
        <v>5410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1674</v>
      </c>
      <c r="J14" s="24" t="str">
        <f>_xlfn.IFNA(VLOOKUP($F14,Products,5,FALSE),"Not Found")</f>
        <v>Greens Summer Berries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0.27500000000000002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1.4750000000000001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2.5000000000000001E-2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2.5000000000000001E-2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1.625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1.325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10.397500000000001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0.27500000000000002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1.4750000000000001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2.5000000000000001E-2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2.5000000000000001E-2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1.625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1.325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10.397500000000001</v>
      </c>
    </row>
    <row r="15" spans="2:32" s="4" customFormat="1" ht="30" customHeight="1" x14ac:dyDescent="0.25">
      <c r="B15" s="38" t="s">
        <v>6219</v>
      </c>
      <c r="C15" s="39">
        <v>20</v>
      </c>
      <c r="D15" s="39">
        <v>20</v>
      </c>
      <c r="E15" s="38" t="s">
        <v>6204</v>
      </c>
      <c r="F15" s="65" t="s">
        <v>5352</v>
      </c>
      <c r="G15" s="60" t="str">
        <f>IFERROR(IF(E15="Individual Unit",IF(VLOOKUP($F15,Products,26,FALSE)="","X",VLOOKUP($F15,Products,26,FALSE)),""),"")</f>
        <v/>
      </c>
      <c r="H15" s="23" t="str">
        <f>_xlfn.IFNA(VLOOKUP($F15,Products,2,FALSE),"Not Found")</f>
        <v>RD Johns</v>
      </c>
      <c r="I15" s="24" t="str">
        <f>_xlfn.IFNA(VLOOKUP($F15,Products,4,FALSE),"Not Found")</f>
        <v>8986</v>
      </c>
      <c r="J15" s="24" t="str">
        <f>_xlfn.IFNA(VLOOKUP($F15,Products,5,FALSE),"Not Found")</f>
        <v xml:space="preserve"> Crumble Topping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1.24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14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3.5999999999999996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2.3800000000000003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1.22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0.64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0.04</v>
      </c>
      <c r="S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4.4000000000000004</v>
      </c>
      <c r="T15" s="70">
        <v>0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92.97399999999999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1.24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14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3.5999999999999996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2.3800000000000003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1.22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0.64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0.04</v>
      </c>
      <c r="AD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4.4000000000000004</v>
      </c>
      <c r="AE15" s="70">
        <v>0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92.97399999999999</v>
      </c>
    </row>
    <row r="16" spans="2:32" s="4" customFormat="1" ht="30" customHeight="1" x14ac:dyDescent="0.25">
      <c r="B16" s="38" t="s">
        <v>6220</v>
      </c>
      <c r="C16" s="39">
        <v>50</v>
      </c>
      <c r="D16" s="39">
        <v>50</v>
      </c>
      <c r="E16" s="38" t="s">
        <v>6204</v>
      </c>
      <c r="F16" s="65" t="s">
        <v>5721</v>
      </c>
      <c r="G16" s="60" t="str">
        <f>IFERROR(IF(E16="Individual Unit",IF(VLOOKUP($F16,Products,26,FALSE)="","X",VLOOKUP($F16,Products,26,FALSE)),""),"")</f>
        <v/>
      </c>
      <c r="H16" s="23" t="str">
        <f>_xlfn.IFNA(VLOOKUP($F16,Products,2,FALSE),"Not Found")</f>
        <v>Bidfood</v>
      </c>
      <c r="I16" s="24" t="str">
        <f>_xlfn.IFNA(VLOOKUP($F16,Products,4,FALSE),"Not Found")</f>
        <v>96594</v>
      </c>
      <c r="J16" s="24" t="str">
        <f>_xlfn.IFNA(VLOOKUP($F16,Products,5,FALSE),"Not Found")</f>
        <v>Alpro Dairy Free Custard</v>
      </c>
      <c r="L16" s="70">
        <f>IFERROR(IF($E16="Individual Unit",IF(VLOOKUP($F16,Products,18,FALSE)="","Missing",(SUM(SUM(_xlfn.IFNA(VLOOKUP($F16,Products,18,FALSE),"Not Found")/100)*$G16*$C16))),IF(VLOOKUP($F16,Products,18,FALSE)="","Missing",(SUM(SUM(_xlfn.IFNA(VLOOKUP($F16,Products,18,FALSE),"Not Found")/100)*$C16)))),"Err")</f>
        <v>1.5</v>
      </c>
      <c r="M16" s="70">
        <f>IFERROR(IF($E16="Individual Unit",IF(VLOOKUP($F16,Products,19,FALSE)="","Missing",(SUM(SUM(_xlfn.IFNA(VLOOKUP($F16,Products,19,FALSE),"Not Found")/100)*$G16*$C16))),IF(VLOOKUP($F16,Products,19,FALSE)="","Missing",(SUM(SUM(_xlfn.IFNA(VLOOKUP($F16,Products,19,FALSE),"Not Found")/100)*$C16)))),"Err")</f>
        <v>6.4</v>
      </c>
      <c r="N16" s="70">
        <f>IFERROR(IF($E16="Individual Unit",IF(VLOOKUP($F16,Products,20,FALSE)="","Missing",(SUM(SUM(_xlfn.IFNA(VLOOKUP($F16,Products,20,FALSE),"Not Found")/100)*$G16*$C16))),IF(VLOOKUP($F16,Products,20,FALSE)="","Missing",(SUM(SUM(_xlfn.IFNA(VLOOKUP($F16,Products,20,FALSE),"Not Found")/100)*$C16)))),"Err")</f>
        <v>0.85000000000000009</v>
      </c>
      <c r="O16" s="70">
        <f>IFERROR(IF($E16="Individual Unit",IF(VLOOKUP($F16,Products,27,FALSE)="","Missing",(SUM(SUM(_xlfn.IFNA(VLOOKUP($F16,Products,27,FALSE),"Not Found")/100)*$G16*$C16))),IF(VLOOKUP($F16,Products,27,FALSE)="","Missing",(SUM(SUM(_xlfn.IFNA(VLOOKUP($F16,Products,27,FALSE),"Not Found")/100)*$C16)))),"Err")</f>
        <v>0.7</v>
      </c>
      <c r="P16" s="70">
        <f>IFERROR(IF($E16="Individual Unit",IF(VLOOKUP($F16,Products,21,FALSE)="","Missing",(SUM(SUM(_xlfn.IFNA(VLOOKUP($F16,Products,21,FALSE),"Not Found")/100)*$G16*$C16))),IF(VLOOKUP($F16,Products,21,FALSE)="","Missing",(SUM(SUM(_xlfn.IFNA(VLOOKUP($F16,Products,21,FALSE),"Not Found")/100)*$C16)))),"Err")</f>
        <v>0.15</v>
      </c>
      <c r="Q16" s="70">
        <f>IFERROR(IF($E16="Individual Unit",IF(VLOOKUP($F16,Products,22,FALSE)="","Missing",(SUM(SUM(_xlfn.IFNA(VLOOKUP($F16,Products,22,FALSE),"Not Found")/100)*$G16*$C16))),IF(VLOOKUP($F16,Products,22,FALSE)="","Missing",(SUM(SUM(_xlfn.IFNA(VLOOKUP($F16,Products,22,FALSE),"Not Found")/100)*$C16)))),"Err")</f>
        <v>0.25</v>
      </c>
      <c r="R16" s="70">
        <f>IFERROR(IF($E16="Individual Unit",IF(VLOOKUP($F16,Products,23,FALSE)="","Missing",(SUM(SUM(_xlfn.IFNA(VLOOKUP($F16,Products,23,FALSE),"Not Found")/100)*$G16*$C16))),IF(VLOOKUP($F16,Products,23,FALSE)="","Missing",(SUM(SUM(_xlfn.IFNA(VLOOKUP($F16,Products,23,FALSE),"Not Found")/100)*$C16)))),"Err")</f>
        <v>6.5000000000000002E-2</v>
      </c>
      <c r="S16" s="70">
        <f>IFERROR(IF($E16="Individual Unit",IF(VLOOKUP($F16,Products,24,FALSE)="","Missing",(SUM(SUM(_xlfn.IFNA(VLOOKUP($F16,Products,24,FALSE),"Not Found")/100)*$G16*$C16))),IF(VLOOKUP($F16,Products,24,FALSE)="","Missing",(SUM(SUM(_xlfn.IFNA(VLOOKUP($F16,Products,24,FALSE),"Not Found")/100)*$C16)))),"Err")</f>
        <v>5</v>
      </c>
      <c r="T16" s="70">
        <v>0</v>
      </c>
      <c r="U16" s="70">
        <f>IFERROR(IF($E16="Individual Unit",IF(VLOOKUP($F16,Products,25,FALSE)="","Missing",(SUM(SUM(_xlfn.IFNA(VLOOKUP($F16,Products,25,FALSE),"Not Found")/100)*$G16*$C16))),IF(VLOOKUP($F16,Products,25,FALSE)="","Missing",(SUM(SUM(_xlfn.IFNA(VLOOKUP($F16,Products,25,FALSE),"Not Found")/100)*$C16)))),"Err")</f>
        <v>40</v>
      </c>
      <c r="V16" s="80"/>
      <c r="W16" s="70">
        <f>IFERROR(IF($E16="Individual Unit",IF(VLOOKUP($F16,Products,18,FALSE)="","Missing",(SUM(SUM(_xlfn.IFNA(VLOOKUP($F16,Products,18,FALSE),"Not Found")/100)*$G16*$D16))),IF(VLOOKUP($F16,Products,18,FALSE)="","Missing",(SUM(SUM(_xlfn.IFNA(VLOOKUP($F16,Products,18,FALSE),"Not Found")/100)*$D16)))),"Err")</f>
        <v>1.5</v>
      </c>
      <c r="X16" s="70">
        <f>IFERROR(IF($E16="Individual Unit",IF(VLOOKUP($F16,Products,19,FALSE)="","Missing",(SUM(SUM(_xlfn.IFNA(VLOOKUP($F16,Products,19,FALSE),"Not Found")/100)*$G16*$D16))),IF(VLOOKUP($F16,Products,19,FALSE)="","Missing",(SUM(SUM(_xlfn.IFNA(VLOOKUP($F16,Products,19,FALSE),"Not Found")/100)*$D16)))),"Err")</f>
        <v>6.4</v>
      </c>
      <c r="Y16" s="70">
        <f>IFERROR(IF($E16="Individual Unit",IF(VLOOKUP($F16,Products,20,FALSE)="","Missing",(SUM(SUM(_xlfn.IFNA(VLOOKUP($F16,Products,20,FALSE),"Not Found")/100)*$G16*$D16))),IF(VLOOKUP($F16,Products,20,FALSE)="","Missing",(SUM(SUM(_xlfn.IFNA(VLOOKUP($F16,Products,20,FALSE),"Not Found")/100)*$D16)))),"Err")</f>
        <v>0.85000000000000009</v>
      </c>
      <c r="Z16" s="70">
        <f>IFERROR(IF($E16="Individual Unit",IF(VLOOKUP($F16,Products,27,FALSE)="","Missing",(SUM(SUM(_xlfn.IFNA(VLOOKUP($F16,Products,27,FALSE),"Not Found")/100)*$G16*$D16))),IF(VLOOKUP($F16,Products,27,FALSE)="","Missing",(SUM(SUM(_xlfn.IFNA(VLOOKUP($F16,Products,27,FALSE),"Not Found")/100)*$D16)))),"Err")</f>
        <v>0.7</v>
      </c>
      <c r="AA16" s="70">
        <f>IFERROR(IF($E16="Individual Unit",IF(VLOOKUP($F16,Products,21,FALSE)="","Missing",(SUM(SUM(_xlfn.IFNA(VLOOKUP($F16,Products,21,FALSE),"Not Found")/100)*$G16*$D16))),IF(VLOOKUP($F16,Products,21,FALSE)="","Missing",(SUM(SUM(_xlfn.IFNA(VLOOKUP($F16,Products,21,FALSE),"Not Found")/100)*$D16)))),"Err")</f>
        <v>0.15</v>
      </c>
      <c r="AB16" s="70">
        <f>IFERROR(IF($E16="Individual Unit",IF(VLOOKUP($F16,Products,22,FALSE)="","Missing",(SUM(SUM(_xlfn.IFNA(VLOOKUP($F16,Products,22,FALSE),"Not Found")/100)*$G16*$D16))),IF(VLOOKUP($F16,Products,22,FALSE)="","Missing",(SUM(SUM(_xlfn.IFNA(VLOOKUP($F16,Products,22,FALSE),"Not Found")/100)*$D16)))),"Err")</f>
        <v>0.25</v>
      </c>
      <c r="AC16" s="70">
        <f>IFERROR(IF($E16="Individual Unit",IF(VLOOKUP($F16,Products,23,FALSE)="","Missing",(SUM(SUM(_xlfn.IFNA(VLOOKUP($F16,Products,23,FALSE),"Not Found")/100)*$G16*$D16))),IF(VLOOKUP($F16,Products,23,FALSE)="","Missing",(SUM(SUM(_xlfn.IFNA(VLOOKUP($F16,Products,23,FALSE),"Not Found")/100)*$D16)))),"Err")</f>
        <v>6.5000000000000002E-2</v>
      </c>
      <c r="AD16" s="70">
        <f>IFERROR(IF($E16="Individual Unit",IF(VLOOKUP($F16,Products,24,FALSE)="","Missing",(SUM(SUM(_xlfn.IFNA(VLOOKUP($F16,Products,24,FALSE),"Not Found")/100)*$G16*$D16))),IF(VLOOKUP($F16,Products,24,FALSE)="","Missing",(SUM(SUM(_xlfn.IFNA(VLOOKUP($F16,Products,24,FALSE),"Not Found")/100)*$D16)))),"Err")</f>
        <v>5</v>
      </c>
      <c r="AE16" s="70">
        <v>0</v>
      </c>
      <c r="AF16" s="70">
        <f>IFERROR(IF($E16="Individual Unit",IF(VLOOKUP($F16,Products,25,FALSE)="","Missing",(SUM(SUM(_xlfn.IFNA(VLOOKUP($F16,Products,25,FALSE),"Not Found")/100)*$G16*$D16))),IF(VLOOKUP($F16,Products,25,FALSE)="","Missing",(SUM(SUM(_xlfn.IFNA(VLOOKUP($F16,Products,25,FALSE),"Not Found")/100)*$D16)))),"Err")</f>
        <v>40</v>
      </c>
    </row>
    <row r="17" spans="12:32" x14ac:dyDescent="0.25">
      <c r="L17" s="71">
        <f t="shared" ref="L17:S17" si="22">SUM(L6:L16)</f>
        <v>7.202</v>
      </c>
      <c r="M17" s="71">
        <f t="shared" si="22"/>
        <v>48.898999999999994</v>
      </c>
      <c r="N17" s="71">
        <f t="shared" si="22"/>
        <v>14.065999999999999</v>
      </c>
      <c r="O17" s="71">
        <f t="shared" si="22"/>
        <v>6.6160000000000005</v>
      </c>
      <c r="P17" s="71">
        <f t="shared" si="22"/>
        <v>7.45</v>
      </c>
      <c r="Q17" s="71">
        <f t="shared" si="22"/>
        <v>4.4850000000000003</v>
      </c>
      <c r="R17" s="71">
        <f t="shared" si="22"/>
        <v>1.1232000000000002</v>
      </c>
      <c r="S17" s="71">
        <f t="shared" si="22"/>
        <v>10.84</v>
      </c>
      <c r="T17" s="71">
        <f>SUM(T8:T16)</f>
        <v>4.2750000000000004</v>
      </c>
      <c r="U17" s="71">
        <f t="shared" ref="U17" si="23">SUM(U6:U16)</f>
        <v>357.42150000000004</v>
      </c>
      <c r="V17" s="73" t="s">
        <v>6151</v>
      </c>
      <c r="W17" s="71">
        <f t="shared" ref="W17:AF17" si="24">SUM(W6:W16)</f>
        <v>8.6900000000000013</v>
      </c>
      <c r="X17" s="71">
        <f t="shared" si="24"/>
        <v>62.085000000000001</v>
      </c>
      <c r="Y17" s="71">
        <f t="shared" si="24"/>
        <v>16.945</v>
      </c>
      <c r="Z17" s="71">
        <f t="shared" si="24"/>
        <v>8.02</v>
      </c>
      <c r="AA17" s="71">
        <f t="shared" si="24"/>
        <v>8.9250000000000007</v>
      </c>
      <c r="AB17" s="71">
        <f t="shared" si="24"/>
        <v>5.3724999999999996</v>
      </c>
      <c r="AC17" s="71">
        <f t="shared" si="24"/>
        <v>1.4869999999999999</v>
      </c>
      <c r="AD17" s="71">
        <f t="shared" si="24"/>
        <v>12</v>
      </c>
      <c r="AE17" s="71">
        <f>SUM(AE8:AE16)</f>
        <v>4.2750000000000004</v>
      </c>
      <c r="AF17" s="71">
        <f t="shared" si="24"/>
        <v>445.50799999999992</v>
      </c>
    </row>
    <row r="18" spans="12:32" ht="15" customHeight="1" x14ac:dyDescent="0.25">
      <c r="L18" s="59"/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6154</v>
      </c>
      <c r="W18" s="59"/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ht="14.25" customHeight="1" x14ac:dyDescent="0.25">
      <c r="L19" s="84" t="b">
        <v>1</v>
      </c>
      <c r="M19" s="84" t="b">
        <v>1</v>
      </c>
      <c r="N19" s="59"/>
      <c r="O19" s="59"/>
      <c r="P19" s="59"/>
      <c r="Q19" s="84" t="b">
        <v>1</v>
      </c>
      <c r="R19" s="59"/>
      <c r="S19" s="59"/>
      <c r="T19" s="59"/>
      <c r="U19" s="59"/>
      <c r="V19" s="63" t="s">
        <v>6155</v>
      </c>
      <c r="W19" s="84" t="b">
        <v>1</v>
      </c>
      <c r="X19" s="84" t="b">
        <v>1</v>
      </c>
      <c r="Y19" s="59"/>
      <c r="Z19" s="59"/>
      <c r="AA19" s="59"/>
      <c r="AB19" s="84" t="b">
        <v>1</v>
      </c>
      <c r="AC19" s="59"/>
      <c r="AD19" s="59"/>
      <c r="AE19" s="59"/>
      <c r="AF19" s="59"/>
    </row>
    <row r="20" spans="12:32" ht="15" customHeight="1" x14ac:dyDescent="0.25">
      <c r="L20" s="59"/>
      <c r="M20" s="59"/>
      <c r="N20" s="59"/>
      <c r="O20" s="59"/>
      <c r="P20" s="59"/>
      <c r="Q20" s="84" t="b">
        <v>1</v>
      </c>
      <c r="R20" s="59"/>
      <c r="S20" s="59"/>
      <c r="T20" s="84" t="b">
        <v>1</v>
      </c>
      <c r="U20" s="59"/>
      <c r="V20" s="63" t="s">
        <v>6156</v>
      </c>
      <c r="W20" s="59"/>
      <c r="X20" s="59"/>
      <c r="Y20" s="59"/>
      <c r="Z20" s="59"/>
      <c r="AA20" s="59"/>
      <c r="AB20" s="84" t="b">
        <v>1</v>
      </c>
      <c r="AC20" s="59"/>
      <c r="AD20" s="59"/>
      <c r="AE20" s="84" t="b">
        <v>1</v>
      </c>
      <c r="AF20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1C27D713-8669-4D64-8F2F-66D014EDFEAD}"/>
    <hyperlink ref="M1" location="'HOME WEEK 2'!A1" display="&lt; Week 2 Home" xr:uid="{EFF93E7A-4EB9-433D-AA27-9609F48DFE75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4C9F08-B77A-4DD7-85A1-7E3FE15756D7}">
          <x14:formula1>
            <xm:f>'Master Product List'!$B:$B</xm:f>
          </x14:formula1>
          <xm:sqref>F13:F16 F6:F11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F16A3-6E23-4D70-BD38-3095F1A92615}">
  <sheetPr>
    <tabColor theme="3" tint="9.9978637043366805E-2"/>
  </sheetPr>
  <dimension ref="B1:AF1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6038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4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44.25" customHeight="1" x14ac:dyDescent="0.25">
      <c r="B6" s="23" t="s">
        <v>6267</v>
      </c>
      <c r="C6" s="24">
        <v>50</v>
      </c>
      <c r="D6" s="24">
        <v>75</v>
      </c>
      <c r="E6" s="81" t="s">
        <v>6204</v>
      </c>
      <c r="F6" s="65" t="s">
        <v>5711</v>
      </c>
      <c r="G6" s="60" t="str">
        <f t="shared" ref="G6:G9" si="0">IFERROR(IF(E6="Individual Unit",IF(VLOOKUP($F6,Products,26,FALSE)="","X",VLOOKUP($F6,Products,26,FALSE)),""),"")</f>
        <v/>
      </c>
      <c r="H6" s="23" t="str">
        <f t="shared" ref="H6:H9" si="1">_xlfn.IFNA(VLOOKUP($F6,Products,2,FALSE),"Not Found")</f>
        <v>Savona</v>
      </c>
      <c r="I6" s="24" t="str">
        <f t="shared" ref="I6:I9" si="2">_xlfn.IFNA(VLOOKUP($F6,Products,4,FALSE),"Not Found")</f>
        <v>201208</v>
      </c>
      <c r="J6" s="24" t="str">
        <f t="shared" ref="J6:J9" si="3">_xlfn.IFNA(VLOOKUP($F6,Products,5,FALSE),"Not Found")</f>
        <v>Violife Original Flavour Vegan Grated Cheese Alternative</v>
      </c>
      <c r="L6" s="70">
        <f t="shared" ref="L6:L9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0.05</v>
      </c>
      <c r="M6" s="70">
        <f t="shared" ref="M6:M9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10.5</v>
      </c>
      <c r="N6" s="70">
        <f t="shared" ref="N6:N9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12</v>
      </c>
      <c r="O6" s="70">
        <f t="shared" ref="O6:O9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1.5</v>
      </c>
      <c r="P6" s="70">
        <f t="shared" ref="P6:P9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10.5</v>
      </c>
      <c r="Q6" s="70">
        <f t="shared" ref="Q6:Q9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0.25</v>
      </c>
      <c r="R6" s="70">
        <f t="shared" ref="R6:R9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1.1499999999999999</v>
      </c>
      <c r="S6" s="70">
        <f t="shared" ref="S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T6" s="70">
        <v>0</v>
      </c>
      <c r="U6" s="70">
        <f t="shared" ref="U6:U9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152.5</v>
      </c>
      <c r="V6" s="80"/>
      <c r="W6" s="70">
        <f t="shared" ref="W6:W9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7.4999999999999997E-2</v>
      </c>
      <c r="X6" s="70">
        <f t="shared" ref="X6:X9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15.75</v>
      </c>
      <c r="Y6" s="70">
        <f t="shared" ref="Y6:Y9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18</v>
      </c>
      <c r="Z6" s="70">
        <f t="shared" ref="Z6:Z9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2.25</v>
      </c>
      <c r="AA6" s="70">
        <f t="shared" ref="AA6:AA9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15.75</v>
      </c>
      <c r="AB6" s="70">
        <f t="shared" ref="AB6:AB9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0.375</v>
      </c>
      <c r="AC6" s="70">
        <f t="shared" ref="AC6:AC9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1.7249999999999999</v>
      </c>
      <c r="AD6" s="70">
        <f t="shared" ref="AD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9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228.75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81" t="s">
        <v>6204</v>
      </c>
      <c r="F7" s="65" t="s">
        <v>1300</v>
      </c>
      <c r="G7" s="60" t="str">
        <f t="shared" si="0"/>
        <v/>
      </c>
      <c r="H7" s="23" t="str">
        <f t="shared" si="1"/>
        <v>Bidfood</v>
      </c>
      <c r="I7" s="24" t="str">
        <f t="shared" si="2"/>
        <v>75603</v>
      </c>
      <c r="J7" s="24" t="str">
        <f t="shared" si="3"/>
        <v>Tomato</v>
      </c>
      <c r="L7" s="70">
        <f t="shared" si="4"/>
        <v>0.13999999999999999</v>
      </c>
      <c r="M7" s="70">
        <f t="shared" si="5"/>
        <v>0.62</v>
      </c>
      <c r="N7" s="70">
        <f t="shared" si="6"/>
        <v>0.06</v>
      </c>
      <c r="O7" s="70">
        <f t="shared" si="7"/>
        <v>0.04</v>
      </c>
      <c r="P7" s="70">
        <f t="shared" si="8"/>
        <v>0.02</v>
      </c>
      <c r="Q7" s="70">
        <f t="shared" si="9"/>
        <v>0.2</v>
      </c>
      <c r="R7" s="70">
        <f t="shared" si="10"/>
        <v>4.0000000000000001E-3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 t="shared" si="12"/>
        <v>3.2</v>
      </c>
      <c r="V7" s="80"/>
      <c r="W7" s="70">
        <f t="shared" si="13"/>
        <v>0.20999999999999996</v>
      </c>
      <c r="X7" s="70">
        <f t="shared" si="14"/>
        <v>0.92999999999999994</v>
      </c>
      <c r="Y7" s="70">
        <f t="shared" si="15"/>
        <v>0.09</v>
      </c>
      <c r="Z7" s="70">
        <f t="shared" si="16"/>
        <v>0.06</v>
      </c>
      <c r="AA7" s="70">
        <f t="shared" si="17"/>
        <v>0.03</v>
      </c>
      <c r="AB7" s="70">
        <f t="shared" si="18"/>
        <v>0.3</v>
      </c>
      <c r="AC7" s="70">
        <f t="shared" si="19"/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 t="shared" si="21"/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81" t="s">
        <v>6204</v>
      </c>
      <c r="F8" s="65" t="s">
        <v>3280</v>
      </c>
      <c r="G8" s="60" t="str">
        <f t="shared" si="0"/>
        <v/>
      </c>
      <c r="H8" s="23" t="str">
        <f t="shared" si="1"/>
        <v>Tamar Fresh</v>
      </c>
      <c r="I8" s="24" t="str">
        <f t="shared" si="2"/>
        <v>5060</v>
      </c>
      <c r="J8" s="24" t="str">
        <f t="shared" si="3"/>
        <v>Cucumber 35-40mm</v>
      </c>
      <c r="L8" s="70">
        <f t="shared" si="4"/>
        <v>0.2</v>
      </c>
      <c r="M8" s="70">
        <f t="shared" si="5"/>
        <v>0.24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0.13999999999999999</v>
      </c>
      <c r="R8" s="70">
        <f t="shared" si="10"/>
        <v>0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0.24</v>
      </c>
      <c r="U8" s="70">
        <f t="shared" si="12"/>
        <v>2.8000000000000003</v>
      </c>
      <c r="V8" s="80"/>
      <c r="W8" s="70">
        <f t="shared" si="13"/>
        <v>0.3</v>
      </c>
      <c r="X8" s="70">
        <f t="shared" si="14"/>
        <v>0.36</v>
      </c>
      <c r="Y8" s="70">
        <f t="shared" si="15"/>
        <v>0.18</v>
      </c>
      <c r="Z8" s="70">
        <f t="shared" si="16"/>
        <v>0.18</v>
      </c>
      <c r="AA8" s="70">
        <f t="shared" si="17"/>
        <v>0</v>
      </c>
      <c r="AB8" s="70">
        <f t="shared" si="18"/>
        <v>0.20999999999999996</v>
      </c>
      <c r="AC8" s="70">
        <f t="shared" si="19"/>
        <v>0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0.36</v>
      </c>
      <c r="AF8" s="70">
        <f t="shared" si="21"/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81" t="s">
        <v>6204</v>
      </c>
      <c r="F9" s="65" t="s">
        <v>3274</v>
      </c>
      <c r="G9" s="60" t="str">
        <f t="shared" si="0"/>
        <v/>
      </c>
      <c r="H9" s="23" t="str">
        <f t="shared" si="1"/>
        <v>Tamar Fresh</v>
      </c>
      <c r="I9" s="24" t="str">
        <f t="shared" si="2"/>
        <v>18010</v>
      </c>
      <c r="J9" s="24" t="str">
        <f t="shared" si="3"/>
        <v>Iceberg Lettuce</v>
      </c>
      <c r="L9" s="70">
        <f t="shared" si="4"/>
        <v>0.48</v>
      </c>
      <c r="M9" s="70">
        <f t="shared" si="5"/>
        <v>0.55999999999999994</v>
      </c>
      <c r="N9" s="70">
        <f t="shared" si="6"/>
        <v>0.04</v>
      </c>
      <c r="O9" s="70">
        <f t="shared" si="7"/>
        <v>0.04</v>
      </c>
      <c r="P9" s="70">
        <f t="shared" si="8"/>
        <v>0</v>
      </c>
      <c r="Q9" s="70">
        <f t="shared" si="9"/>
        <v>0.6</v>
      </c>
      <c r="R9" s="70">
        <f t="shared" si="10"/>
        <v>8.0000000000000002E-3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U9" s="70">
        <f t="shared" si="12"/>
        <v>4.4000000000000004</v>
      </c>
      <c r="V9" s="80"/>
      <c r="W9" s="70">
        <f t="shared" si="13"/>
        <v>0.72</v>
      </c>
      <c r="X9" s="70">
        <f t="shared" si="14"/>
        <v>0.83999999999999986</v>
      </c>
      <c r="Y9" s="70">
        <f t="shared" si="15"/>
        <v>0.06</v>
      </c>
      <c r="Z9" s="70">
        <f t="shared" si="16"/>
        <v>0.06</v>
      </c>
      <c r="AA9" s="70">
        <f t="shared" si="17"/>
        <v>0</v>
      </c>
      <c r="AB9" s="70">
        <f t="shared" si="18"/>
        <v>0.89999999999999991</v>
      </c>
      <c r="AC9" s="70">
        <f t="shared" si="19"/>
        <v>1.2E-2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F9" s="70">
        <f t="shared" si="21"/>
        <v>6.6</v>
      </c>
    </row>
    <row r="10" spans="2:32" ht="15.75" x14ac:dyDescent="0.25">
      <c r="B10" s="89" t="s">
        <v>6212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38" t="s">
        <v>1447</v>
      </c>
      <c r="C11" s="39">
        <v>0.5</v>
      </c>
      <c r="D11" s="39">
        <v>0.5</v>
      </c>
      <c r="E11" s="38" t="s">
        <v>1216</v>
      </c>
      <c r="F11" s="65" t="s">
        <v>5538</v>
      </c>
      <c r="G11" s="60">
        <f>IFERROR(IF(E11="Individual Unit",IF(VLOOKUP($F11,Products,26,FALSE)="","X",VLOOKUP($F11,Products,26,FALSE)),""),"")</f>
        <v>167</v>
      </c>
      <c r="H11" s="23" t="str">
        <f>_xlfn.IFNA(VLOOKUP($F11,Products,2,FALSE),"Not Found")</f>
        <v>Tamar Fresh</v>
      </c>
      <c r="I11" s="24" t="str">
        <f>_xlfn.IFNA(VLOOKUP($F11,Products,4,FALSE),"Not Found")</f>
        <v>1040</v>
      </c>
      <c r="J11" s="24" t="str">
        <f>_xlfn.IFNA(VLOOKUP($F11,Products,5,FALSE),"Not Found")</f>
        <v>Granny Smith Apples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0.41749999999999998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8.35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0.33400000000000002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0.33400000000000002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1.002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8.3499999999999998E-3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8.35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35.905000000000001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0.41749999999999998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8.35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0.33400000000000002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0.33400000000000002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1.002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8.3499999999999998E-3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8.35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35.905000000000001</v>
      </c>
    </row>
    <row r="12" spans="2:32" s="4" customFormat="1" ht="30" customHeight="1" x14ac:dyDescent="0.25">
      <c r="B12" s="38" t="s">
        <v>6213</v>
      </c>
      <c r="C12" s="39">
        <v>25</v>
      </c>
      <c r="D12" s="39">
        <v>25</v>
      </c>
      <c r="E12" s="38" t="s">
        <v>6204</v>
      </c>
      <c r="F12" s="65" t="s">
        <v>5543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44250</v>
      </c>
      <c r="J12" s="24" t="str">
        <f>_xlfn.IFNA(VLOOKUP($F12,Products,5,FALSE),"Not Found")</f>
        <v>Raisin's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0.75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15.65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0.25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0.05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0.67500000000000004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0.01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15.65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65.13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0.75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15.65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0.2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0.05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0.67500000000000004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0.01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15.65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65.13</v>
      </c>
    </row>
    <row r="13" spans="2:32" x14ac:dyDescent="0.25">
      <c r="L13" s="71">
        <f t="shared" ref="L13:U13" si="22">SUM(L6:L12)</f>
        <v>2.0375000000000001</v>
      </c>
      <c r="M13" s="71">
        <f t="shared" si="22"/>
        <v>35.92</v>
      </c>
      <c r="N13" s="71">
        <f t="shared" si="22"/>
        <v>12.803999999999998</v>
      </c>
      <c r="O13" s="71">
        <f t="shared" si="22"/>
        <v>2.2340000000000004</v>
      </c>
      <c r="P13" s="71">
        <f t="shared" si="22"/>
        <v>10.57</v>
      </c>
      <c r="Q13" s="71">
        <f t="shared" si="22"/>
        <v>2.867</v>
      </c>
      <c r="R13" s="71">
        <f t="shared" si="22"/>
        <v>1.18035</v>
      </c>
      <c r="S13" s="71">
        <f t="shared" si="22"/>
        <v>0</v>
      </c>
      <c r="T13" s="71">
        <f>SUM(T6:T12)</f>
        <v>24.240000000000002</v>
      </c>
      <c r="U13" s="71">
        <f t="shared" si="22"/>
        <v>263.935</v>
      </c>
      <c r="V13" s="73" t="s">
        <v>6151</v>
      </c>
      <c r="W13" s="71">
        <f t="shared" ref="W13:AF13" si="23">SUM(W6:W12)</f>
        <v>2.4725000000000001</v>
      </c>
      <c r="X13" s="71">
        <f t="shared" si="23"/>
        <v>41.879999999999995</v>
      </c>
      <c r="Y13" s="71">
        <f t="shared" si="23"/>
        <v>18.913999999999998</v>
      </c>
      <c r="Z13" s="71">
        <f t="shared" si="23"/>
        <v>3.0840000000000005</v>
      </c>
      <c r="AA13" s="71">
        <f t="shared" si="23"/>
        <v>15.83</v>
      </c>
      <c r="AB13" s="71">
        <f t="shared" si="23"/>
        <v>3.4619999999999997</v>
      </c>
      <c r="AC13" s="71">
        <f t="shared" si="23"/>
        <v>1.76135</v>
      </c>
      <c r="AD13" s="71">
        <f t="shared" si="23"/>
        <v>0</v>
      </c>
      <c r="AE13" s="71">
        <f>SUM(AE4:AE12)</f>
        <v>24.36</v>
      </c>
      <c r="AF13" s="71">
        <f t="shared" si="23"/>
        <v>345.38499999999999</v>
      </c>
    </row>
    <row r="14" spans="2:32" ht="15" customHeight="1" x14ac:dyDescent="0.25">
      <c r="L14" s="59"/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6154</v>
      </c>
      <c r="W14" s="59"/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4.25" customHeight="1" x14ac:dyDescent="0.25">
      <c r="L15" s="84" t="b">
        <v>1</v>
      </c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6155</v>
      </c>
      <c r="W15" s="84" t="b">
        <v>1</v>
      </c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5" customHeight="1" x14ac:dyDescent="0.25">
      <c r="L16" s="59"/>
      <c r="M16" s="59"/>
      <c r="N16" s="59"/>
      <c r="O16" s="59"/>
      <c r="P16" s="59"/>
      <c r="Q16" s="84" t="b">
        <v>1</v>
      </c>
      <c r="R16" s="59"/>
      <c r="S16" s="59"/>
      <c r="T16" s="84" t="b">
        <v>1</v>
      </c>
      <c r="U16" s="59"/>
      <c r="V16" s="63" t="s">
        <v>6156</v>
      </c>
      <c r="W16" s="59"/>
      <c r="X16" s="59"/>
      <c r="Y16" s="59"/>
      <c r="Z16" s="59"/>
      <c r="AA16" s="59"/>
      <c r="AB16" s="84" t="b">
        <v>1</v>
      </c>
      <c r="AC16" s="59"/>
      <c r="AD16" s="59"/>
      <c r="AE16" s="84" t="b">
        <v>1</v>
      </c>
      <c r="AF16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033F8A62-6D4B-4A3C-92CF-62DE0C9B516E}"/>
    <hyperlink ref="M1" location="'HOME WEEK 2'!A1" display="&lt; Week 2 Home" xr:uid="{67824D9B-2F54-476F-99AE-BC2BAA518348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71196F1-B6ED-4D29-8A9E-F0A990B88CC9}">
          <x14:formula1>
            <xm:f>'Master Product List'!$B:$B</xm:f>
          </x14:formula1>
          <xm:sqref>F6:F9 F11:F12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7A5E-CDFA-4C05-A3CD-1B3E041D9A27}">
  <sheetPr>
    <tabColor theme="3" tint="9.9978637043366805E-2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6038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6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45.75" customHeight="1" x14ac:dyDescent="0.25">
      <c r="B6" s="23" t="s">
        <v>6267</v>
      </c>
      <c r="C6" s="24">
        <v>50</v>
      </c>
      <c r="D6" s="24">
        <v>75</v>
      </c>
      <c r="E6" s="23" t="s">
        <v>6204</v>
      </c>
      <c r="F6" s="65" t="s">
        <v>5711</v>
      </c>
      <c r="G6" s="60" t="str">
        <f t="shared" ref="G6:G9" si="0">IFERROR(IF(E6="Individual Unit",IF(VLOOKUP($F6,Products,26,FALSE)="","X",VLOOKUP($F6,Products,26,FALSE)),""),"")</f>
        <v/>
      </c>
      <c r="H6" s="23" t="str">
        <f t="shared" ref="H6:H9" si="1">_xlfn.IFNA(VLOOKUP($F6,Products,2,FALSE),"Not Found")</f>
        <v>Savona</v>
      </c>
      <c r="I6" s="24" t="str">
        <f t="shared" ref="I6:I9" si="2">_xlfn.IFNA(VLOOKUP($F6,Products,4,FALSE),"Not Found")</f>
        <v>201208</v>
      </c>
      <c r="J6" s="24" t="str">
        <f t="shared" ref="J6:J9" si="3">_xlfn.IFNA(VLOOKUP($F6,Products,5,FALSE),"Not Found")</f>
        <v>Violife Original Flavour Vegan Grated Cheese Alternative</v>
      </c>
      <c r="L6" s="70">
        <f t="shared" ref="L6:L9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0.05</v>
      </c>
      <c r="M6" s="70">
        <f t="shared" ref="M6:M9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10.5</v>
      </c>
      <c r="N6" s="70">
        <f t="shared" ref="N6:N9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12</v>
      </c>
      <c r="O6" s="70">
        <f t="shared" ref="O6:O9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1.5</v>
      </c>
      <c r="P6" s="70">
        <f t="shared" ref="P6:P9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10.5</v>
      </c>
      <c r="Q6" s="70">
        <f t="shared" ref="Q6:Q9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0.25</v>
      </c>
      <c r="R6" s="70">
        <f t="shared" ref="R6:R9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1.1499999999999999</v>
      </c>
      <c r="S6" s="70">
        <f t="shared" ref="S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T6" s="70">
        <v>0</v>
      </c>
      <c r="U6" s="70">
        <f t="shared" ref="U6:U9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152.5</v>
      </c>
      <c r="V6" s="80"/>
      <c r="W6" s="70">
        <f t="shared" ref="W6:W9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7.4999999999999997E-2</v>
      </c>
      <c r="X6" s="70">
        <f t="shared" ref="X6:X9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15.75</v>
      </c>
      <c r="Y6" s="70">
        <f t="shared" ref="Y6:Y9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18</v>
      </c>
      <c r="Z6" s="70">
        <f t="shared" ref="Z6:Z9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2.25</v>
      </c>
      <c r="AA6" s="70">
        <f t="shared" ref="AA6:AA9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15.75</v>
      </c>
      <c r="AB6" s="70">
        <f t="shared" ref="AB6:AB9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0.375</v>
      </c>
      <c r="AC6" s="70">
        <f t="shared" ref="AC6:AC9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1.7249999999999999</v>
      </c>
      <c r="AD6" s="70">
        <f t="shared" ref="AD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9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228.75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 t="shared" si="0"/>
        <v/>
      </c>
      <c r="H7" s="23" t="str">
        <f t="shared" si="1"/>
        <v>Bidfood</v>
      </c>
      <c r="I7" s="24" t="str">
        <f t="shared" si="2"/>
        <v>75603</v>
      </c>
      <c r="J7" s="24" t="str">
        <f t="shared" si="3"/>
        <v>Tomato</v>
      </c>
      <c r="L7" s="70">
        <f t="shared" si="4"/>
        <v>0.13999999999999999</v>
      </c>
      <c r="M7" s="70">
        <f t="shared" si="5"/>
        <v>0.62</v>
      </c>
      <c r="N7" s="70">
        <f t="shared" si="6"/>
        <v>0.06</v>
      </c>
      <c r="O7" s="70">
        <f t="shared" si="7"/>
        <v>0.04</v>
      </c>
      <c r="P7" s="70">
        <f t="shared" si="8"/>
        <v>0.02</v>
      </c>
      <c r="Q7" s="70">
        <f t="shared" si="9"/>
        <v>0.2</v>
      </c>
      <c r="R7" s="70">
        <f t="shared" si="10"/>
        <v>4.0000000000000001E-3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 t="shared" si="12"/>
        <v>3.2</v>
      </c>
      <c r="V7" s="80"/>
      <c r="W7" s="70">
        <f t="shared" si="13"/>
        <v>0.20999999999999996</v>
      </c>
      <c r="X7" s="70">
        <f t="shared" si="14"/>
        <v>0.92999999999999994</v>
      </c>
      <c r="Y7" s="70">
        <f t="shared" si="15"/>
        <v>0.09</v>
      </c>
      <c r="Z7" s="70">
        <f t="shared" si="16"/>
        <v>0.06</v>
      </c>
      <c r="AA7" s="70">
        <f t="shared" si="17"/>
        <v>0.03</v>
      </c>
      <c r="AB7" s="70">
        <f t="shared" si="18"/>
        <v>0.3</v>
      </c>
      <c r="AC7" s="70">
        <f t="shared" si="19"/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 t="shared" si="21"/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 t="shared" si="0"/>
        <v/>
      </c>
      <c r="H8" s="23" t="str">
        <f t="shared" si="1"/>
        <v>Tamar Fresh</v>
      </c>
      <c r="I8" s="24" t="str">
        <f t="shared" si="2"/>
        <v>5060</v>
      </c>
      <c r="J8" s="24" t="str">
        <f t="shared" si="3"/>
        <v>Cucumber 35-40mm</v>
      </c>
      <c r="L8" s="70">
        <f t="shared" si="4"/>
        <v>0.2</v>
      </c>
      <c r="M8" s="70">
        <f t="shared" si="5"/>
        <v>0.24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0.13999999999999999</v>
      </c>
      <c r="R8" s="70">
        <f t="shared" si="10"/>
        <v>0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0.24</v>
      </c>
      <c r="U8" s="70">
        <f t="shared" si="12"/>
        <v>2.8000000000000003</v>
      </c>
      <c r="V8" s="80"/>
      <c r="W8" s="70">
        <f t="shared" si="13"/>
        <v>0.3</v>
      </c>
      <c r="X8" s="70">
        <f t="shared" si="14"/>
        <v>0.36</v>
      </c>
      <c r="Y8" s="70">
        <f t="shared" si="15"/>
        <v>0.18</v>
      </c>
      <c r="Z8" s="70">
        <f t="shared" si="16"/>
        <v>0.18</v>
      </c>
      <c r="AA8" s="70">
        <f t="shared" si="17"/>
        <v>0</v>
      </c>
      <c r="AB8" s="70">
        <f t="shared" si="18"/>
        <v>0.20999999999999996</v>
      </c>
      <c r="AC8" s="70">
        <f t="shared" si="19"/>
        <v>0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0.36</v>
      </c>
      <c r="AF8" s="70">
        <f t="shared" si="21"/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 t="shared" si="0"/>
        <v/>
      </c>
      <c r="H9" s="23" t="str">
        <f t="shared" si="1"/>
        <v>Tamar Fresh</v>
      </c>
      <c r="I9" s="24" t="str">
        <f t="shared" si="2"/>
        <v>18010</v>
      </c>
      <c r="J9" s="24" t="str">
        <f t="shared" si="3"/>
        <v>Iceberg Lettuce</v>
      </c>
      <c r="L9" s="70">
        <f t="shared" si="4"/>
        <v>0.48</v>
      </c>
      <c r="M9" s="70">
        <f t="shared" si="5"/>
        <v>0.55999999999999994</v>
      </c>
      <c r="N9" s="70">
        <f t="shared" si="6"/>
        <v>0.04</v>
      </c>
      <c r="O9" s="70">
        <f t="shared" si="7"/>
        <v>0.04</v>
      </c>
      <c r="P9" s="70">
        <f t="shared" si="8"/>
        <v>0</v>
      </c>
      <c r="Q9" s="70">
        <f t="shared" si="9"/>
        <v>0.6</v>
      </c>
      <c r="R9" s="70">
        <f t="shared" si="10"/>
        <v>8.0000000000000002E-3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U9" s="70">
        <f t="shared" si="12"/>
        <v>4.4000000000000004</v>
      </c>
      <c r="V9" s="80"/>
      <c r="W9" s="70">
        <f t="shared" si="13"/>
        <v>0.72</v>
      </c>
      <c r="X9" s="70">
        <f t="shared" si="14"/>
        <v>0.83999999999999986</v>
      </c>
      <c r="Y9" s="70">
        <f t="shared" si="15"/>
        <v>0.06</v>
      </c>
      <c r="Z9" s="70">
        <f t="shared" si="16"/>
        <v>0.06</v>
      </c>
      <c r="AA9" s="70">
        <f t="shared" si="17"/>
        <v>0</v>
      </c>
      <c r="AB9" s="70">
        <f t="shared" si="18"/>
        <v>0.89999999999999991</v>
      </c>
      <c r="AC9" s="70">
        <f t="shared" si="19"/>
        <v>1.2E-2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F9" s="70">
        <f t="shared" si="21"/>
        <v>6.6</v>
      </c>
    </row>
    <row r="10" spans="2:32" ht="15.75" x14ac:dyDescent="0.25">
      <c r="B10" s="89" t="s">
        <v>6269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38" t="s">
        <v>1220</v>
      </c>
      <c r="C11" s="39">
        <v>25</v>
      </c>
      <c r="D11" s="39">
        <v>25</v>
      </c>
      <c r="E11" s="38" t="s">
        <v>6204</v>
      </c>
      <c r="F11" s="65" t="s">
        <v>5554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3021</v>
      </c>
      <c r="J11" s="24" t="str">
        <f>_xlfn.IFNA(VLOOKUP($F11,Products,5,FALSE),"Not Found")</f>
        <v>Caterers Kitchen Solid Pack Apples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0.1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2.95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2.5000000000000001E-2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2.5000000000000001E-2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0.45000000000000007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2.95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11.89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0.1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2.95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2.5000000000000001E-2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2.5000000000000001E-2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0.45000000000000007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2.95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11.89</v>
      </c>
    </row>
    <row r="12" spans="2:32" s="4" customFormat="1" ht="30" customHeight="1" x14ac:dyDescent="0.25">
      <c r="B12" s="38" t="s">
        <v>6208</v>
      </c>
      <c r="C12" s="39">
        <v>25</v>
      </c>
      <c r="D12" s="39">
        <v>25</v>
      </c>
      <c r="E12" s="38" t="s">
        <v>6204</v>
      </c>
      <c r="F12" s="65" t="s">
        <v>5410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1674</v>
      </c>
      <c r="J12" s="24" t="str">
        <f>_xlfn.IFNA(VLOOKUP($F12,Products,5,FALSE),"Not Found")</f>
        <v>Greens Summer 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0.27500000000000002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1.4750000000000001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2.5000000000000001E-2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2.5000000000000001E-2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1.625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1.325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10.397500000000001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0.27500000000000002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1.4750000000000001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2.5000000000000001E-2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2.5000000000000001E-2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1.625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1.325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10.397500000000001</v>
      </c>
    </row>
    <row r="13" spans="2:32" s="4" customFormat="1" ht="30" customHeight="1" x14ac:dyDescent="0.25">
      <c r="B13" s="38" t="s">
        <v>6219</v>
      </c>
      <c r="C13" s="39">
        <v>20</v>
      </c>
      <c r="D13" s="39">
        <v>20</v>
      </c>
      <c r="E13" s="38" t="s">
        <v>6204</v>
      </c>
      <c r="F13" s="65" t="s">
        <v>5352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8986</v>
      </c>
      <c r="J13" s="24" t="str">
        <f>_xlfn.IFNA(VLOOKUP($F13,Products,5,FALSE),"Not Found")</f>
        <v xml:space="preserve"> Crumble Topping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1.24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14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3.5999999999999996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2.3800000000000003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1.22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0.64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0.04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4.4000000000000004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92.97399999999999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1.24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14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3.5999999999999996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2.3800000000000003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1.22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0.64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0.04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4.4000000000000004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92.97399999999999</v>
      </c>
    </row>
    <row r="14" spans="2:32" s="4" customFormat="1" ht="30" customHeight="1" x14ac:dyDescent="0.25">
      <c r="B14" s="38" t="s">
        <v>6220</v>
      </c>
      <c r="C14" s="39">
        <v>50</v>
      </c>
      <c r="D14" s="39">
        <v>50</v>
      </c>
      <c r="E14" s="38" t="s">
        <v>6204</v>
      </c>
      <c r="F14" s="65" t="s">
        <v>5721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Bidfood</v>
      </c>
      <c r="I14" s="24" t="str">
        <f>_xlfn.IFNA(VLOOKUP($F14,Products,4,FALSE),"Not Found")</f>
        <v>96594</v>
      </c>
      <c r="J14" s="24" t="str">
        <f>_xlfn.IFNA(VLOOKUP($F14,Products,5,FALSE),"Not Found")</f>
        <v>Alpro Dairy Free Custard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1.5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6.4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0.85000000000000009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0.7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0.15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6.5000000000000002E-2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5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40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1.5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6.4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0.85000000000000009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0.7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0.15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6.5000000000000002E-2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5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40</v>
      </c>
    </row>
    <row r="15" spans="2:32" x14ac:dyDescent="0.25">
      <c r="L15" s="71">
        <f t="shared" ref="L15:U15" si="22">SUM(L6:L14)</f>
        <v>3.9850000000000003</v>
      </c>
      <c r="M15" s="71">
        <f t="shared" si="22"/>
        <v>36.745000000000005</v>
      </c>
      <c r="N15" s="71">
        <f t="shared" si="22"/>
        <v>16.72</v>
      </c>
      <c r="O15" s="71">
        <f t="shared" si="22"/>
        <v>4.830000000000001</v>
      </c>
      <c r="P15" s="71">
        <f t="shared" si="22"/>
        <v>11.89</v>
      </c>
      <c r="Q15" s="71">
        <f t="shared" si="22"/>
        <v>4.1550000000000002</v>
      </c>
      <c r="R15" s="71">
        <f t="shared" si="22"/>
        <v>1.2669999999999999</v>
      </c>
      <c r="S15" s="71">
        <f t="shared" si="22"/>
        <v>9.4</v>
      </c>
      <c r="T15" s="71">
        <f>SUM(T6:T14)</f>
        <v>4.5150000000000006</v>
      </c>
      <c r="U15" s="71">
        <f t="shared" si="22"/>
        <v>318.16150000000005</v>
      </c>
      <c r="V15" s="73" t="s">
        <v>6151</v>
      </c>
      <c r="W15" s="71">
        <f t="shared" ref="W15:AF15" si="23">SUM(W6:W14)</f>
        <v>4.42</v>
      </c>
      <c r="X15" s="71">
        <f t="shared" si="23"/>
        <v>42.704999999999998</v>
      </c>
      <c r="Y15" s="71">
        <f t="shared" si="23"/>
        <v>22.83</v>
      </c>
      <c r="Z15" s="71">
        <f t="shared" si="23"/>
        <v>5.6800000000000006</v>
      </c>
      <c r="AA15" s="71">
        <f t="shared" si="23"/>
        <v>17.149999999999999</v>
      </c>
      <c r="AB15" s="71">
        <f t="shared" si="23"/>
        <v>4.75</v>
      </c>
      <c r="AC15" s="71">
        <f t="shared" si="23"/>
        <v>1.8479999999999999</v>
      </c>
      <c r="AD15" s="71">
        <f t="shared" si="23"/>
        <v>9.4</v>
      </c>
      <c r="AE15" s="71">
        <f>SUM(AE6:AE14)</f>
        <v>4.6349999999999998</v>
      </c>
      <c r="AF15" s="71">
        <f t="shared" si="23"/>
        <v>399.61149999999998</v>
      </c>
    </row>
    <row r="16" spans="2:32" ht="15" customHeight="1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4.2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BF25B2E5-2680-461F-AC12-675E47098176}"/>
    <hyperlink ref="M1" location="'HOME WEEK 2'!A1" display="&lt; Week 2 Home" xr:uid="{395F8008-0557-4B64-B0C3-537B23CA098A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59945C-9576-43F5-A30E-85C06A2DF45A}">
          <x14:formula1>
            <xm:f>'Master Product List'!$B:$B</xm:f>
          </x14:formula1>
          <xm:sqref>F6:F9 F11:F14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0B36-D067-42BA-8748-0CD0F2340DAF}">
  <sheetPr>
    <tabColor theme="3" tint="9.9978637043366805E-2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6039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5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6225</v>
      </c>
      <c r="C6" s="24">
        <v>75</v>
      </c>
      <c r="D6" s="24">
        <v>90</v>
      </c>
      <c r="E6" s="23" t="s">
        <v>6204</v>
      </c>
      <c r="F6" s="65" t="s">
        <v>2466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RD Johns</v>
      </c>
      <c r="I6" s="24" t="str">
        <f t="shared" ref="I6:I11" si="2">_xlfn.IFNA(VLOOKUP($F6,Products,4,FALSE),"Not Found")</f>
        <v>37486</v>
      </c>
      <c r="J6" s="24" t="str">
        <f t="shared" ref="J6:J11" si="3">_xlfn.IFNA(VLOOKUP($F6,Products,5,FALSE),"Not Found")</f>
        <v>12mm Diced Chicken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21.75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0.82500000000000007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0.52499999999999991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0.37499999999999994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0.15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0.32250000000000001</v>
      </c>
      <c r="S6" s="70">
        <f t="shared" ref="S6:S7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96.08250000000001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26.099999999999998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0.9900000000000001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0.62999999999999989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0.44999999999999996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0.18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0.38700000000000001</v>
      </c>
      <c r="AD6" s="70">
        <f t="shared" ref="AD6:AD7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0.45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115.29900000000001</v>
      </c>
    </row>
    <row r="7" spans="2:32" s="4" customFormat="1" ht="30" customHeight="1" x14ac:dyDescent="0.25">
      <c r="B7" s="23" t="s">
        <v>3934</v>
      </c>
      <c r="C7" s="24">
        <v>20</v>
      </c>
      <c r="D7" s="24">
        <v>30</v>
      </c>
      <c r="E7" s="23" t="s">
        <v>6204</v>
      </c>
      <c r="F7" s="65" t="s">
        <v>5898</v>
      </c>
      <c r="G7" s="60" t="str">
        <f t="shared" si="0"/>
        <v/>
      </c>
      <c r="H7" s="23" t="str">
        <f t="shared" si="1"/>
        <v>ESW</v>
      </c>
      <c r="I7" s="24" t="str">
        <f t="shared" si="2"/>
        <v>Onion_Gravy_DF</v>
      </c>
      <c r="J7" s="24" t="str">
        <f t="shared" si="3"/>
        <v>DF Homemade Onion Gravy</v>
      </c>
      <c r="L7" s="70">
        <f t="shared" si="4"/>
        <v>0.71599999999999997</v>
      </c>
      <c r="M7" s="70">
        <f t="shared" si="5"/>
        <v>2.194</v>
      </c>
      <c r="N7" s="70">
        <f t="shared" si="6"/>
        <v>2.08</v>
      </c>
      <c r="O7" s="70">
        <f t="shared" si="7"/>
        <v>1.7400000000000002</v>
      </c>
      <c r="P7" s="70">
        <f t="shared" si="8"/>
        <v>0.34</v>
      </c>
      <c r="Q7" s="70">
        <f t="shared" si="9"/>
        <v>0.82400000000000007</v>
      </c>
      <c r="R7" s="70">
        <f t="shared" si="10"/>
        <v>0.26600000000000001</v>
      </c>
      <c r="S7" s="70">
        <f t="shared" si="11"/>
        <v>0.48399999999999999</v>
      </c>
      <c r="T7" s="70">
        <v>0</v>
      </c>
      <c r="U7" s="70">
        <f t="shared" si="12"/>
        <v>30.375999999999998</v>
      </c>
      <c r="V7" s="80"/>
      <c r="W7" s="70">
        <f t="shared" si="13"/>
        <v>1.0739999999999998</v>
      </c>
      <c r="X7" s="70">
        <f t="shared" si="14"/>
        <v>3.2910000000000004</v>
      </c>
      <c r="Y7" s="70">
        <f t="shared" si="15"/>
        <v>3.12</v>
      </c>
      <c r="Z7" s="70">
        <f t="shared" si="16"/>
        <v>2.6100000000000003</v>
      </c>
      <c r="AA7" s="70">
        <f t="shared" si="17"/>
        <v>0.51</v>
      </c>
      <c r="AB7" s="70">
        <f t="shared" si="18"/>
        <v>1.236</v>
      </c>
      <c r="AC7" s="70">
        <f t="shared" si="19"/>
        <v>0.39900000000000002</v>
      </c>
      <c r="AD7" s="70">
        <f t="shared" si="20"/>
        <v>0.72599999999999998</v>
      </c>
      <c r="AE7" s="70">
        <v>0</v>
      </c>
      <c r="AF7" s="70">
        <f t="shared" si="21"/>
        <v>45.564</v>
      </c>
    </row>
    <row r="8" spans="2:32" s="4" customFormat="1" ht="30" customHeight="1" x14ac:dyDescent="0.25">
      <c r="B8" s="23" t="s">
        <v>3997</v>
      </c>
      <c r="C8" s="24">
        <v>10</v>
      </c>
      <c r="D8" s="24">
        <v>15</v>
      </c>
      <c r="E8" s="23" t="s">
        <v>6204</v>
      </c>
      <c r="F8" s="65" t="s">
        <v>2651</v>
      </c>
      <c r="G8" s="60" t="str">
        <f t="shared" si="0"/>
        <v/>
      </c>
      <c r="H8" s="23" t="str">
        <f t="shared" si="1"/>
        <v>RD Johns</v>
      </c>
      <c r="I8" s="24" t="str">
        <f t="shared" si="2"/>
        <v>4702</v>
      </c>
      <c r="J8" s="24" t="str">
        <f t="shared" si="3"/>
        <v>Onions (diced) Large Bag</v>
      </c>
      <c r="L8" s="70">
        <f t="shared" si="4"/>
        <v>0.15</v>
      </c>
      <c r="M8" s="70">
        <f t="shared" si="5"/>
        <v>0.15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0.3</v>
      </c>
      <c r="R8" s="70">
        <f t="shared" si="10"/>
        <v>1E-3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0.13</v>
      </c>
      <c r="U8" s="70">
        <f t="shared" si="12"/>
        <v>1.7929999999999999</v>
      </c>
      <c r="V8" s="80"/>
      <c r="W8" s="70">
        <f t="shared" si="13"/>
        <v>0.22499999999999998</v>
      </c>
      <c r="X8" s="70">
        <f t="shared" si="14"/>
        <v>0.22499999999999998</v>
      </c>
      <c r="Y8" s="70">
        <f t="shared" si="15"/>
        <v>0</v>
      </c>
      <c r="Z8" s="70">
        <f t="shared" si="16"/>
        <v>0</v>
      </c>
      <c r="AA8" s="70">
        <f t="shared" si="17"/>
        <v>0</v>
      </c>
      <c r="AB8" s="70">
        <f t="shared" si="18"/>
        <v>0.44999999999999996</v>
      </c>
      <c r="AC8" s="70">
        <f t="shared" si="19"/>
        <v>1.5E-3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0.19500000000000001</v>
      </c>
      <c r="AF8" s="70">
        <f t="shared" si="21"/>
        <v>2.6894999999999998</v>
      </c>
    </row>
    <row r="9" spans="2:32" s="4" customFormat="1" ht="30" customHeight="1" x14ac:dyDescent="0.25">
      <c r="B9" s="23" t="s">
        <v>5575</v>
      </c>
      <c r="C9" s="24">
        <v>20</v>
      </c>
      <c r="D9" s="24">
        <v>30</v>
      </c>
      <c r="E9" s="23" t="s">
        <v>6204</v>
      </c>
      <c r="F9" s="65" t="s">
        <v>5574</v>
      </c>
      <c r="G9" s="60" t="str">
        <f t="shared" si="0"/>
        <v/>
      </c>
      <c r="H9" s="23" t="str">
        <f t="shared" si="1"/>
        <v>RD Johns</v>
      </c>
      <c r="I9" s="24" t="str">
        <f t="shared" si="2"/>
        <v>8681</v>
      </c>
      <c r="J9" s="24" t="str">
        <f t="shared" si="3"/>
        <v>Greens Diced Carrots</v>
      </c>
      <c r="L9" s="70">
        <f t="shared" si="4"/>
        <v>0.08</v>
      </c>
      <c r="M9" s="70">
        <f t="shared" si="5"/>
        <v>1.34</v>
      </c>
      <c r="N9" s="70">
        <f t="shared" si="6"/>
        <v>0</v>
      </c>
      <c r="O9" s="70">
        <f t="shared" si="7"/>
        <v>0</v>
      </c>
      <c r="P9" s="70">
        <f t="shared" si="8"/>
        <v>0</v>
      </c>
      <c r="Q9" s="70">
        <f t="shared" si="9"/>
        <v>0.64</v>
      </c>
      <c r="R9" s="70">
        <f t="shared" si="10"/>
        <v>0.02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1.3</v>
      </c>
      <c r="U9" s="70">
        <f t="shared" si="12"/>
        <v>6.9779999999999998</v>
      </c>
      <c r="V9" s="80"/>
      <c r="W9" s="70">
        <f t="shared" si="13"/>
        <v>0.12</v>
      </c>
      <c r="X9" s="70">
        <f t="shared" si="14"/>
        <v>2.0100000000000002</v>
      </c>
      <c r="Y9" s="70">
        <f t="shared" si="15"/>
        <v>0</v>
      </c>
      <c r="Z9" s="70">
        <f t="shared" si="16"/>
        <v>0</v>
      </c>
      <c r="AA9" s="70">
        <f t="shared" si="17"/>
        <v>0</v>
      </c>
      <c r="AB9" s="70">
        <f t="shared" si="18"/>
        <v>0.96</v>
      </c>
      <c r="AC9" s="70">
        <f t="shared" si="19"/>
        <v>0.03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1.9500000000000002</v>
      </c>
      <c r="AF9" s="70">
        <f t="shared" si="21"/>
        <v>10.466999999999999</v>
      </c>
    </row>
    <row r="10" spans="2:32" s="4" customFormat="1" ht="30" customHeight="1" x14ac:dyDescent="0.25">
      <c r="B10" s="23" t="s">
        <v>4953</v>
      </c>
      <c r="C10" s="24">
        <v>75</v>
      </c>
      <c r="D10" s="24">
        <v>100</v>
      </c>
      <c r="E10" s="23" t="s">
        <v>6204</v>
      </c>
      <c r="F10" s="65" t="s">
        <v>5731</v>
      </c>
      <c r="G10" s="60" t="str">
        <f t="shared" si="0"/>
        <v/>
      </c>
      <c r="H10" s="23" t="str">
        <f t="shared" si="1"/>
        <v>Bidfood</v>
      </c>
      <c r="I10" s="24" t="str">
        <f t="shared" si="2"/>
        <v>19556</v>
      </c>
      <c r="J10" s="24" t="str">
        <f t="shared" si="3"/>
        <v>Instant Hot &amp; Cold Mix Mashed Potato</v>
      </c>
      <c r="L10" s="70">
        <f t="shared" si="4"/>
        <v>4.125</v>
      </c>
      <c r="M10" s="70">
        <f t="shared" si="5"/>
        <v>53.25</v>
      </c>
      <c r="N10" s="70">
        <f t="shared" si="6"/>
        <v>0.375</v>
      </c>
      <c r="O10" s="70">
        <f t="shared" si="7"/>
        <v>7.4999999999999983E-2</v>
      </c>
      <c r="P10" s="70">
        <f t="shared" si="8"/>
        <v>0.3</v>
      </c>
      <c r="Q10" s="70">
        <f t="shared" si="9"/>
        <v>5.625</v>
      </c>
      <c r="R10" s="70">
        <f t="shared" si="10"/>
        <v>0.99750000000000005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0.375</v>
      </c>
      <c r="U10" s="70">
        <f t="shared" si="12"/>
        <v>251.25</v>
      </c>
      <c r="V10" s="80"/>
      <c r="W10" s="70">
        <f t="shared" si="13"/>
        <v>5.5</v>
      </c>
      <c r="X10" s="70">
        <f t="shared" si="14"/>
        <v>71</v>
      </c>
      <c r="Y10" s="70">
        <f t="shared" si="15"/>
        <v>0.5</v>
      </c>
      <c r="Z10" s="70">
        <f t="shared" si="16"/>
        <v>9.9999999999999978E-2</v>
      </c>
      <c r="AA10" s="70">
        <f t="shared" si="17"/>
        <v>0.4</v>
      </c>
      <c r="AB10" s="70">
        <f t="shared" si="18"/>
        <v>7.5</v>
      </c>
      <c r="AC10" s="70">
        <f t="shared" si="19"/>
        <v>1.33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0.5</v>
      </c>
      <c r="AF10" s="70">
        <f t="shared" si="21"/>
        <v>335</v>
      </c>
    </row>
    <row r="11" spans="2:32" s="4" customFormat="1" ht="30" customHeight="1" x14ac:dyDescent="0.25">
      <c r="B11" s="23" t="s">
        <v>2745</v>
      </c>
      <c r="C11" s="24">
        <v>20</v>
      </c>
      <c r="D11" s="24">
        <v>30</v>
      </c>
      <c r="E11" s="23" t="s">
        <v>6204</v>
      </c>
      <c r="F11" s="65" t="s">
        <v>2744</v>
      </c>
      <c r="G11" s="60" t="str">
        <f t="shared" si="0"/>
        <v/>
      </c>
      <c r="H11" s="23" t="str">
        <f t="shared" si="1"/>
        <v>Rd Johns</v>
      </c>
      <c r="I11" s="24" t="str">
        <f t="shared" si="2"/>
        <v>55838</v>
      </c>
      <c r="J11" s="24" t="str">
        <f t="shared" si="3"/>
        <v xml:space="preserve">Peas </v>
      </c>
      <c r="L11" s="70">
        <f t="shared" si="4"/>
        <v>1.04</v>
      </c>
      <c r="M11" s="70">
        <f t="shared" si="5"/>
        <v>1.7999999999999998</v>
      </c>
      <c r="N11" s="70">
        <f t="shared" si="6"/>
        <v>0.06</v>
      </c>
      <c r="O11" s="70">
        <f t="shared" si="7"/>
        <v>0.04</v>
      </c>
      <c r="P11" s="70">
        <f t="shared" si="8"/>
        <v>0.02</v>
      </c>
      <c r="Q11" s="70">
        <f t="shared" si="9"/>
        <v>0.91999999999999993</v>
      </c>
      <c r="R11" s="70">
        <f t="shared" si="10"/>
        <v>1.6E-2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0.62</v>
      </c>
      <c r="U11" s="70">
        <f t="shared" si="12"/>
        <v>13.814</v>
      </c>
      <c r="V11" s="80"/>
      <c r="W11" s="70">
        <f t="shared" si="13"/>
        <v>1.56</v>
      </c>
      <c r="X11" s="70">
        <f t="shared" si="14"/>
        <v>2.6999999999999997</v>
      </c>
      <c r="Y11" s="70">
        <f t="shared" si="15"/>
        <v>0.09</v>
      </c>
      <c r="Z11" s="70">
        <f t="shared" si="16"/>
        <v>0.06</v>
      </c>
      <c r="AA11" s="70">
        <f t="shared" si="17"/>
        <v>0.03</v>
      </c>
      <c r="AB11" s="70">
        <f t="shared" si="18"/>
        <v>1.38</v>
      </c>
      <c r="AC11" s="70">
        <f t="shared" si="19"/>
        <v>2.4E-2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0.92999999999999994</v>
      </c>
      <c r="AF11" s="70">
        <f t="shared" si="21"/>
        <v>20.721</v>
      </c>
    </row>
    <row r="12" spans="2:32" ht="15.75" x14ac:dyDescent="0.25">
      <c r="B12" s="89" t="s">
        <v>6270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6079</v>
      </c>
      <c r="C13" s="39">
        <v>0.1</v>
      </c>
      <c r="D13" s="39">
        <v>0.1</v>
      </c>
      <c r="E13" s="38" t="s">
        <v>1216</v>
      </c>
      <c r="F13" s="65" t="s">
        <v>3258</v>
      </c>
      <c r="G13" s="60">
        <f>IFERROR(IF(E13="Individual Unit",IF(VLOOKUP($F13,Products,26,FALSE)="","X",VLOOKUP($F13,Products,26,FALSE)),""),"")</f>
        <v>3000</v>
      </c>
      <c r="H13" s="23" t="str">
        <f>_xlfn.IFNA(VLOOKUP($F13,Products,2,FALSE),"Not Found")</f>
        <v>Tamar Fresh</v>
      </c>
      <c r="I13" s="24" t="str">
        <f>_xlfn.IFNA(VLOOKUP($F13,Products,4,FALSE),"Not Found")</f>
        <v>23078</v>
      </c>
      <c r="J13" s="24" t="str">
        <f>_xlfn.IFNA(VLOOKUP($F13,Products,5,FALSE),"Not Found")</f>
        <v>Watermelon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0.9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12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0.60000000000000009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0.60000000000000009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0.30000000000000004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54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0.60000000000000009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0.60000000000000009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0.30000000000000004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54</v>
      </c>
    </row>
    <row r="14" spans="2:32" x14ac:dyDescent="0.25">
      <c r="L14" s="71">
        <f t="shared" ref="L14:U14" si="22">SUM(L6:L13)</f>
        <v>28.760999999999996</v>
      </c>
      <c r="M14" s="71">
        <f t="shared" si="22"/>
        <v>71.558999999999997</v>
      </c>
      <c r="N14" s="71">
        <f t="shared" si="22"/>
        <v>3.64</v>
      </c>
      <c r="O14" s="71">
        <f t="shared" si="22"/>
        <v>2.8300000000000005</v>
      </c>
      <c r="P14" s="71">
        <f t="shared" si="22"/>
        <v>0.81</v>
      </c>
      <c r="Q14" s="71">
        <f t="shared" si="22"/>
        <v>8.6090000000000018</v>
      </c>
      <c r="R14" s="71">
        <f t="shared" si="22"/>
        <v>1.6230000000000002</v>
      </c>
      <c r="S14" s="71">
        <f t="shared" si="22"/>
        <v>0.85899999999999999</v>
      </c>
      <c r="T14" s="71">
        <f>SUM(T6:T13)</f>
        <v>14.425000000000001</v>
      </c>
      <c r="U14" s="71">
        <f t="shared" si="22"/>
        <v>454.29350000000005</v>
      </c>
      <c r="V14" s="73" t="s">
        <v>6151</v>
      </c>
      <c r="W14" s="71">
        <f t="shared" ref="W14:AF14" si="23">SUM(W6:W13)</f>
        <v>35.479000000000006</v>
      </c>
      <c r="X14" s="71">
        <f t="shared" si="23"/>
        <v>92.216000000000008</v>
      </c>
      <c r="Y14" s="71">
        <f t="shared" si="23"/>
        <v>4.9399999999999995</v>
      </c>
      <c r="Z14" s="71">
        <f t="shared" si="23"/>
        <v>3.8200000000000007</v>
      </c>
      <c r="AA14" s="71">
        <f t="shared" si="23"/>
        <v>1.1199999999999999</v>
      </c>
      <c r="AB14" s="71">
        <f t="shared" si="23"/>
        <v>11.826000000000001</v>
      </c>
      <c r="AC14" s="71">
        <f t="shared" si="23"/>
        <v>2.1715</v>
      </c>
      <c r="AD14" s="71">
        <f t="shared" si="23"/>
        <v>1.1759999999999999</v>
      </c>
      <c r="AE14" s="71">
        <f>SUM(AE6:AE13)</f>
        <v>15.574999999999999</v>
      </c>
      <c r="AF14" s="71">
        <f t="shared" si="23"/>
        <v>583.7405</v>
      </c>
    </row>
    <row r="15" spans="2:32" ht="15" customHeight="1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4.2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ED20A023-0AA7-4069-9D38-60870439FE26}"/>
    <hyperlink ref="M1" location="'HOME WEEK 2'!A1" display="&lt; Week 2 Home" xr:uid="{CC735270-2D74-4BA8-9A68-FF1D0AB3D385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A1C40B4-0801-456D-AA39-59C6EF4300A2}">
          <x14:formula1>
            <xm:f>'Master Product List'!$B:$B</xm:f>
          </x14:formula1>
          <xm:sqref>F6:F11 F13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D6444-5AB7-4C51-BD01-13AF3633F6CE}">
  <sheetPr>
    <tabColor theme="3" tint="9.9978637043366805E-2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3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2415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0" si="0">IFERROR(IF(E6="Individual Unit",IF(VLOOKUP($F6,Products,26,FALSE)="","X",VLOOKUP($F6,Products,26,FALSE)),""),"")</f>
        <v>40</v>
      </c>
      <c r="H6" s="23" t="str">
        <f t="shared" ref="H6:H10" si="1">_xlfn.IFNA(VLOOKUP($F6,Products,2,FALSE),"Not Found")</f>
        <v>Bidfood</v>
      </c>
      <c r="I6" s="24" t="str">
        <f t="shared" ref="I6:I10" si="2">_xlfn.IFNA(VLOOKUP($F6,Products,4,FALSE),"Not Found")</f>
        <v>81210</v>
      </c>
      <c r="J6" s="24" t="str">
        <f t="shared" ref="J6:J10" si="3">_xlfn.IFNA(VLOOKUP($F6,Products,5,FALSE),"Not Found")</f>
        <v>Everyday Favourites Mk4 Sandwich Baps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 t="shared" ref="S6:T10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E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v>0</v>
      </c>
      <c r="AF6" s="70">
        <f t="shared" ref="AF6:AF10" si="20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2697</v>
      </c>
      <c r="C7" s="24">
        <v>0</v>
      </c>
      <c r="D7" s="24">
        <v>1</v>
      </c>
      <c r="E7" s="23" t="s">
        <v>1216</v>
      </c>
      <c r="F7" s="65" t="s">
        <v>2694</v>
      </c>
      <c r="G7" s="60">
        <f t="shared" ref="G7" si="21">IFERROR(IF(E7="Individual Unit",IF(VLOOKUP($F7,Products,26,FALSE)="","X",VLOOKUP($F7,Products,26,FALSE)),""),"")</f>
        <v>65</v>
      </c>
      <c r="H7" s="23" t="str">
        <f t="shared" si="1"/>
        <v>RD Johns</v>
      </c>
      <c r="I7" s="24" t="str">
        <f t="shared" si="2"/>
        <v>5108</v>
      </c>
      <c r="J7" s="24" t="str">
        <f t="shared" si="3"/>
        <v xml:space="preserve">Kara 5" Premium </v>
      </c>
      <c r="L7" s="70">
        <f t="shared" si="4"/>
        <v>0</v>
      </c>
      <c r="M7" s="70">
        <f t="shared" si="5"/>
        <v>0</v>
      </c>
      <c r="N7" s="70">
        <f t="shared" si="6"/>
        <v>0</v>
      </c>
      <c r="O7" s="70">
        <f t="shared" si="7"/>
        <v>0</v>
      </c>
      <c r="P7" s="70">
        <f t="shared" si="8"/>
        <v>0</v>
      </c>
      <c r="Q7" s="70">
        <f t="shared" si="9"/>
        <v>0</v>
      </c>
      <c r="R7" s="70">
        <f t="shared" si="10"/>
        <v>0</v>
      </c>
      <c r="S7" s="70">
        <f t="shared" si="11"/>
        <v>0</v>
      </c>
      <c r="T7" s="70">
        <v>0</v>
      </c>
      <c r="U7" s="70">
        <f t="shared" si="12"/>
        <v>0</v>
      </c>
      <c r="V7" s="80"/>
      <c r="W7" s="70">
        <f t="shared" si="13"/>
        <v>5.2</v>
      </c>
      <c r="X7" s="70">
        <f t="shared" si="14"/>
        <v>30.549999999999997</v>
      </c>
      <c r="Y7" s="70">
        <f t="shared" si="15"/>
        <v>0.97499999999999998</v>
      </c>
      <c r="Z7" s="70">
        <f t="shared" si="16"/>
        <v>0.84500000000000008</v>
      </c>
      <c r="AA7" s="70">
        <f t="shared" si="17"/>
        <v>0.13</v>
      </c>
      <c r="AB7" s="70">
        <f t="shared" si="18"/>
        <v>1.95</v>
      </c>
      <c r="AC7" s="70">
        <f t="shared" si="19"/>
        <v>0.58500000000000008</v>
      </c>
      <c r="AD7" s="70">
        <v>0</v>
      </c>
      <c r="AE7" s="70">
        <v>0</v>
      </c>
      <c r="AF7" s="70">
        <f t="shared" si="20"/>
        <v>157.3715</v>
      </c>
    </row>
    <row r="8" spans="2:32" s="4" customFormat="1" ht="30" customHeight="1" x14ac:dyDescent="0.25">
      <c r="B8" s="23" t="s">
        <v>2290</v>
      </c>
      <c r="C8" s="24">
        <v>5</v>
      </c>
      <c r="D8" s="24">
        <v>7.5</v>
      </c>
      <c r="E8" s="23" t="s">
        <v>6204</v>
      </c>
      <c r="F8" s="65" t="s">
        <v>5105</v>
      </c>
      <c r="G8" s="60" t="str">
        <f t="shared" si="0"/>
        <v/>
      </c>
      <c r="H8" s="23" t="str">
        <f t="shared" si="1"/>
        <v>Bidfood</v>
      </c>
      <c r="I8" s="24" t="str">
        <f t="shared" si="2"/>
        <v>1093</v>
      </c>
      <c r="J8" s="24" t="str">
        <f t="shared" si="3"/>
        <v>Summer County Soft Spread</v>
      </c>
      <c r="L8" s="70">
        <f t="shared" si="4"/>
        <v>0</v>
      </c>
      <c r="M8" s="70">
        <f t="shared" si="5"/>
        <v>0</v>
      </c>
      <c r="N8" s="70">
        <f t="shared" si="6"/>
        <v>2.75</v>
      </c>
      <c r="O8" s="70">
        <f t="shared" si="7"/>
        <v>2</v>
      </c>
      <c r="P8" s="70">
        <f t="shared" si="8"/>
        <v>0.75</v>
      </c>
      <c r="Q8" s="70">
        <f t="shared" si="9"/>
        <v>0</v>
      </c>
      <c r="R8" s="70">
        <f t="shared" si="10"/>
        <v>6.9999999999999993E-2</v>
      </c>
      <c r="S8" s="70">
        <f t="shared" si="11"/>
        <v>0</v>
      </c>
      <c r="T8" s="70">
        <v>0</v>
      </c>
      <c r="U8" s="70">
        <f t="shared" si="12"/>
        <v>24.75</v>
      </c>
      <c r="V8" s="80"/>
      <c r="W8" s="70">
        <f t="shared" si="13"/>
        <v>0</v>
      </c>
      <c r="X8" s="70">
        <f t="shared" si="14"/>
        <v>0</v>
      </c>
      <c r="Y8" s="70">
        <f t="shared" si="15"/>
        <v>4.125</v>
      </c>
      <c r="Z8" s="70">
        <f t="shared" si="16"/>
        <v>3</v>
      </c>
      <c r="AA8" s="70">
        <f t="shared" si="17"/>
        <v>1.125</v>
      </c>
      <c r="AB8" s="70">
        <f t="shared" si="18"/>
        <v>0</v>
      </c>
      <c r="AC8" s="70">
        <f t="shared" si="19"/>
        <v>0.10499999999999998</v>
      </c>
      <c r="AD8" s="70">
        <v>0</v>
      </c>
      <c r="AE8" s="70">
        <v>0</v>
      </c>
      <c r="AF8" s="70">
        <f t="shared" si="20"/>
        <v>37.125</v>
      </c>
    </row>
    <row r="9" spans="2:32" s="4" customFormat="1" ht="30" customHeight="1" x14ac:dyDescent="0.25">
      <c r="B9" s="23" t="s">
        <v>6225</v>
      </c>
      <c r="C9" s="24">
        <v>75</v>
      </c>
      <c r="D9" s="24">
        <v>90</v>
      </c>
      <c r="E9" s="23" t="s">
        <v>6204</v>
      </c>
      <c r="F9" s="65" t="s">
        <v>2466</v>
      </c>
      <c r="G9" s="60" t="str">
        <f t="shared" si="0"/>
        <v/>
      </c>
      <c r="H9" s="23" t="str">
        <f t="shared" si="1"/>
        <v>RD Johns</v>
      </c>
      <c r="I9" s="24" t="str">
        <f t="shared" si="2"/>
        <v>37486</v>
      </c>
      <c r="J9" s="24" t="str">
        <f t="shared" si="3"/>
        <v>12mm Diced Chicken</v>
      </c>
      <c r="L9" s="70">
        <f t="shared" si="4"/>
        <v>21.75</v>
      </c>
      <c r="M9" s="70">
        <f t="shared" si="5"/>
        <v>0.82500000000000007</v>
      </c>
      <c r="N9" s="70">
        <f t="shared" si="6"/>
        <v>0.52499999999999991</v>
      </c>
      <c r="O9" s="70">
        <f t="shared" si="7"/>
        <v>0.37499999999999994</v>
      </c>
      <c r="P9" s="70">
        <f t="shared" si="8"/>
        <v>0.15</v>
      </c>
      <c r="Q9" s="70">
        <f t="shared" si="9"/>
        <v>0</v>
      </c>
      <c r="R9" s="70">
        <f t="shared" si="10"/>
        <v>0.32250000000000001</v>
      </c>
      <c r="S9" s="70">
        <f t="shared" si="11"/>
        <v>0.375</v>
      </c>
      <c r="T9" s="70">
        <v>0</v>
      </c>
      <c r="U9" s="70">
        <f t="shared" si="12"/>
        <v>96.08250000000001</v>
      </c>
      <c r="V9" s="80"/>
      <c r="W9" s="70">
        <f t="shared" si="13"/>
        <v>26.099999999999998</v>
      </c>
      <c r="X9" s="70">
        <f t="shared" si="14"/>
        <v>0.9900000000000001</v>
      </c>
      <c r="Y9" s="70">
        <f t="shared" si="15"/>
        <v>0.62999999999999989</v>
      </c>
      <c r="Z9" s="70">
        <f t="shared" si="16"/>
        <v>0.44999999999999996</v>
      </c>
      <c r="AA9" s="70">
        <f t="shared" si="17"/>
        <v>0.18</v>
      </c>
      <c r="AB9" s="70">
        <f t="shared" si="18"/>
        <v>0</v>
      </c>
      <c r="AC9" s="70">
        <f t="shared" si="19"/>
        <v>0.38700000000000001</v>
      </c>
      <c r="AD9" s="70">
        <v>0</v>
      </c>
      <c r="AE9" s="70">
        <v>0</v>
      </c>
      <c r="AF9" s="70">
        <f t="shared" si="20"/>
        <v>115.29900000000001</v>
      </c>
    </row>
    <row r="10" spans="2:32" s="4" customFormat="1" ht="30" customHeight="1" x14ac:dyDescent="0.25">
      <c r="B10" s="23" t="s">
        <v>1256</v>
      </c>
      <c r="C10" s="24">
        <v>6</v>
      </c>
      <c r="D10" s="24">
        <v>10</v>
      </c>
      <c r="E10" s="23" t="s">
        <v>6204</v>
      </c>
      <c r="F10" s="65" t="s">
        <v>5600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26018</v>
      </c>
      <c r="J10" s="24" t="str">
        <f t="shared" si="3"/>
        <v>Red ONions</v>
      </c>
      <c r="L10" s="70">
        <f t="shared" si="4"/>
        <v>0.06</v>
      </c>
      <c r="M10" s="70">
        <f t="shared" si="5"/>
        <v>0.48</v>
      </c>
      <c r="N10" s="70">
        <f t="shared" si="6"/>
        <v>6.0000000000000001E-3</v>
      </c>
      <c r="O10" s="70">
        <f t="shared" si="7"/>
        <v>3.6000000000000003E-3</v>
      </c>
      <c r="P10" s="70">
        <f t="shared" si="8"/>
        <v>2.4000000000000002E-3</v>
      </c>
      <c r="Q10" s="70">
        <f t="shared" si="9"/>
        <v>6.6000000000000003E-2</v>
      </c>
      <c r="R10" s="70">
        <f t="shared" si="10"/>
        <v>0</v>
      </c>
      <c r="S10" s="70">
        <v>0</v>
      </c>
      <c r="T10" s="70">
        <f t="shared" si="11"/>
        <v>0.372</v>
      </c>
      <c r="U10" s="70">
        <f t="shared" si="12"/>
        <v>2.0999999999999996</v>
      </c>
      <c r="V10" s="80"/>
      <c r="W10" s="70">
        <f t="shared" si="13"/>
        <v>0.1</v>
      </c>
      <c r="X10" s="70">
        <f t="shared" si="14"/>
        <v>0.8</v>
      </c>
      <c r="Y10" s="70">
        <f t="shared" si="15"/>
        <v>0.01</v>
      </c>
      <c r="Z10" s="70">
        <f t="shared" si="16"/>
        <v>6.0000000000000001E-3</v>
      </c>
      <c r="AA10" s="70">
        <f t="shared" si="17"/>
        <v>4.0000000000000001E-3</v>
      </c>
      <c r="AB10" s="70">
        <f t="shared" si="18"/>
        <v>0.11000000000000001</v>
      </c>
      <c r="AC10" s="70">
        <v>0</v>
      </c>
      <c r="AD10" s="70">
        <v>0</v>
      </c>
      <c r="AE10" s="70">
        <f t="shared" si="19"/>
        <v>0</v>
      </c>
      <c r="AF10" s="70">
        <f t="shared" si="20"/>
        <v>3.5</v>
      </c>
    </row>
    <row r="11" spans="2:32" ht="15.75" x14ac:dyDescent="0.25">
      <c r="B11" s="89" t="s">
        <v>6217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1447</v>
      </c>
      <c r="C12" s="39">
        <v>0.5</v>
      </c>
      <c r="D12" s="39">
        <v>0.5</v>
      </c>
      <c r="E12" s="38" t="s">
        <v>1216</v>
      </c>
      <c r="F12" s="65" t="s">
        <v>5538</v>
      </c>
      <c r="G12" s="60">
        <f>IFERROR(IF(E12="Individual Unit",IF(VLOOKUP($F12,Products,26,FALSE)="","X",VLOOKUP($F12,Products,26,FALSE)),""),"")</f>
        <v>167</v>
      </c>
      <c r="H12" s="23" t="str">
        <f>_xlfn.IFNA(VLOOKUP($F12,Products,2,FALSE),"Not Found")</f>
        <v>Tamar Fresh</v>
      </c>
      <c r="I12" s="24" t="str">
        <f>_xlfn.IFNA(VLOOKUP($F12,Products,4,FALSE),"Not Found")</f>
        <v>1040</v>
      </c>
      <c r="J12" s="24" t="str">
        <f>_xlfn.IFNA(VLOOKUP($F12,Products,5,FALSE),"Not Found")</f>
        <v>Granny Smith Apples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0.41749999999999998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8.35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0.33400000000000002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0.33400000000000002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1.002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8.3499999999999998E-3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8.35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35.905000000000001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0.41749999999999998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8.35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0.33400000000000002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0.33400000000000002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1.002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8.3499999999999998E-3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8.35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35.905000000000001</v>
      </c>
    </row>
    <row r="13" spans="2:32" s="4" customFormat="1" ht="30" customHeight="1" x14ac:dyDescent="0.25">
      <c r="B13" s="38" t="s">
        <v>6213</v>
      </c>
      <c r="C13" s="39">
        <v>25</v>
      </c>
      <c r="D13" s="39">
        <v>25</v>
      </c>
      <c r="E13" s="38" t="s">
        <v>6204</v>
      </c>
      <c r="F13" s="65" t="s">
        <v>5543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44250</v>
      </c>
      <c r="J13" s="24" t="str">
        <f>_xlfn.IFNA(VLOOKUP($F13,Products,5,FALSE),"Not Found")</f>
        <v>Raisin's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0.75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15.65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0.25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0.05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0.67500000000000004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0.01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15.65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65.13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0.75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15.65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0.25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0.2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0.05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0.67500000000000004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0.01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15.65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65.13</v>
      </c>
    </row>
    <row r="14" spans="2:32" x14ac:dyDescent="0.25">
      <c r="L14" s="71">
        <f t="shared" ref="L14:U14" si="22">SUM(L6:L13)</f>
        <v>26.817499999999999</v>
      </c>
      <c r="M14" s="71">
        <f t="shared" si="22"/>
        <v>43.864999999999995</v>
      </c>
      <c r="N14" s="71">
        <f t="shared" si="22"/>
        <v>4.585</v>
      </c>
      <c r="O14" s="71">
        <f t="shared" si="22"/>
        <v>3.5526000000000004</v>
      </c>
      <c r="P14" s="71">
        <f t="shared" si="22"/>
        <v>1.0324</v>
      </c>
      <c r="Q14" s="71">
        <f t="shared" si="22"/>
        <v>2.9429999999999996</v>
      </c>
      <c r="R14" s="71">
        <f t="shared" si="22"/>
        <v>0.78285000000000005</v>
      </c>
      <c r="S14" s="71">
        <f t="shared" si="22"/>
        <v>1.8150000000000002</v>
      </c>
      <c r="T14" s="71">
        <f>SUM(T6:T13)</f>
        <v>24.372</v>
      </c>
      <c r="U14" s="71">
        <f t="shared" si="22"/>
        <v>322.36750000000001</v>
      </c>
      <c r="V14" s="73" t="s">
        <v>6151</v>
      </c>
      <c r="W14" s="71">
        <f t="shared" ref="W14:AF14" si="23">SUM(W6:W13)</f>
        <v>32.567499999999995</v>
      </c>
      <c r="X14" s="71">
        <f t="shared" si="23"/>
        <v>56.339999999999996</v>
      </c>
      <c r="Y14" s="71">
        <f t="shared" si="23"/>
        <v>6.323999999999999</v>
      </c>
      <c r="Z14" s="71">
        <f t="shared" si="23"/>
        <v>4.835</v>
      </c>
      <c r="AA14" s="71">
        <f t="shared" si="23"/>
        <v>1.4889999999999999</v>
      </c>
      <c r="AB14" s="71">
        <f t="shared" si="23"/>
        <v>3.7370000000000001</v>
      </c>
      <c r="AC14" s="71">
        <f t="shared" si="23"/>
        <v>1.09535</v>
      </c>
      <c r="AD14" s="71">
        <f t="shared" si="23"/>
        <v>0</v>
      </c>
      <c r="AE14" s="71">
        <f t="shared" si="23"/>
        <v>24</v>
      </c>
      <c r="AF14" s="71">
        <f t="shared" si="23"/>
        <v>414.33050000000003</v>
      </c>
    </row>
    <row r="15" spans="2:32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4.2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58D18B55-EF94-444D-8C49-481BC12D5CE0}"/>
    <hyperlink ref="M1" location="'HOME WEEK 2'!A1" display="&lt; Week 2 Home" xr:uid="{2AB5B73E-91A5-4A94-B9C2-D04AD7685B87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77D9529-33D3-486F-8050-5EDEBFBFBABE}">
          <x14:formula1>
            <xm:f>'Master Product List'!$B:$B</xm:f>
          </x14:formula1>
          <xm:sqref>F12:F13 F6:F10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A0766-BE83-49DF-9179-D3D5F9B6BBA8}">
  <sheetPr>
    <tabColor theme="3" tint="9.9978637043366805E-2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84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2415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0" si="0">IFERROR(IF(E6="Individual Unit",IF(VLOOKUP($F6,Products,26,FALSE)="","X",VLOOKUP($F6,Products,26,FALSE)),""),"")</f>
        <v>40</v>
      </c>
      <c r="H6" s="23" t="str">
        <f t="shared" ref="H6:H10" si="1">_xlfn.IFNA(VLOOKUP($F6,Products,2,FALSE),"Not Found")</f>
        <v>Bidfood</v>
      </c>
      <c r="I6" s="24" t="str">
        <f t="shared" ref="I6:I10" si="2">_xlfn.IFNA(VLOOKUP($F6,Products,4,FALSE),"Not Found")</f>
        <v>81210</v>
      </c>
      <c r="J6" s="24" t="str">
        <f t="shared" ref="J6:J10" si="3">_xlfn.IFNA(VLOOKUP($F6,Products,5,FALSE),"Not Found")</f>
        <v>Everyday Favourites Mk4 Sandwich Baps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 t="shared" ref="S6:T10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E10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2697</v>
      </c>
      <c r="C7" s="24">
        <v>0</v>
      </c>
      <c r="D7" s="24">
        <v>1</v>
      </c>
      <c r="E7" s="23" t="s">
        <v>1216</v>
      </c>
      <c r="F7" s="65" t="s">
        <v>2694</v>
      </c>
      <c r="G7" s="60">
        <f t="shared" ref="G7" si="22">IFERROR(IF(E7="Individual Unit",IF(VLOOKUP($F7,Products,26,FALSE)="","X",VLOOKUP($F7,Products,26,FALSE)),""),"")</f>
        <v>65</v>
      </c>
      <c r="H7" s="23" t="str">
        <f t="shared" si="1"/>
        <v>RD Johns</v>
      </c>
      <c r="I7" s="24" t="str">
        <f t="shared" si="2"/>
        <v>5108</v>
      </c>
      <c r="J7" s="24" t="str">
        <f t="shared" si="3"/>
        <v xml:space="preserve">Kara 5" Premium </v>
      </c>
      <c r="L7" s="70">
        <f t="shared" si="4"/>
        <v>0</v>
      </c>
      <c r="M7" s="70">
        <f t="shared" si="5"/>
        <v>0</v>
      </c>
      <c r="N7" s="70">
        <f t="shared" si="6"/>
        <v>0</v>
      </c>
      <c r="O7" s="70">
        <f t="shared" si="7"/>
        <v>0</v>
      </c>
      <c r="P7" s="70">
        <f t="shared" si="8"/>
        <v>0</v>
      </c>
      <c r="Q7" s="70">
        <f t="shared" si="9"/>
        <v>0</v>
      </c>
      <c r="R7" s="70">
        <f t="shared" si="10"/>
        <v>0</v>
      </c>
      <c r="S7" s="70">
        <f t="shared" si="11"/>
        <v>0</v>
      </c>
      <c r="T7" s="70">
        <v>0</v>
      </c>
      <c r="U7" s="70">
        <f t="shared" si="12"/>
        <v>0</v>
      </c>
      <c r="V7" s="80"/>
      <c r="W7" s="70">
        <f t="shared" si="13"/>
        <v>5.2</v>
      </c>
      <c r="X7" s="70">
        <f t="shared" si="14"/>
        <v>30.549999999999997</v>
      </c>
      <c r="Y7" s="70">
        <f t="shared" si="15"/>
        <v>0.97499999999999998</v>
      </c>
      <c r="Z7" s="70">
        <f t="shared" si="16"/>
        <v>0.84500000000000008</v>
      </c>
      <c r="AA7" s="70">
        <f t="shared" si="17"/>
        <v>0.13</v>
      </c>
      <c r="AB7" s="70">
        <f t="shared" si="18"/>
        <v>1.95</v>
      </c>
      <c r="AC7" s="70">
        <f t="shared" si="19"/>
        <v>0.58500000000000008</v>
      </c>
      <c r="AD7" s="70">
        <f t="shared" si="20"/>
        <v>2.6</v>
      </c>
      <c r="AE7" s="70">
        <v>0</v>
      </c>
      <c r="AF7" s="70">
        <f t="shared" si="21"/>
        <v>157.3715</v>
      </c>
    </row>
    <row r="8" spans="2:32" s="4" customFormat="1" ht="30" customHeight="1" x14ac:dyDescent="0.25">
      <c r="B8" s="23" t="s">
        <v>2290</v>
      </c>
      <c r="C8" s="24">
        <v>5</v>
      </c>
      <c r="D8" s="24">
        <v>7.5</v>
      </c>
      <c r="E8" s="23" t="s">
        <v>6204</v>
      </c>
      <c r="F8" s="65" t="s">
        <v>5105</v>
      </c>
      <c r="G8" s="60" t="str">
        <f t="shared" si="0"/>
        <v/>
      </c>
      <c r="H8" s="23" t="str">
        <f t="shared" si="1"/>
        <v>Bidfood</v>
      </c>
      <c r="I8" s="24" t="str">
        <f t="shared" si="2"/>
        <v>1093</v>
      </c>
      <c r="J8" s="24" t="str">
        <f t="shared" si="3"/>
        <v>Summer County Soft Spread</v>
      </c>
      <c r="L8" s="70">
        <f t="shared" si="4"/>
        <v>0</v>
      </c>
      <c r="M8" s="70">
        <f t="shared" si="5"/>
        <v>0</v>
      </c>
      <c r="N8" s="70">
        <f t="shared" si="6"/>
        <v>2.75</v>
      </c>
      <c r="O8" s="70">
        <f t="shared" si="7"/>
        <v>2</v>
      </c>
      <c r="P8" s="70">
        <f t="shared" si="8"/>
        <v>0.75</v>
      </c>
      <c r="Q8" s="70">
        <f t="shared" si="9"/>
        <v>0</v>
      </c>
      <c r="R8" s="70">
        <f t="shared" si="10"/>
        <v>6.9999999999999993E-2</v>
      </c>
      <c r="S8" s="70">
        <f t="shared" si="11"/>
        <v>0</v>
      </c>
      <c r="T8" s="70">
        <v>0</v>
      </c>
      <c r="U8" s="70">
        <f t="shared" si="12"/>
        <v>24.75</v>
      </c>
      <c r="V8" s="80"/>
      <c r="W8" s="70">
        <f t="shared" si="13"/>
        <v>0</v>
      </c>
      <c r="X8" s="70">
        <f t="shared" si="14"/>
        <v>0</v>
      </c>
      <c r="Y8" s="70">
        <f t="shared" si="15"/>
        <v>4.125</v>
      </c>
      <c r="Z8" s="70">
        <f t="shared" si="16"/>
        <v>3</v>
      </c>
      <c r="AA8" s="70">
        <f t="shared" si="17"/>
        <v>1.125</v>
      </c>
      <c r="AB8" s="70">
        <f t="shared" si="18"/>
        <v>0</v>
      </c>
      <c r="AC8" s="70">
        <f t="shared" si="19"/>
        <v>0.10499999999999998</v>
      </c>
      <c r="AD8" s="70">
        <f t="shared" si="20"/>
        <v>0</v>
      </c>
      <c r="AE8" s="70">
        <v>0</v>
      </c>
      <c r="AF8" s="70">
        <f t="shared" si="21"/>
        <v>37.125</v>
      </c>
    </row>
    <row r="9" spans="2:32" s="4" customFormat="1" ht="30" customHeight="1" x14ac:dyDescent="0.25">
      <c r="B9" s="23" t="s">
        <v>6225</v>
      </c>
      <c r="C9" s="24">
        <v>75</v>
      </c>
      <c r="D9" s="24">
        <v>90</v>
      </c>
      <c r="E9" s="23" t="s">
        <v>6204</v>
      </c>
      <c r="F9" s="65" t="s">
        <v>2466</v>
      </c>
      <c r="G9" s="60" t="str">
        <f t="shared" si="0"/>
        <v/>
      </c>
      <c r="H9" s="23" t="str">
        <f t="shared" si="1"/>
        <v>RD Johns</v>
      </c>
      <c r="I9" s="24" t="str">
        <f t="shared" si="2"/>
        <v>37486</v>
      </c>
      <c r="J9" s="24" t="str">
        <f t="shared" si="3"/>
        <v>12mm Diced Chicken</v>
      </c>
      <c r="L9" s="70">
        <f t="shared" si="4"/>
        <v>21.75</v>
      </c>
      <c r="M9" s="70">
        <f t="shared" si="5"/>
        <v>0.82500000000000007</v>
      </c>
      <c r="N9" s="70">
        <f t="shared" si="6"/>
        <v>0.52499999999999991</v>
      </c>
      <c r="O9" s="70">
        <f t="shared" si="7"/>
        <v>0.37499999999999994</v>
      </c>
      <c r="P9" s="70">
        <f t="shared" si="8"/>
        <v>0.15</v>
      </c>
      <c r="Q9" s="70">
        <f t="shared" si="9"/>
        <v>0</v>
      </c>
      <c r="R9" s="70">
        <f t="shared" si="10"/>
        <v>0.32250000000000001</v>
      </c>
      <c r="S9" s="70">
        <f t="shared" si="11"/>
        <v>0.375</v>
      </c>
      <c r="T9" s="70">
        <v>0</v>
      </c>
      <c r="U9" s="70">
        <f t="shared" si="12"/>
        <v>96.08250000000001</v>
      </c>
      <c r="V9" s="80"/>
      <c r="W9" s="70">
        <f t="shared" si="13"/>
        <v>26.099999999999998</v>
      </c>
      <c r="X9" s="70">
        <f t="shared" si="14"/>
        <v>0.9900000000000001</v>
      </c>
      <c r="Y9" s="70">
        <f t="shared" si="15"/>
        <v>0.62999999999999989</v>
      </c>
      <c r="Z9" s="70">
        <f t="shared" si="16"/>
        <v>0.44999999999999996</v>
      </c>
      <c r="AA9" s="70">
        <f t="shared" si="17"/>
        <v>0.18</v>
      </c>
      <c r="AB9" s="70">
        <f t="shared" si="18"/>
        <v>0</v>
      </c>
      <c r="AC9" s="70">
        <f t="shared" si="19"/>
        <v>0.38700000000000001</v>
      </c>
      <c r="AD9" s="70">
        <f t="shared" si="20"/>
        <v>0.45</v>
      </c>
      <c r="AE9" s="70">
        <v>0</v>
      </c>
      <c r="AF9" s="70">
        <f t="shared" si="21"/>
        <v>115.29900000000001</v>
      </c>
    </row>
    <row r="10" spans="2:32" s="4" customFormat="1" ht="30" customHeight="1" x14ac:dyDescent="0.25">
      <c r="B10" s="23" t="s">
        <v>1256</v>
      </c>
      <c r="C10" s="24">
        <v>6</v>
      </c>
      <c r="D10" s="24">
        <v>9</v>
      </c>
      <c r="E10" s="23" t="s">
        <v>6204</v>
      </c>
      <c r="F10" s="65" t="s">
        <v>5600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26018</v>
      </c>
      <c r="J10" s="24" t="str">
        <f t="shared" si="3"/>
        <v>Red ONions</v>
      </c>
      <c r="L10" s="70">
        <f t="shared" si="4"/>
        <v>0.06</v>
      </c>
      <c r="M10" s="70">
        <f t="shared" si="5"/>
        <v>0.48</v>
      </c>
      <c r="N10" s="70">
        <f t="shared" si="6"/>
        <v>6.0000000000000001E-3</v>
      </c>
      <c r="O10" s="70">
        <f t="shared" si="7"/>
        <v>3.6000000000000003E-3</v>
      </c>
      <c r="P10" s="70">
        <f t="shared" si="8"/>
        <v>2.4000000000000002E-3</v>
      </c>
      <c r="Q10" s="70">
        <f t="shared" si="9"/>
        <v>6.6000000000000003E-2</v>
      </c>
      <c r="R10" s="70">
        <f t="shared" si="10"/>
        <v>0</v>
      </c>
      <c r="S10" s="70">
        <v>0</v>
      </c>
      <c r="T10" s="70">
        <f t="shared" si="11"/>
        <v>0.372</v>
      </c>
      <c r="U10" s="70">
        <f t="shared" si="12"/>
        <v>2.0999999999999996</v>
      </c>
      <c r="V10" s="80"/>
      <c r="W10" s="70">
        <f t="shared" si="13"/>
        <v>0.09</v>
      </c>
      <c r="X10" s="70">
        <f t="shared" si="14"/>
        <v>0.72</v>
      </c>
      <c r="Y10" s="70">
        <f t="shared" si="15"/>
        <v>9.0000000000000011E-3</v>
      </c>
      <c r="Z10" s="70">
        <f t="shared" si="16"/>
        <v>5.4000000000000003E-3</v>
      </c>
      <c r="AA10" s="70">
        <f t="shared" si="17"/>
        <v>3.6000000000000003E-3</v>
      </c>
      <c r="AB10" s="70">
        <f t="shared" si="18"/>
        <v>9.9000000000000005E-2</v>
      </c>
      <c r="AC10" s="70">
        <f t="shared" si="19"/>
        <v>0</v>
      </c>
      <c r="AD10" s="70">
        <v>0</v>
      </c>
      <c r="AE10" s="70">
        <f t="shared" si="20"/>
        <v>0.55800000000000005</v>
      </c>
      <c r="AF10" s="70">
        <f t="shared" si="21"/>
        <v>3.15</v>
      </c>
    </row>
    <row r="11" spans="2:32" ht="15.75" x14ac:dyDescent="0.25">
      <c r="B11" s="89" t="s">
        <v>6216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2975</v>
      </c>
      <c r="C12" s="39">
        <v>20</v>
      </c>
      <c r="D12" s="39">
        <v>25</v>
      </c>
      <c r="E12" s="38" t="s">
        <v>6204</v>
      </c>
      <c r="F12" s="65" t="s">
        <v>3270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33094</v>
      </c>
      <c r="J12" s="24" t="str">
        <f>_xlfn.IFNA(VLOOKUP($F12,Products,5,FALSE),"Not Found")</f>
        <v>Strawberries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1.22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9.1999999999999998E-2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8.0000000000000002E-3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1.22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1.5249999999999999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0.125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0.11499999999999999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0.01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1.5249999999999999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7.5</v>
      </c>
    </row>
    <row r="13" spans="2:32" s="4" customFormat="1" ht="30" customHeight="1" x14ac:dyDescent="0.25">
      <c r="B13" s="38" t="s">
        <v>2668</v>
      </c>
      <c r="C13" s="39">
        <v>15</v>
      </c>
      <c r="D13" s="39">
        <v>20</v>
      </c>
      <c r="E13" s="38" t="s">
        <v>6204</v>
      </c>
      <c r="F13" s="65" t="s">
        <v>3267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17229</v>
      </c>
      <c r="J13" s="24" t="str">
        <f>_xlfn.IFNA(VLOOKUP($F13,Products,5,FALSE),"Not Found")</f>
        <v>Red Grapes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0.10499999999999998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2.415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0.03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0.09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2.415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9.75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0.13999999999999999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3.22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0.04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0.04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0.12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3.22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13</v>
      </c>
    </row>
    <row r="14" spans="2:32" s="4" customFormat="1" ht="30" customHeight="1" x14ac:dyDescent="0.25">
      <c r="B14" s="38" t="s">
        <v>1447</v>
      </c>
      <c r="C14" s="39">
        <v>0.1</v>
      </c>
      <c r="D14" s="39">
        <v>0.1</v>
      </c>
      <c r="E14" s="38" t="s">
        <v>1216</v>
      </c>
      <c r="F14" s="65" t="s">
        <v>3333</v>
      </c>
      <c r="G14" s="60">
        <f>IFERROR(IF(E14="Individual Unit",IF(VLOOKUP($F14,Products,26,FALSE)="","X",VLOOKUP($F14,Products,26,FALSE)),""),"")</f>
        <v>167</v>
      </c>
      <c r="H14" s="23" t="str">
        <f>_xlfn.IFNA(VLOOKUP($F14,Products,2,FALSE),"Not Found")</f>
        <v>Tamar Fresh</v>
      </c>
      <c r="I14" s="24" t="str">
        <f>_xlfn.IFNA(VLOOKUP($F14,Products,4,FALSE),"Not Found")</f>
        <v>1006</v>
      </c>
      <c r="J14" s="24" t="str">
        <f>_xlfn.IFNA(VLOOKUP($F14,Products,5,FALSE),"Not Found")</f>
        <v>Gala Apples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2.1710000000000003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0.20040000000000002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1.8370000000000002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8.35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2.1710000000000003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0.20040000000000002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1.8370000000000002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8.35</v>
      </c>
    </row>
    <row r="15" spans="2:32" x14ac:dyDescent="0.25">
      <c r="L15" s="71">
        <f t="shared" ref="L15:U15" si="23">SUM(L6:L14)</f>
        <v>25.875</v>
      </c>
      <c r="M15" s="71">
        <f t="shared" si="23"/>
        <v>25.670999999999996</v>
      </c>
      <c r="N15" s="71">
        <f t="shared" si="23"/>
        <v>4.1310000000000002</v>
      </c>
      <c r="O15" s="71">
        <f t="shared" si="23"/>
        <v>3.1406000000000001</v>
      </c>
      <c r="P15" s="71">
        <f t="shared" si="23"/>
        <v>0.99039999999999995</v>
      </c>
      <c r="Q15" s="71">
        <f t="shared" si="23"/>
        <v>1.7564000000000002</v>
      </c>
      <c r="R15" s="71">
        <f t="shared" si="23"/>
        <v>0.76450000000000007</v>
      </c>
      <c r="S15" s="71">
        <f t="shared" si="23"/>
        <v>1.8150000000000002</v>
      </c>
      <c r="T15" s="71">
        <f>SUM(T5:T14)</f>
        <v>5.8439999999999994</v>
      </c>
      <c r="U15" s="71">
        <f t="shared" si="23"/>
        <v>245.4325</v>
      </c>
      <c r="V15" s="73" t="s">
        <v>6151</v>
      </c>
      <c r="W15" s="71">
        <f t="shared" ref="W15:AF15" si="24">SUM(W6:W14)</f>
        <v>31.679999999999996</v>
      </c>
      <c r="X15" s="71">
        <f t="shared" si="24"/>
        <v>39.175999999999995</v>
      </c>
      <c r="Y15" s="71">
        <f t="shared" si="24"/>
        <v>5.9039999999999999</v>
      </c>
      <c r="Z15" s="71">
        <f t="shared" si="24"/>
        <v>4.4554</v>
      </c>
      <c r="AA15" s="71">
        <f t="shared" si="24"/>
        <v>1.4485999999999999</v>
      </c>
      <c r="AB15" s="71">
        <f t="shared" si="24"/>
        <v>2.6194000000000002</v>
      </c>
      <c r="AC15" s="71">
        <f t="shared" si="24"/>
        <v>1.077</v>
      </c>
      <c r="AD15" s="71">
        <f t="shared" si="24"/>
        <v>3.0500000000000003</v>
      </c>
      <c r="AE15" s="71">
        <f>SUM(AE5:AE14)</f>
        <v>7.1400000000000006</v>
      </c>
      <c r="AF15" s="71">
        <f t="shared" si="24"/>
        <v>341.7955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4.2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C96A378E-CA92-4345-8FA3-2140402ACB7B}"/>
    <hyperlink ref="M1" location="'HOME WEEK 2'!A1" display="&lt; Week 2 Home" xr:uid="{B2CCEEDB-B12A-4692-BFAC-0408C8940FD8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4610A8A-A307-41EC-AA20-40D0DDAEA5B9}">
          <x14:formula1>
            <xm:f>'Master Product List'!$B:$B</xm:f>
          </x14:formula1>
          <xm:sqref>F12:F14 F6:F10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460B1-487F-4D4A-AC25-F8FC5DF446D4}">
  <sheetPr>
    <tabColor theme="3" tint="9.9978637043366805E-2"/>
  </sheetPr>
  <dimension ref="B1:AF1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4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2415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0" si="0">IFERROR(IF(E6="Individual Unit",IF(VLOOKUP($F6,Products,26,FALSE)="","X",VLOOKUP($F6,Products,26,FALSE)),""),"")</f>
        <v>40</v>
      </c>
      <c r="H6" s="23" t="str">
        <f t="shared" ref="H6:H10" si="1">_xlfn.IFNA(VLOOKUP($F6,Products,2,FALSE),"Not Found")</f>
        <v>Bidfood</v>
      </c>
      <c r="I6" s="24" t="str">
        <f t="shared" ref="I6:I10" si="2">_xlfn.IFNA(VLOOKUP($F6,Products,4,FALSE),"Not Found")</f>
        <v>81210</v>
      </c>
      <c r="J6" s="24" t="str">
        <f t="shared" ref="J6:J10" si="3">_xlfn.IFNA(VLOOKUP($F6,Products,5,FALSE),"Not Found")</f>
        <v>Everyday Favourites Mk4 Sandwich Baps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 t="shared" ref="S6:T10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E12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2697</v>
      </c>
      <c r="C7" s="24">
        <v>0</v>
      </c>
      <c r="D7" s="24">
        <v>1</v>
      </c>
      <c r="E7" s="23" t="s">
        <v>1216</v>
      </c>
      <c r="F7" s="65" t="s">
        <v>2694</v>
      </c>
      <c r="G7" s="60">
        <f t="shared" ref="G7" si="22">IFERROR(IF(E7="Individual Unit",IF(VLOOKUP($F7,Products,26,FALSE)="","X",VLOOKUP($F7,Products,26,FALSE)),""),"")</f>
        <v>65</v>
      </c>
      <c r="H7" s="23" t="str">
        <f t="shared" si="1"/>
        <v>RD Johns</v>
      </c>
      <c r="I7" s="24" t="str">
        <f t="shared" si="2"/>
        <v>5108</v>
      </c>
      <c r="J7" s="24" t="str">
        <f t="shared" si="3"/>
        <v xml:space="preserve">Kara 5" Premium </v>
      </c>
      <c r="L7" s="70">
        <f t="shared" si="4"/>
        <v>0</v>
      </c>
      <c r="M7" s="70">
        <f t="shared" si="5"/>
        <v>0</v>
      </c>
      <c r="N7" s="70">
        <f t="shared" si="6"/>
        <v>0</v>
      </c>
      <c r="O7" s="70">
        <f t="shared" si="7"/>
        <v>0</v>
      </c>
      <c r="P7" s="70">
        <f t="shared" si="8"/>
        <v>0</v>
      </c>
      <c r="Q7" s="70">
        <f t="shared" si="9"/>
        <v>0</v>
      </c>
      <c r="R7" s="70">
        <f t="shared" si="10"/>
        <v>0</v>
      </c>
      <c r="S7" s="70">
        <f t="shared" si="11"/>
        <v>0</v>
      </c>
      <c r="T7" s="70">
        <v>0</v>
      </c>
      <c r="U7" s="70">
        <f t="shared" si="12"/>
        <v>0</v>
      </c>
      <c r="V7" s="80"/>
      <c r="W7" s="70">
        <f t="shared" si="13"/>
        <v>5.2</v>
      </c>
      <c r="X7" s="70">
        <f t="shared" si="14"/>
        <v>30.549999999999997</v>
      </c>
      <c r="Y7" s="70">
        <f t="shared" si="15"/>
        <v>0.97499999999999998</v>
      </c>
      <c r="Z7" s="70">
        <f t="shared" si="16"/>
        <v>0.84500000000000008</v>
      </c>
      <c r="AA7" s="70">
        <f t="shared" si="17"/>
        <v>0.13</v>
      </c>
      <c r="AB7" s="70">
        <f t="shared" si="18"/>
        <v>1.95</v>
      </c>
      <c r="AC7" s="70">
        <f t="shared" si="19"/>
        <v>0.58500000000000008</v>
      </c>
      <c r="AD7" s="70">
        <f t="shared" si="20"/>
        <v>2.6</v>
      </c>
      <c r="AE7" s="70">
        <v>0</v>
      </c>
      <c r="AF7" s="70">
        <f t="shared" si="21"/>
        <v>157.3715</v>
      </c>
    </row>
    <row r="8" spans="2:32" s="4" customFormat="1" ht="30" customHeight="1" x14ac:dyDescent="0.25">
      <c r="B8" s="23" t="s">
        <v>2290</v>
      </c>
      <c r="C8" s="24">
        <v>5</v>
      </c>
      <c r="D8" s="24">
        <v>7.5</v>
      </c>
      <c r="E8" s="23" t="s">
        <v>6204</v>
      </c>
      <c r="F8" s="65" t="s">
        <v>5105</v>
      </c>
      <c r="G8" s="60" t="str">
        <f t="shared" si="0"/>
        <v/>
      </c>
      <c r="H8" s="23" t="str">
        <f t="shared" si="1"/>
        <v>Bidfood</v>
      </c>
      <c r="I8" s="24" t="str">
        <f t="shared" si="2"/>
        <v>1093</v>
      </c>
      <c r="J8" s="24" t="str">
        <f t="shared" si="3"/>
        <v>Summer County Soft Spread</v>
      </c>
      <c r="L8" s="70">
        <f t="shared" si="4"/>
        <v>0</v>
      </c>
      <c r="M8" s="70">
        <f t="shared" si="5"/>
        <v>0</v>
      </c>
      <c r="N8" s="70">
        <f t="shared" si="6"/>
        <v>2.75</v>
      </c>
      <c r="O8" s="70">
        <f t="shared" si="7"/>
        <v>2</v>
      </c>
      <c r="P8" s="70">
        <f t="shared" si="8"/>
        <v>0.75</v>
      </c>
      <c r="Q8" s="70">
        <f t="shared" si="9"/>
        <v>0</v>
      </c>
      <c r="R8" s="70">
        <f t="shared" si="10"/>
        <v>6.9999999999999993E-2</v>
      </c>
      <c r="S8" s="70">
        <f t="shared" si="11"/>
        <v>0</v>
      </c>
      <c r="T8" s="70">
        <v>0</v>
      </c>
      <c r="U8" s="70">
        <f t="shared" si="12"/>
        <v>24.75</v>
      </c>
      <c r="V8" s="80"/>
      <c r="W8" s="70">
        <f t="shared" si="13"/>
        <v>0</v>
      </c>
      <c r="X8" s="70">
        <f t="shared" si="14"/>
        <v>0</v>
      </c>
      <c r="Y8" s="70">
        <f t="shared" si="15"/>
        <v>4.125</v>
      </c>
      <c r="Z8" s="70">
        <f t="shared" si="16"/>
        <v>3</v>
      </c>
      <c r="AA8" s="70">
        <f t="shared" si="17"/>
        <v>1.125</v>
      </c>
      <c r="AB8" s="70">
        <f t="shared" si="18"/>
        <v>0</v>
      </c>
      <c r="AC8" s="70">
        <f t="shared" si="19"/>
        <v>0.10499999999999998</v>
      </c>
      <c r="AD8" s="70">
        <f t="shared" si="20"/>
        <v>0</v>
      </c>
      <c r="AE8" s="70">
        <v>0</v>
      </c>
      <c r="AF8" s="70">
        <f t="shared" si="21"/>
        <v>37.125</v>
      </c>
    </row>
    <row r="9" spans="2:32" s="4" customFormat="1" ht="30" customHeight="1" x14ac:dyDescent="0.25">
      <c r="B9" s="23" t="s">
        <v>6225</v>
      </c>
      <c r="C9" s="24">
        <v>75</v>
      </c>
      <c r="D9" s="24">
        <v>90</v>
      </c>
      <c r="E9" s="23" t="s">
        <v>6204</v>
      </c>
      <c r="F9" s="65" t="s">
        <v>2466</v>
      </c>
      <c r="G9" s="60" t="str">
        <f t="shared" si="0"/>
        <v/>
      </c>
      <c r="H9" s="23" t="str">
        <f t="shared" si="1"/>
        <v>RD Johns</v>
      </c>
      <c r="I9" s="24" t="str">
        <f t="shared" si="2"/>
        <v>37486</v>
      </c>
      <c r="J9" s="24" t="str">
        <f t="shared" si="3"/>
        <v>12mm Diced Chicken</v>
      </c>
      <c r="L9" s="70">
        <f t="shared" si="4"/>
        <v>21.75</v>
      </c>
      <c r="M9" s="70">
        <f t="shared" si="5"/>
        <v>0.82500000000000007</v>
      </c>
      <c r="N9" s="70">
        <f t="shared" si="6"/>
        <v>0.52499999999999991</v>
      </c>
      <c r="O9" s="70">
        <f t="shared" si="7"/>
        <v>0.37499999999999994</v>
      </c>
      <c r="P9" s="70">
        <f t="shared" si="8"/>
        <v>0.15</v>
      </c>
      <c r="Q9" s="70">
        <f t="shared" si="9"/>
        <v>0</v>
      </c>
      <c r="R9" s="70">
        <f t="shared" si="10"/>
        <v>0.32250000000000001</v>
      </c>
      <c r="S9" s="70">
        <f t="shared" si="11"/>
        <v>0.375</v>
      </c>
      <c r="T9" s="70">
        <v>0</v>
      </c>
      <c r="U9" s="70">
        <f t="shared" si="12"/>
        <v>96.08250000000001</v>
      </c>
      <c r="V9" s="80"/>
      <c r="W9" s="70">
        <f t="shared" si="13"/>
        <v>26.099999999999998</v>
      </c>
      <c r="X9" s="70">
        <f t="shared" si="14"/>
        <v>0.9900000000000001</v>
      </c>
      <c r="Y9" s="70">
        <f t="shared" si="15"/>
        <v>0.62999999999999989</v>
      </c>
      <c r="Z9" s="70">
        <f t="shared" si="16"/>
        <v>0.44999999999999996</v>
      </c>
      <c r="AA9" s="70">
        <f t="shared" si="17"/>
        <v>0.18</v>
      </c>
      <c r="AB9" s="70">
        <f t="shared" si="18"/>
        <v>0</v>
      </c>
      <c r="AC9" s="70">
        <f t="shared" si="19"/>
        <v>0.38700000000000001</v>
      </c>
      <c r="AD9" s="70">
        <f t="shared" si="20"/>
        <v>0.45</v>
      </c>
      <c r="AE9" s="70">
        <v>0</v>
      </c>
      <c r="AF9" s="70">
        <f t="shared" si="21"/>
        <v>115.29900000000001</v>
      </c>
    </row>
    <row r="10" spans="2:32" s="4" customFormat="1" ht="30" customHeight="1" x14ac:dyDescent="0.25">
      <c r="B10" s="23" t="s">
        <v>1256</v>
      </c>
      <c r="C10" s="24">
        <v>6</v>
      </c>
      <c r="D10" s="24">
        <v>10</v>
      </c>
      <c r="E10" s="23" t="s">
        <v>6204</v>
      </c>
      <c r="F10" s="65" t="s">
        <v>5600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26018</v>
      </c>
      <c r="J10" s="24" t="str">
        <f t="shared" si="3"/>
        <v>Red ONions</v>
      </c>
      <c r="L10" s="70">
        <f t="shared" si="4"/>
        <v>0.06</v>
      </c>
      <c r="M10" s="70">
        <f t="shared" si="5"/>
        <v>0.48</v>
      </c>
      <c r="N10" s="70">
        <f t="shared" si="6"/>
        <v>6.0000000000000001E-3</v>
      </c>
      <c r="O10" s="70">
        <f t="shared" si="7"/>
        <v>3.6000000000000003E-3</v>
      </c>
      <c r="P10" s="70">
        <f t="shared" si="8"/>
        <v>2.4000000000000002E-3</v>
      </c>
      <c r="Q10" s="70">
        <f t="shared" si="9"/>
        <v>6.6000000000000003E-2</v>
      </c>
      <c r="R10" s="70">
        <f t="shared" si="10"/>
        <v>0</v>
      </c>
      <c r="S10" s="70">
        <v>0</v>
      </c>
      <c r="T10" s="70">
        <f t="shared" si="11"/>
        <v>0.372</v>
      </c>
      <c r="U10" s="70">
        <f t="shared" si="12"/>
        <v>2.0999999999999996</v>
      </c>
      <c r="V10" s="80"/>
      <c r="W10" s="70">
        <f t="shared" si="13"/>
        <v>0.1</v>
      </c>
      <c r="X10" s="70">
        <f t="shared" si="14"/>
        <v>0.8</v>
      </c>
      <c r="Y10" s="70">
        <f t="shared" si="15"/>
        <v>0.01</v>
      </c>
      <c r="Z10" s="70">
        <f t="shared" si="16"/>
        <v>6.0000000000000001E-3</v>
      </c>
      <c r="AA10" s="70">
        <f t="shared" si="17"/>
        <v>4.0000000000000001E-3</v>
      </c>
      <c r="AB10" s="70">
        <f t="shared" si="18"/>
        <v>0.11000000000000001</v>
      </c>
      <c r="AC10" s="70">
        <f t="shared" si="19"/>
        <v>0</v>
      </c>
      <c r="AD10" s="70">
        <v>0</v>
      </c>
      <c r="AE10" s="70">
        <f t="shared" si="20"/>
        <v>0.62</v>
      </c>
      <c r="AF10" s="70">
        <f t="shared" si="21"/>
        <v>3.5</v>
      </c>
    </row>
    <row r="11" spans="2:32" ht="15.75" x14ac:dyDescent="0.25">
      <c r="B11" s="89" t="s">
        <v>6270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6079</v>
      </c>
      <c r="C12" s="39">
        <v>0.1</v>
      </c>
      <c r="D12" s="39">
        <v>0.1</v>
      </c>
      <c r="E12" s="38" t="s">
        <v>1216</v>
      </c>
      <c r="F12" s="65" t="s">
        <v>3258</v>
      </c>
      <c r="G12" s="60">
        <f>IFERROR(IF(E12="Individual Unit",IF(VLOOKUP($F12,Products,26,FALSE)="","X",VLOOKUP($F12,Products,26,FALSE)),""),"")</f>
        <v>3000</v>
      </c>
      <c r="H12" s="23" t="str">
        <f>_xlfn.IFNA(VLOOKUP($F12,Products,2,FALSE),"Not Found")</f>
        <v>Tamar Fresh</v>
      </c>
      <c r="I12" s="24" t="str">
        <f>_xlfn.IFNA(VLOOKUP($F12,Products,4,FALSE),"Not Found")</f>
        <v>23078</v>
      </c>
      <c r="J12" s="24" t="str">
        <f>_xlfn.IFNA(VLOOKUP($F12,Products,5,FALSE),"Not Found")</f>
        <v>Watermelon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0.9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0.60000000000000009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0.60000000000000009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0.30000000000000004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54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0.9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12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0.60000000000000009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0.60000000000000009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0.30000000000000004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 t="shared" si="20"/>
        <v>12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54</v>
      </c>
    </row>
    <row r="13" spans="2:32" x14ac:dyDescent="0.25">
      <c r="L13" s="71">
        <f t="shared" ref="L13:U13" si="23">SUM(L6:L12)</f>
        <v>26.549999999999997</v>
      </c>
      <c r="M13" s="71">
        <f t="shared" si="23"/>
        <v>31.864999999999998</v>
      </c>
      <c r="N13" s="71">
        <f t="shared" si="23"/>
        <v>4.6010000000000009</v>
      </c>
      <c r="O13" s="71">
        <f t="shared" si="23"/>
        <v>3.6186000000000003</v>
      </c>
      <c r="P13" s="71">
        <f t="shared" si="23"/>
        <v>0.98239999999999994</v>
      </c>
      <c r="Q13" s="71">
        <f t="shared" si="23"/>
        <v>1.5660000000000001</v>
      </c>
      <c r="R13" s="71">
        <f t="shared" si="23"/>
        <v>0.76450000000000007</v>
      </c>
      <c r="S13" s="71">
        <f t="shared" si="23"/>
        <v>1.8150000000000002</v>
      </c>
      <c r="T13" s="71">
        <f t="shared" ref="T13" si="24">SUM(T5:T12)</f>
        <v>12.372</v>
      </c>
      <c r="U13" s="71">
        <f t="shared" si="23"/>
        <v>275.33249999999998</v>
      </c>
      <c r="V13" s="73" t="s">
        <v>6151</v>
      </c>
      <c r="W13" s="71">
        <f t="shared" ref="W13:AF13" si="25">SUM(W6:W12)</f>
        <v>32.299999999999997</v>
      </c>
      <c r="X13" s="71">
        <f t="shared" si="25"/>
        <v>44.339999999999996</v>
      </c>
      <c r="Y13" s="71">
        <f t="shared" si="25"/>
        <v>6.34</v>
      </c>
      <c r="Z13" s="71">
        <f t="shared" si="25"/>
        <v>4.9009999999999998</v>
      </c>
      <c r="AA13" s="71">
        <f t="shared" si="25"/>
        <v>1.4389999999999998</v>
      </c>
      <c r="AB13" s="71">
        <f t="shared" si="25"/>
        <v>2.3600000000000003</v>
      </c>
      <c r="AC13" s="71">
        <f t="shared" si="25"/>
        <v>1.077</v>
      </c>
      <c r="AD13" s="71">
        <f t="shared" si="25"/>
        <v>3.0500000000000003</v>
      </c>
      <c r="AE13" s="71">
        <f t="shared" ref="AE13" si="26">SUM(AE5:AE12)</f>
        <v>12.62</v>
      </c>
      <c r="AF13" s="71">
        <f t="shared" si="25"/>
        <v>367.2955</v>
      </c>
    </row>
    <row r="14" spans="2:32" x14ac:dyDescent="0.25">
      <c r="L14" s="59"/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6154</v>
      </c>
      <c r="W14" s="59"/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4.25" customHeight="1" x14ac:dyDescent="0.25">
      <c r="L15" s="84" t="b">
        <v>1</v>
      </c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6155</v>
      </c>
      <c r="W15" s="84" t="b">
        <v>1</v>
      </c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x14ac:dyDescent="0.25">
      <c r="L16" s="59"/>
      <c r="M16" s="59"/>
      <c r="N16" s="59"/>
      <c r="O16" s="59"/>
      <c r="P16" s="59"/>
      <c r="Q16" s="84" t="b">
        <v>1</v>
      </c>
      <c r="R16" s="59"/>
      <c r="S16" s="59"/>
      <c r="T16" s="84" t="b">
        <v>1</v>
      </c>
      <c r="U16" s="59"/>
      <c r="V16" s="63" t="s">
        <v>6156</v>
      </c>
      <c r="W16" s="59"/>
      <c r="X16" s="59"/>
      <c r="Y16" s="59"/>
      <c r="Z16" s="59"/>
      <c r="AA16" s="59"/>
      <c r="AB16" s="84" t="b">
        <v>1</v>
      </c>
      <c r="AC16" s="59"/>
      <c r="AD16" s="59"/>
      <c r="AE16" s="84" t="b">
        <v>1</v>
      </c>
      <c r="AF16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A351054E-ADE2-4388-9A0A-134A339450B4}"/>
    <hyperlink ref="M1" location="'HOME WEEK 2'!A1" display="&lt; Week 2 Home" xr:uid="{82C0AA19-15A2-4469-BBDE-B7052F8A2DB4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B6B5608-E787-4B3A-B988-5AF6EE141C24}">
          <x14:formula1>
            <xm:f>'Master Product List'!$B:$B</xm:f>
          </x14:formula1>
          <xm:sqref>F12 F6:F10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17DE-7E5D-4420-AD1C-516B83CF03D6}">
  <sheetPr>
    <tabColor theme="3" tint="9.9978637043366805E-2"/>
  </sheetPr>
  <dimension ref="B1:AF19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6271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5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6272</v>
      </c>
      <c r="C6" s="24">
        <v>1</v>
      </c>
      <c r="D6" s="24">
        <v>1.5</v>
      </c>
      <c r="E6" s="23" t="s">
        <v>1216</v>
      </c>
      <c r="F6" s="65" t="s">
        <v>5816</v>
      </c>
      <c r="G6" s="60">
        <f t="shared" ref="G6:G11" si="0">IFERROR(IF(E6="Individual Unit",IF(VLOOKUP($F6,Products,26,FALSE)="","X",VLOOKUP($F6,Products,26,FALSE)),""),"")</f>
        <v>60</v>
      </c>
      <c r="H6" s="23" t="str">
        <f t="shared" ref="H6:H11" si="1">_xlfn.IFNA(VLOOKUP($F6,Products,2,FALSE),"Not Found")</f>
        <v>Bidfood</v>
      </c>
      <c r="I6" s="24" t="str">
        <f t="shared" ref="I6:I11" si="2">_xlfn.IFNA(VLOOKUP($F6,Products,4,FALSE),"Not Found")</f>
        <v>25690</v>
      </c>
      <c r="J6" s="24" t="str">
        <f t="shared" ref="J6:J11" si="3">_xlfn.IFNA(VLOOKUP($F6,Products,5,FALSE),"Not Found")</f>
        <v>Mission Wholemeal Pitta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5.76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27.779999999999998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0.89999999999999991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0.18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4.32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0.44999999999999996</v>
      </c>
      <c r="S6" s="70">
        <f t="shared" ref="S6:T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1.6799999999999997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152.4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8.64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41.669999999999995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1.62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1.3499999999999999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0.27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6.48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0.67499999999999993</v>
      </c>
      <c r="AD6" s="70">
        <f t="shared" ref="AD6:AE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2.5199999999999996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228.60000000000002</v>
      </c>
    </row>
    <row r="7" spans="2:32" s="4" customFormat="1" ht="30" customHeight="1" x14ac:dyDescent="0.25">
      <c r="B7" s="23" t="s">
        <v>6225</v>
      </c>
      <c r="C7" s="24">
        <v>75</v>
      </c>
      <c r="D7" s="24">
        <v>90</v>
      </c>
      <c r="E7" s="23" t="s">
        <v>6204</v>
      </c>
      <c r="F7" s="65" t="s">
        <v>2466</v>
      </c>
      <c r="G7" s="60" t="str">
        <f t="shared" si="0"/>
        <v/>
      </c>
      <c r="H7" s="23" t="str">
        <f t="shared" si="1"/>
        <v>RD Johns</v>
      </c>
      <c r="I7" s="24" t="str">
        <f t="shared" si="2"/>
        <v>37486</v>
      </c>
      <c r="J7" s="24" t="str">
        <f t="shared" si="3"/>
        <v>12mm Diced Chicken</v>
      </c>
      <c r="L7" s="70">
        <f t="shared" si="4"/>
        <v>21.75</v>
      </c>
      <c r="M7" s="70">
        <f t="shared" si="5"/>
        <v>0.82500000000000007</v>
      </c>
      <c r="N7" s="70">
        <f t="shared" si="6"/>
        <v>0.52499999999999991</v>
      </c>
      <c r="O7" s="70">
        <f t="shared" si="7"/>
        <v>0.37499999999999994</v>
      </c>
      <c r="P7" s="70">
        <f t="shared" si="8"/>
        <v>0.15</v>
      </c>
      <c r="Q7" s="70">
        <f t="shared" si="9"/>
        <v>0</v>
      </c>
      <c r="R7" s="70">
        <f t="shared" si="10"/>
        <v>0.32250000000000001</v>
      </c>
      <c r="S7" s="70">
        <f t="shared" si="11"/>
        <v>0.375</v>
      </c>
      <c r="T7" s="70">
        <v>0</v>
      </c>
      <c r="U7" s="70">
        <f t="shared" si="12"/>
        <v>96.08250000000001</v>
      </c>
      <c r="V7" s="80"/>
      <c r="W7" s="70">
        <f t="shared" si="13"/>
        <v>26.099999999999998</v>
      </c>
      <c r="X7" s="70">
        <f t="shared" si="14"/>
        <v>0.9900000000000001</v>
      </c>
      <c r="Y7" s="70">
        <f t="shared" si="15"/>
        <v>0.62999999999999989</v>
      </c>
      <c r="Z7" s="70">
        <f t="shared" si="16"/>
        <v>0.44999999999999996</v>
      </c>
      <c r="AA7" s="70">
        <f t="shared" si="17"/>
        <v>0.18</v>
      </c>
      <c r="AB7" s="70">
        <f t="shared" si="18"/>
        <v>0</v>
      </c>
      <c r="AC7" s="70">
        <f t="shared" si="19"/>
        <v>0.38700000000000001</v>
      </c>
      <c r="AD7" s="70">
        <f t="shared" si="20"/>
        <v>0.45</v>
      </c>
      <c r="AE7" s="70">
        <v>0</v>
      </c>
      <c r="AF7" s="70">
        <f t="shared" si="21"/>
        <v>115.29900000000001</v>
      </c>
    </row>
    <row r="8" spans="2:32" s="4" customFormat="1" ht="30" customHeight="1" x14ac:dyDescent="0.25">
      <c r="B8" s="23" t="s">
        <v>6230</v>
      </c>
      <c r="C8" s="24">
        <v>10</v>
      </c>
      <c r="D8" s="24">
        <v>20</v>
      </c>
      <c r="E8" s="23" t="s">
        <v>6204</v>
      </c>
      <c r="F8" s="65" t="s">
        <v>5618</v>
      </c>
      <c r="G8" s="60" t="str">
        <f t="shared" si="0"/>
        <v/>
      </c>
      <c r="H8" s="23" t="str">
        <f t="shared" si="1"/>
        <v>RD Johns</v>
      </c>
      <c r="I8" s="24" t="str">
        <f t="shared" si="2"/>
        <v>9712</v>
      </c>
      <c r="J8" s="24" t="str">
        <f t="shared" si="3"/>
        <v>Green's Red &amp; Green Sliced Peppers</v>
      </c>
      <c r="L8" s="70">
        <f t="shared" si="4"/>
        <v>0.1</v>
      </c>
      <c r="M8" s="70">
        <f t="shared" si="5"/>
        <v>0.44999999999999996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</v>
      </c>
      <c r="R8" s="70">
        <f t="shared" si="10"/>
        <v>1E-3</v>
      </c>
      <c r="S8" s="70">
        <v>0</v>
      </c>
      <c r="T8" s="70">
        <f t="shared" si="11"/>
        <v>0.35000000000000003</v>
      </c>
      <c r="U8" s="70">
        <f t="shared" si="12"/>
        <v>2.6289999999999996</v>
      </c>
      <c r="V8" s="80"/>
      <c r="W8" s="70">
        <f t="shared" si="13"/>
        <v>0.2</v>
      </c>
      <c r="X8" s="70">
        <f t="shared" si="14"/>
        <v>0.89999999999999991</v>
      </c>
      <c r="Y8" s="70">
        <f t="shared" si="15"/>
        <v>0</v>
      </c>
      <c r="Z8" s="70">
        <f t="shared" si="16"/>
        <v>0</v>
      </c>
      <c r="AA8" s="70">
        <f t="shared" si="17"/>
        <v>0</v>
      </c>
      <c r="AB8" s="70">
        <f t="shared" si="18"/>
        <v>0</v>
      </c>
      <c r="AC8" s="70">
        <f t="shared" si="19"/>
        <v>2E-3</v>
      </c>
      <c r="AD8" s="70">
        <v>0</v>
      </c>
      <c r="AE8" s="70">
        <f t="shared" si="20"/>
        <v>0.70000000000000007</v>
      </c>
      <c r="AF8" s="70">
        <f t="shared" si="21"/>
        <v>5.2579999999999991</v>
      </c>
    </row>
    <row r="9" spans="2:32" s="4" customFormat="1" ht="30" customHeight="1" x14ac:dyDescent="0.25">
      <c r="B9" s="23" t="s">
        <v>5627</v>
      </c>
      <c r="C9" s="24">
        <v>10</v>
      </c>
      <c r="D9" s="24">
        <v>20</v>
      </c>
      <c r="E9" s="23" t="s">
        <v>6204</v>
      </c>
      <c r="F9" s="65" t="s">
        <v>5626</v>
      </c>
      <c r="G9" s="60" t="str">
        <f t="shared" si="0"/>
        <v/>
      </c>
      <c r="H9" s="23" t="str">
        <f t="shared" si="1"/>
        <v>RD Johns</v>
      </c>
      <c r="I9" s="24" t="str">
        <f t="shared" si="2"/>
        <v>4315</v>
      </c>
      <c r="J9" s="24" t="str">
        <f t="shared" si="3"/>
        <v>Greens Sliced Onions</v>
      </c>
      <c r="L9" s="70">
        <f t="shared" si="4"/>
        <v>0.15</v>
      </c>
      <c r="M9" s="70">
        <f t="shared" si="5"/>
        <v>0.15</v>
      </c>
      <c r="N9" s="70">
        <f t="shared" si="6"/>
        <v>0</v>
      </c>
      <c r="O9" s="70">
        <f t="shared" si="7"/>
        <v>0</v>
      </c>
      <c r="P9" s="70">
        <f t="shared" si="8"/>
        <v>0</v>
      </c>
      <c r="Q9" s="70">
        <f t="shared" si="9"/>
        <v>0.3</v>
      </c>
      <c r="R9" s="70">
        <f t="shared" si="10"/>
        <v>1E-3</v>
      </c>
      <c r="S9" s="70">
        <v>0</v>
      </c>
      <c r="T9" s="70">
        <f t="shared" si="11"/>
        <v>0.13</v>
      </c>
      <c r="U9" s="70">
        <f t="shared" si="12"/>
        <v>1.7929999999999999</v>
      </c>
      <c r="V9" s="80"/>
      <c r="W9" s="70">
        <f t="shared" si="13"/>
        <v>0.3</v>
      </c>
      <c r="X9" s="70">
        <f t="shared" si="14"/>
        <v>0.3</v>
      </c>
      <c r="Y9" s="70">
        <f t="shared" si="15"/>
        <v>0</v>
      </c>
      <c r="Z9" s="70">
        <f t="shared" si="16"/>
        <v>0</v>
      </c>
      <c r="AA9" s="70">
        <f t="shared" si="17"/>
        <v>0</v>
      </c>
      <c r="AB9" s="70">
        <f t="shared" si="18"/>
        <v>0.6</v>
      </c>
      <c r="AC9" s="70">
        <f t="shared" si="19"/>
        <v>2E-3</v>
      </c>
      <c r="AD9" s="70">
        <v>0</v>
      </c>
      <c r="AE9" s="70">
        <f t="shared" si="20"/>
        <v>0.26</v>
      </c>
      <c r="AF9" s="70">
        <f t="shared" si="21"/>
        <v>3.5859999999999999</v>
      </c>
    </row>
    <row r="10" spans="2:32" s="4" customFormat="1" ht="30" customHeight="1" x14ac:dyDescent="0.25">
      <c r="B10" s="23" t="s">
        <v>5859</v>
      </c>
      <c r="C10" s="24">
        <v>1.1299999999999999</v>
      </c>
      <c r="D10" s="24">
        <v>1.5</v>
      </c>
      <c r="E10" s="23" t="s">
        <v>6205</v>
      </c>
      <c r="F10" s="65" t="s">
        <v>5858</v>
      </c>
      <c r="G10" s="60" t="str">
        <f t="shared" ref="G10" si="22">IFERROR(IF(E10="Individual Unit",IF(VLOOKUP($F10,Products,26,FALSE)="","X",VLOOKUP($F10,Products,26,FALSE)),""),"")</f>
        <v/>
      </c>
      <c r="H10" s="23" t="str">
        <f t="shared" si="1"/>
        <v>Bidfood</v>
      </c>
      <c r="I10" s="24" t="str">
        <f t="shared" si="2"/>
        <v>00097</v>
      </c>
      <c r="J10" s="24" t="str">
        <f t="shared" si="3"/>
        <v>La Pedriza Olive Oil</v>
      </c>
      <c r="L10" s="70">
        <f t="shared" si="4"/>
        <v>0</v>
      </c>
      <c r="M10" s="70">
        <f t="shared" si="5"/>
        <v>0</v>
      </c>
      <c r="N10" s="70">
        <f t="shared" si="6"/>
        <v>1.1299999999999999</v>
      </c>
      <c r="O10" s="70">
        <f t="shared" si="7"/>
        <v>0.97179999999999989</v>
      </c>
      <c r="P10" s="70">
        <f t="shared" si="8"/>
        <v>0.15820000000000001</v>
      </c>
      <c r="Q10" s="70">
        <f t="shared" si="9"/>
        <v>0</v>
      </c>
      <c r="R10" s="70">
        <f t="shared" si="10"/>
        <v>0</v>
      </c>
      <c r="S10" s="70">
        <v>0</v>
      </c>
      <c r="T10" s="70">
        <f t="shared" si="11"/>
        <v>0</v>
      </c>
      <c r="U10" s="70">
        <f t="shared" si="12"/>
        <v>10.169999999999998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1.5</v>
      </c>
      <c r="Z10" s="70">
        <f t="shared" si="16"/>
        <v>1.29</v>
      </c>
      <c r="AA10" s="70">
        <f t="shared" si="17"/>
        <v>0.21000000000000002</v>
      </c>
      <c r="AB10" s="70">
        <f t="shared" si="18"/>
        <v>0</v>
      </c>
      <c r="AC10" s="70">
        <f t="shared" si="19"/>
        <v>0</v>
      </c>
      <c r="AD10" s="70">
        <v>0</v>
      </c>
      <c r="AE10" s="70">
        <f t="shared" si="20"/>
        <v>0</v>
      </c>
      <c r="AF10" s="70">
        <f t="shared" si="21"/>
        <v>13.5</v>
      </c>
    </row>
    <row r="11" spans="2:32" s="4" customFormat="1" ht="49.5" customHeight="1" x14ac:dyDescent="0.25">
      <c r="B11" s="23" t="s">
        <v>6231</v>
      </c>
      <c r="C11" s="24">
        <v>75</v>
      </c>
      <c r="D11" s="24">
        <v>100</v>
      </c>
      <c r="E11" s="23" t="s">
        <v>6204</v>
      </c>
      <c r="F11" s="65" t="s">
        <v>5850</v>
      </c>
      <c r="G11" s="60" t="str">
        <f t="shared" si="0"/>
        <v/>
      </c>
      <c r="H11" s="23" t="str">
        <f t="shared" si="1"/>
        <v>Brakes</v>
      </c>
      <c r="I11" s="24" t="str">
        <f t="shared" si="2"/>
        <v>450651</v>
      </c>
      <c r="J11" s="24" t="str">
        <f t="shared" si="3"/>
        <v>Prepared Skin On Potato Wedges</v>
      </c>
      <c r="L11" s="70">
        <f t="shared" si="4"/>
        <v>1.5</v>
      </c>
      <c r="M11" s="70">
        <f t="shared" si="5"/>
        <v>12.975000000000001</v>
      </c>
      <c r="N11" s="70">
        <f t="shared" si="6"/>
        <v>0.15</v>
      </c>
      <c r="O11" s="70">
        <f t="shared" si="7"/>
        <v>0.14249999999999999</v>
      </c>
      <c r="P11" s="70">
        <f t="shared" si="8"/>
        <v>7.5000000000000006E-3</v>
      </c>
      <c r="Q11" s="70">
        <f t="shared" si="9"/>
        <v>0.97500000000000009</v>
      </c>
      <c r="R11" s="70">
        <f t="shared" si="10"/>
        <v>1.5000000000000001E-2</v>
      </c>
      <c r="S11" s="70">
        <v>0</v>
      </c>
      <c r="T11" s="70">
        <f t="shared" si="11"/>
        <v>0.45</v>
      </c>
      <c r="U11" s="70">
        <f t="shared" si="12"/>
        <v>61.499999999999993</v>
      </c>
      <c r="V11" s="80"/>
      <c r="W11" s="70">
        <f t="shared" si="13"/>
        <v>2</v>
      </c>
      <c r="X11" s="70">
        <f t="shared" si="14"/>
        <v>17.3</v>
      </c>
      <c r="Y11" s="70">
        <f t="shared" si="15"/>
        <v>0.2</v>
      </c>
      <c r="Z11" s="70">
        <f t="shared" si="16"/>
        <v>0.19</v>
      </c>
      <c r="AA11" s="70">
        <f t="shared" si="17"/>
        <v>0.01</v>
      </c>
      <c r="AB11" s="70">
        <f t="shared" si="18"/>
        <v>1.3</v>
      </c>
      <c r="AC11" s="70">
        <f t="shared" si="19"/>
        <v>0.02</v>
      </c>
      <c r="AD11" s="70">
        <v>0</v>
      </c>
      <c r="AE11" s="70">
        <f t="shared" si="20"/>
        <v>0.6</v>
      </c>
      <c r="AF11" s="70">
        <f t="shared" si="21"/>
        <v>82</v>
      </c>
    </row>
    <row r="12" spans="2:32" ht="15.75" x14ac:dyDescent="0.25">
      <c r="B12" s="89" t="s">
        <v>6216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2975</v>
      </c>
      <c r="C13" s="39">
        <v>20</v>
      </c>
      <c r="D13" s="39">
        <v>25</v>
      </c>
      <c r="E13" s="38" t="s">
        <v>6204</v>
      </c>
      <c r="F13" s="65" t="s">
        <v>3270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33094</v>
      </c>
      <c r="J13" s="24" t="str">
        <f>_xlfn.IFNA(VLOOKUP($F13,Products,5,FALSE),"Not Found")</f>
        <v>Strawberries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1.22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9.1999999999999998E-2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8.0000000000000002E-3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1.22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6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0.15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1.5249999999999999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0.125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0.11499999999999999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0.01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1.5249999999999999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7.5</v>
      </c>
    </row>
    <row r="14" spans="2:32" s="4" customFormat="1" ht="30" customHeight="1" x14ac:dyDescent="0.25">
      <c r="B14" s="38" t="s">
        <v>2668</v>
      </c>
      <c r="C14" s="39">
        <v>15</v>
      </c>
      <c r="D14" s="39">
        <v>20</v>
      </c>
      <c r="E14" s="38" t="s">
        <v>6204</v>
      </c>
      <c r="F14" s="65" t="s">
        <v>3267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Tamar Fresh</v>
      </c>
      <c r="I14" s="24" t="str">
        <f>_xlfn.IFNA(VLOOKUP($F14,Products,4,FALSE),"Not Found")</f>
        <v>17229</v>
      </c>
      <c r="J14" s="24" t="str">
        <f>_xlfn.IFNA(VLOOKUP($F14,Products,5,FALSE),"Not Found")</f>
        <v>Red Grapes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0.10499999999999998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2.415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0.03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0.03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0.09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2.415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9.75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0.13999999999999999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3.22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0.04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0.04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0.12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3.22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13</v>
      </c>
    </row>
    <row r="15" spans="2:32" s="4" customFormat="1" ht="30" customHeight="1" x14ac:dyDescent="0.25">
      <c r="B15" s="38" t="s">
        <v>1447</v>
      </c>
      <c r="C15" s="39">
        <v>0.1</v>
      </c>
      <c r="D15" s="39">
        <v>0.1</v>
      </c>
      <c r="E15" s="38" t="s">
        <v>1216</v>
      </c>
      <c r="F15" s="65" t="s">
        <v>3333</v>
      </c>
      <c r="G15" s="60">
        <f>IFERROR(IF(E15="Individual Unit",IF(VLOOKUP($F15,Products,26,FALSE)="","X",VLOOKUP($F15,Products,26,FALSE)),""),"")</f>
        <v>167</v>
      </c>
      <c r="H15" s="23" t="str">
        <f>_xlfn.IFNA(VLOOKUP($F15,Products,2,FALSE),"Not Found")</f>
        <v>Tamar Fresh</v>
      </c>
      <c r="I15" s="24" t="str">
        <f>_xlfn.IFNA(VLOOKUP($F15,Products,4,FALSE),"Not Found")</f>
        <v>1006</v>
      </c>
      <c r="J15" s="24" t="str">
        <f>_xlfn.IFNA(VLOOKUP($F15,Products,5,FALSE),"Not Found")</f>
        <v>Gala Apples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0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2.1710000000000003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0.20040000000000002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0</v>
      </c>
      <c r="S15" s="70">
        <v>0</v>
      </c>
      <c r="T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1.8370000000000002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8.35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0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2.1710000000000003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0.20040000000000002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0</v>
      </c>
      <c r="AD15" s="70">
        <v>0</v>
      </c>
      <c r="AE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1.8370000000000002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8.35</v>
      </c>
    </row>
    <row r="16" spans="2:32" x14ac:dyDescent="0.25">
      <c r="L16" s="71">
        <f t="shared" ref="L16:U16" si="23">SUM(L6:L15)</f>
        <v>29.484999999999999</v>
      </c>
      <c r="M16" s="71">
        <f t="shared" si="23"/>
        <v>47.98599999999999</v>
      </c>
      <c r="N16" s="71">
        <f t="shared" si="23"/>
        <v>3.0149999999999997</v>
      </c>
      <c r="O16" s="71">
        <f t="shared" si="23"/>
        <v>2.5112999999999999</v>
      </c>
      <c r="P16" s="71">
        <f t="shared" si="23"/>
        <v>0.50369999999999993</v>
      </c>
      <c r="Q16" s="71">
        <f t="shared" si="23"/>
        <v>6.0854000000000008</v>
      </c>
      <c r="R16" s="71">
        <f t="shared" si="23"/>
        <v>0.78949999999999998</v>
      </c>
      <c r="S16" s="71">
        <f t="shared" si="23"/>
        <v>2.0549999999999997</v>
      </c>
      <c r="T16" s="71">
        <f t="shared" si="23"/>
        <v>6.4019999999999992</v>
      </c>
      <c r="U16" s="71">
        <f t="shared" si="23"/>
        <v>348.67450000000002</v>
      </c>
      <c r="V16" s="73" t="s">
        <v>6151</v>
      </c>
      <c r="W16" s="71">
        <f t="shared" ref="W16:AF16" si="24">SUM(W6:W15)</f>
        <v>37.529999999999994</v>
      </c>
      <c r="X16" s="71">
        <f t="shared" si="24"/>
        <v>68.076000000000008</v>
      </c>
      <c r="Y16" s="71">
        <f t="shared" si="24"/>
        <v>4.1150000000000002</v>
      </c>
      <c r="Z16" s="71">
        <f t="shared" si="24"/>
        <v>3.4349999999999996</v>
      </c>
      <c r="AA16" s="71">
        <f t="shared" si="24"/>
        <v>0.68</v>
      </c>
      <c r="AB16" s="71">
        <f t="shared" si="24"/>
        <v>8.9504000000000001</v>
      </c>
      <c r="AC16" s="71">
        <f t="shared" si="24"/>
        <v>1.0859999999999999</v>
      </c>
      <c r="AD16" s="71">
        <f t="shared" si="24"/>
        <v>2.9699999999999998</v>
      </c>
      <c r="AE16" s="71">
        <f t="shared" si="24"/>
        <v>8.1419999999999995</v>
      </c>
      <c r="AF16" s="71">
        <f t="shared" si="24"/>
        <v>477.09300000000002</v>
      </c>
    </row>
    <row r="17" spans="12:32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4.25" customHeight="1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38329A87-7324-46B5-8B98-FF356014FED5}"/>
    <hyperlink ref="M1" location="'HOME WEEK 2'!A1" display="&lt; Week 2 Home" xr:uid="{90FFD0D9-494D-42C7-9C98-48DF7E432F21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D33D6FE-2139-430E-B4EA-AE30D4B0858D}">
          <x14:formula1>
            <xm:f>'Master Product List'!$B:$B</xm:f>
          </x14:formula1>
          <xm:sqref>F6:F11 F13:F15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54418-3724-4D6E-A5AB-DAA15DAF4D81}">
  <sheetPr>
    <tabColor theme="3" tint="9.9978637043366805E-2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2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6225</v>
      </c>
      <c r="C6" s="24">
        <v>75</v>
      </c>
      <c r="D6" s="24">
        <v>90</v>
      </c>
      <c r="E6" s="23" t="s">
        <v>6204</v>
      </c>
      <c r="F6" s="65" t="s">
        <v>2466</v>
      </c>
      <c r="G6" s="60" t="str">
        <f t="shared" ref="G6:G9" si="0">IFERROR(IF(E6="Individual Unit",IF(VLOOKUP($F6,Products,26,FALSE)="","X",VLOOKUP($F6,Products,26,FALSE)),""),"")</f>
        <v/>
      </c>
      <c r="H6" s="23" t="str">
        <f t="shared" ref="H6:H9" si="1">_xlfn.IFNA(VLOOKUP($F6,Products,2,FALSE),"Not Found")</f>
        <v>RD Johns</v>
      </c>
      <c r="I6" s="24" t="str">
        <f t="shared" ref="I6:I9" si="2">_xlfn.IFNA(VLOOKUP($F6,Products,4,FALSE),"Not Found")</f>
        <v>37486</v>
      </c>
      <c r="J6" s="24" t="str">
        <f t="shared" ref="J6:J9" si="3">_xlfn.IFNA(VLOOKUP($F6,Products,5,FALSE),"Not Found")</f>
        <v>12mm Diced Chicken</v>
      </c>
      <c r="L6" s="70">
        <f t="shared" ref="L6:L9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21.75</v>
      </c>
      <c r="M6" s="70">
        <f t="shared" ref="M6:M9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0.82500000000000007</v>
      </c>
      <c r="N6" s="70">
        <f t="shared" ref="N6:N9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0.52499999999999991</v>
      </c>
      <c r="O6" s="70">
        <f t="shared" ref="O6:O9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0.37499999999999994</v>
      </c>
      <c r="P6" s="70">
        <f t="shared" ref="P6:P9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0.15</v>
      </c>
      <c r="Q6" s="70">
        <f t="shared" ref="Q6:Q9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9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0.32250000000000001</v>
      </c>
      <c r="S6" s="70">
        <f t="shared" ref="S6:T9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T6" s="70">
        <v>0</v>
      </c>
      <c r="U6" s="70">
        <f t="shared" ref="U6:U9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96.08250000000001</v>
      </c>
      <c r="V6" s="80"/>
      <c r="W6" s="70">
        <f t="shared" ref="W6:W9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26.099999999999998</v>
      </c>
      <c r="X6" s="70">
        <f t="shared" ref="X6:X9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0.9900000000000001</v>
      </c>
      <c r="Y6" s="70">
        <f t="shared" ref="Y6:Y9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0.62999999999999989</v>
      </c>
      <c r="Z6" s="70">
        <f t="shared" ref="Z6:Z9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0.44999999999999996</v>
      </c>
      <c r="AA6" s="70">
        <f t="shared" ref="AA6:AA9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0.18</v>
      </c>
      <c r="AB6" s="70">
        <f t="shared" ref="AB6:AB9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9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0.38700000000000001</v>
      </c>
      <c r="AD6" s="70">
        <f t="shared" ref="AD6:AE9" si="20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AE6" s="70">
        <v>0</v>
      </c>
      <c r="AF6" s="70">
        <f t="shared" ref="AF6:AF9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115.29900000000001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 t="shared" si="0"/>
        <v/>
      </c>
      <c r="H7" s="23" t="str">
        <f t="shared" si="1"/>
        <v>Bidfood</v>
      </c>
      <c r="I7" s="24" t="str">
        <f t="shared" si="2"/>
        <v>75603</v>
      </c>
      <c r="J7" s="24" t="str">
        <f t="shared" si="3"/>
        <v>Tomato</v>
      </c>
      <c r="L7" s="70">
        <f t="shared" si="4"/>
        <v>0.13999999999999999</v>
      </c>
      <c r="M7" s="70">
        <f t="shared" si="5"/>
        <v>0.62</v>
      </c>
      <c r="N7" s="70">
        <f t="shared" si="6"/>
        <v>0.06</v>
      </c>
      <c r="O7" s="70">
        <f t="shared" si="7"/>
        <v>0.04</v>
      </c>
      <c r="P7" s="70">
        <f t="shared" si="8"/>
        <v>0.02</v>
      </c>
      <c r="Q7" s="70">
        <f t="shared" si="9"/>
        <v>0.2</v>
      </c>
      <c r="R7" s="70">
        <f t="shared" si="10"/>
        <v>4.0000000000000001E-3</v>
      </c>
      <c r="S7" s="70">
        <v>0</v>
      </c>
      <c r="T7" s="70">
        <f t="shared" si="11"/>
        <v>0</v>
      </c>
      <c r="U7" s="70">
        <f t="shared" si="12"/>
        <v>3.2</v>
      </c>
      <c r="V7" s="80"/>
      <c r="W7" s="70">
        <f t="shared" si="13"/>
        <v>0.20999999999999996</v>
      </c>
      <c r="X7" s="70">
        <f t="shared" si="14"/>
        <v>0.92999999999999994</v>
      </c>
      <c r="Y7" s="70">
        <f t="shared" si="15"/>
        <v>0.09</v>
      </c>
      <c r="Z7" s="70">
        <f t="shared" si="16"/>
        <v>0.06</v>
      </c>
      <c r="AA7" s="70">
        <f t="shared" si="17"/>
        <v>0.03</v>
      </c>
      <c r="AB7" s="70">
        <f t="shared" si="18"/>
        <v>0.3</v>
      </c>
      <c r="AC7" s="70">
        <f t="shared" si="19"/>
        <v>6.0000000000000001E-3</v>
      </c>
      <c r="AD7" s="70">
        <v>0</v>
      </c>
      <c r="AE7" s="70">
        <f t="shared" si="20"/>
        <v>0</v>
      </c>
      <c r="AF7" s="70">
        <f t="shared" si="21"/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 t="shared" si="0"/>
        <v/>
      </c>
      <c r="H8" s="23" t="str">
        <f t="shared" si="1"/>
        <v>Tamar Fresh</v>
      </c>
      <c r="I8" s="24" t="str">
        <f t="shared" si="2"/>
        <v>5060</v>
      </c>
      <c r="J8" s="24" t="str">
        <f t="shared" si="3"/>
        <v>Cucumber 35-40mm</v>
      </c>
      <c r="L8" s="70">
        <f t="shared" si="4"/>
        <v>0.2</v>
      </c>
      <c r="M8" s="70">
        <f t="shared" si="5"/>
        <v>0.24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0.13999999999999999</v>
      </c>
      <c r="R8" s="70">
        <f t="shared" si="10"/>
        <v>0</v>
      </c>
      <c r="S8" s="70">
        <v>0</v>
      </c>
      <c r="T8" s="70">
        <f t="shared" si="11"/>
        <v>0.24</v>
      </c>
      <c r="U8" s="70">
        <f t="shared" si="12"/>
        <v>2.8000000000000003</v>
      </c>
      <c r="V8" s="80"/>
      <c r="W8" s="70">
        <f t="shared" si="13"/>
        <v>0.3</v>
      </c>
      <c r="X8" s="70">
        <f t="shared" si="14"/>
        <v>0.36</v>
      </c>
      <c r="Y8" s="70">
        <f t="shared" si="15"/>
        <v>0.18</v>
      </c>
      <c r="Z8" s="70">
        <f t="shared" si="16"/>
        <v>0.18</v>
      </c>
      <c r="AA8" s="70">
        <f t="shared" si="17"/>
        <v>0</v>
      </c>
      <c r="AB8" s="70">
        <f t="shared" si="18"/>
        <v>0.20999999999999996</v>
      </c>
      <c r="AC8" s="70">
        <f t="shared" si="19"/>
        <v>0</v>
      </c>
      <c r="AD8" s="70">
        <v>0</v>
      </c>
      <c r="AE8" s="70">
        <f t="shared" si="20"/>
        <v>0.24</v>
      </c>
      <c r="AF8" s="70">
        <f t="shared" si="21"/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 t="shared" si="0"/>
        <v/>
      </c>
      <c r="H9" s="23" t="str">
        <f t="shared" si="1"/>
        <v>Tamar Fresh</v>
      </c>
      <c r="I9" s="24" t="str">
        <f t="shared" si="2"/>
        <v>18010</v>
      </c>
      <c r="J9" s="24" t="str">
        <f t="shared" si="3"/>
        <v>Iceberg Lettuce</v>
      </c>
      <c r="L9" s="70">
        <f t="shared" si="4"/>
        <v>0.48</v>
      </c>
      <c r="M9" s="70">
        <f t="shared" si="5"/>
        <v>0.55999999999999994</v>
      </c>
      <c r="N9" s="70">
        <f t="shared" si="6"/>
        <v>0.04</v>
      </c>
      <c r="O9" s="70">
        <f t="shared" si="7"/>
        <v>0.04</v>
      </c>
      <c r="P9" s="70">
        <f t="shared" si="8"/>
        <v>0</v>
      </c>
      <c r="Q9" s="70">
        <f t="shared" si="9"/>
        <v>0.6</v>
      </c>
      <c r="R9" s="70">
        <f t="shared" si="10"/>
        <v>8.0000000000000002E-3</v>
      </c>
      <c r="S9" s="70">
        <v>0</v>
      </c>
      <c r="T9" s="70">
        <f t="shared" si="11"/>
        <v>0</v>
      </c>
      <c r="U9" s="70">
        <f t="shared" si="12"/>
        <v>4.4000000000000004</v>
      </c>
      <c r="V9" s="80"/>
      <c r="W9" s="70">
        <f t="shared" si="13"/>
        <v>0.72</v>
      </c>
      <c r="X9" s="70">
        <f t="shared" si="14"/>
        <v>0.83999999999999986</v>
      </c>
      <c r="Y9" s="70">
        <f t="shared" si="15"/>
        <v>0.06</v>
      </c>
      <c r="Z9" s="70">
        <f t="shared" si="16"/>
        <v>0.06</v>
      </c>
      <c r="AA9" s="70">
        <f t="shared" si="17"/>
        <v>0</v>
      </c>
      <c r="AB9" s="70">
        <f t="shared" si="18"/>
        <v>0.89999999999999991</v>
      </c>
      <c r="AC9" s="70">
        <f t="shared" si="19"/>
        <v>1.2E-2</v>
      </c>
      <c r="AD9" s="70">
        <v>0</v>
      </c>
      <c r="AE9" s="70">
        <f t="shared" si="20"/>
        <v>0</v>
      </c>
      <c r="AF9" s="70">
        <f t="shared" si="21"/>
        <v>6.6</v>
      </c>
    </row>
    <row r="10" spans="2:32" ht="15.75" x14ac:dyDescent="0.25">
      <c r="B10" s="89" t="s">
        <v>6273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23" t="s">
        <v>1220</v>
      </c>
      <c r="C11" s="24">
        <v>50</v>
      </c>
      <c r="D11" s="24">
        <v>50</v>
      </c>
      <c r="E11" s="23" t="s">
        <v>6204</v>
      </c>
      <c r="F11" s="65" t="s">
        <v>5554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3021</v>
      </c>
      <c r="J11" s="24" t="str">
        <f>_xlfn.IFNA(VLOOKUP($F11,Products,5,FALSE),"Not Found")</f>
        <v>Caterers Kitchen Solid Pack Apples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0.2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5.9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0.05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0.05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0.90000000000000013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5.9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23.78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0.2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5.9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0.05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0.05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0.90000000000000013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5.9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23.78</v>
      </c>
    </row>
    <row r="12" spans="2:32" s="4" customFormat="1" ht="30" customHeight="1" x14ac:dyDescent="0.25">
      <c r="B12" s="23" t="s">
        <v>6219</v>
      </c>
      <c r="C12" s="24">
        <v>20</v>
      </c>
      <c r="D12" s="24">
        <v>20</v>
      </c>
      <c r="E12" s="23" t="s">
        <v>6204</v>
      </c>
      <c r="F12" s="65" t="s">
        <v>5352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8986</v>
      </c>
      <c r="J12" s="24" t="str">
        <f>_xlfn.IFNA(VLOOKUP($F12,Products,5,FALSE),"Not Found")</f>
        <v xml:space="preserve"> Crumble Topping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1.24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14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3.5999999999999996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2.3800000000000003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1.22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0.04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4.4000000000000004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92.97399999999999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1.24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14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3.5999999999999996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2.3800000000000003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1.22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0.04</v>
      </c>
      <c r="AD12" s="70">
        <v>0</v>
      </c>
      <c r="AE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4.4000000000000004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92.97399999999999</v>
      </c>
    </row>
    <row r="13" spans="2:32" s="4" customFormat="1" ht="30" customHeight="1" x14ac:dyDescent="0.25">
      <c r="B13" s="38" t="s">
        <v>6220</v>
      </c>
      <c r="C13" s="39">
        <v>50</v>
      </c>
      <c r="D13" s="39">
        <v>50</v>
      </c>
      <c r="E13" s="38" t="s">
        <v>6204</v>
      </c>
      <c r="F13" s="65" t="s">
        <v>5721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Bidfood</v>
      </c>
      <c r="I13" s="24" t="str">
        <f>_xlfn.IFNA(VLOOKUP($F13,Products,4,FALSE),"Not Found")</f>
        <v>96594</v>
      </c>
      <c r="J13" s="24" t="str">
        <f>_xlfn.IFNA(VLOOKUP($F13,Products,5,FALSE),"Not Found")</f>
        <v>Alpro Dairy Free Custard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1.5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6.4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0.85000000000000009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0.7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0.15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6.5000000000000002E-2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40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1.5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6.4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0.85000000000000009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0.7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0.15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6.5000000000000002E-2</v>
      </c>
      <c r="AD13" s="70">
        <v>0</v>
      </c>
      <c r="AE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5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40</v>
      </c>
    </row>
    <row r="14" spans="2:32" x14ac:dyDescent="0.25">
      <c r="L14" s="71">
        <f t="shared" ref="L14:U14" si="22">SUM(L6:L13)</f>
        <v>25.509999999999998</v>
      </c>
      <c r="M14" s="71">
        <f t="shared" si="22"/>
        <v>28.545000000000002</v>
      </c>
      <c r="N14" s="71">
        <f t="shared" si="22"/>
        <v>5.2449999999999992</v>
      </c>
      <c r="O14" s="71">
        <f t="shared" si="22"/>
        <v>3.7050000000000001</v>
      </c>
      <c r="P14" s="71">
        <f t="shared" si="22"/>
        <v>1.5399999999999998</v>
      </c>
      <c r="Q14" s="71">
        <f t="shared" si="22"/>
        <v>2.73</v>
      </c>
      <c r="R14" s="71">
        <f t="shared" si="22"/>
        <v>0.4395</v>
      </c>
      <c r="S14" s="71">
        <f t="shared" si="22"/>
        <v>0.375</v>
      </c>
      <c r="T14" s="71">
        <f t="shared" si="22"/>
        <v>15.540000000000001</v>
      </c>
      <c r="U14" s="71">
        <f t="shared" si="22"/>
        <v>263.23649999999998</v>
      </c>
      <c r="V14" s="73" t="s">
        <v>6151</v>
      </c>
      <c r="W14" s="71">
        <f t="shared" ref="W14:AF14" si="23">SUM(W6:W13)</f>
        <v>30.269999999999996</v>
      </c>
      <c r="X14" s="71">
        <f t="shared" si="23"/>
        <v>29.42</v>
      </c>
      <c r="Y14" s="71">
        <f t="shared" si="23"/>
        <v>5.4599999999999991</v>
      </c>
      <c r="Z14" s="71">
        <f t="shared" si="23"/>
        <v>3.8800000000000008</v>
      </c>
      <c r="AA14" s="71">
        <f t="shared" si="23"/>
        <v>1.5799999999999998</v>
      </c>
      <c r="AB14" s="71">
        <f t="shared" si="23"/>
        <v>3.2</v>
      </c>
      <c r="AC14" s="71">
        <f t="shared" si="23"/>
        <v>0.51</v>
      </c>
      <c r="AD14" s="71">
        <f t="shared" si="23"/>
        <v>0.375</v>
      </c>
      <c r="AE14" s="71">
        <f t="shared" si="23"/>
        <v>15.540000000000001</v>
      </c>
      <c r="AF14" s="71">
        <f t="shared" si="23"/>
        <v>287.65300000000002</v>
      </c>
    </row>
    <row r="15" spans="2:32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4.2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E2605D62-0047-46EB-847B-CF7C94873B29}"/>
    <hyperlink ref="M1" location="'HOME WEEK 2'!A1" display="&lt; Week 2 Home" xr:uid="{4FD44A46-CA9C-4E9C-A076-512588616AB8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6ED79F-C2A7-436D-AD20-08E5CA672847}">
          <x14:formula1>
            <xm:f>'Master Product List'!$B:$B</xm:f>
          </x14:formula1>
          <xm:sqref>F6:F9 F11:F13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FC14F-8790-4142-A067-43032300EC94}">
  <sheetPr codeName="Sheet140"/>
  <dimension ref="B1:AI29"/>
  <sheetViews>
    <sheetView showGridLines="0" workbookViewId="0">
      <pane xSplit="2" ySplit="8" topLeftCell="C15" activePane="bottomRight" state="frozen"/>
      <selection pane="topRight" activeCell="C1" sqref="C1"/>
      <selection pane="bottomLeft" activeCell="A9" sqref="A9"/>
      <selection pane="bottomRight" activeCell="B1" sqref="B1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13" width="7.140625" customWidth="1"/>
    <col min="14" max="14" width="21.85546875" customWidth="1"/>
    <col min="15" max="15" width="11" customWidth="1"/>
    <col min="16" max="16" width="3.140625" customWidth="1"/>
    <col min="17" max="25" width="6.28515625" customWidth="1"/>
    <col min="26" max="26" width="12.7109375" bestFit="1" customWidth="1"/>
    <col min="27" max="35" width="6.28515625" customWidth="1"/>
  </cols>
  <sheetData>
    <row r="1" spans="2:35" s="2" customFormat="1" ht="29.25" customHeight="1" x14ac:dyDescent="0.25">
      <c r="B1" s="95" t="s">
        <v>6133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36" t="s">
        <v>6134</v>
      </c>
      <c r="O1" s="36" t="s">
        <v>6135</v>
      </c>
      <c r="P1" s="5"/>
      <c r="Q1" s="5"/>
      <c r="R1" s="5"/>
      <c r="S1" s="5"/>
      <c r="T1" s="5"/>
    </row>
    <row r="2" spans="2:35" ht="5.25" customHeight="1" x14ac:dyDescent="0.25"/>
    <row r="3" spans="2:35" ht="16.5" customHeight="1" thickBot="1" x14ac:dyDescent="0.3">
      <c r="B3" s="110" t="s">
        <v>6136</v>
      </c>
      <c r="C3" s="110"/>
    </row>
    <row r="4" spans="2:35" ht="19.5" customHeight="1" thickBot="1" x14ac:dyDescent="0.3">
      <c r="B4" s="22" t="s">
        <v>6137</v>
      </c>
      <c r="C4" s="111">
        <v>1</v>
      </c>
      <c r="D4" s="112"/>
    </row>
    <row r="5" spans="2:35" ht="19.5" customHeight="1" thickBot="1" x14ac:dyDescent="0.3">
      <c r="B5" s="22" t="s">
        <v>6138</v>
      </c>
      <c r="C5" s="111">
        <v>1</v>
      </c>
      <c r="D5" s="112"/>
    </row>
    <row r="6" spans="2:35" x14ac:dyDescent="0.25">
      <c r="Q6" s="96" t="s">
        <v>6139</v>
      </c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</row>
    <row r="7" spans="2:35" ht="45" customHeight="1" x14ac:dyDescent="0.25">
      <c r="B7" s="92" t="s">
        <v>6140</v>
      </c>
      <c r="C7" s="97" t="s">
        <v>6141</v>
      </c>
      <c r="D7" s="98"/>
      <c r="E7" s="92" t="s">
        <v>6142</v>
      </c>
      <c r="F7" s="99" t="s">
        <v>6143</v>
      </c>
      <c r="G7" s="100"/>
      <c r="H7" s="92" t="s">
        <v>94</v>
      </c>
      <c r="I7" s="92" t="s">
        <v>6144</v>
      </c>
      <c r="J7" s="92" t="s">
        <v>6145</v>
      </c>
      <c r="L7" s="101" t="s">
        <v>6146</v>
      </c>
      <c r="M7" s="116"/>
      <c r="N7" s="116"/>
      <c r="O7" s="116"/>
      <c r="Q7" s="94" t="s">
        <v>6147</v>
      </c>
      <c r="R7" s="94"/>
      <c r="S7" s="94"/>
      <c r="T7" s="94"/>
      <c r="U7" s="94"/>
      <c r="V7" s="94"/>
      <c r="W7" s="94"/>
      <c r="X7" s="94"/>
      <c r="Y7" s="94"/>
      <c r="Z7" s="80"/>
      <c r="AA7" s="94" t="s">
        <v>6148</v>
      </c>
      <c r="AB7" s="94"/>
      <c r="AC7" s="94"/>
      <c r="AD7" s="94"/>
      <c r="AE7" s="94"/>
      <c r="AF7" s="94"/>
      <c r="AG7" s="94"/>
      <c r="AH7" s="94"/>
      <c r="AI7" s="94"/>
    </row>
    <row r="8" spans="2:35" ht="39" customHeight="1" x14ac:dyDescent="0.25">
      <c r="B8" s="93"/>
      <c r="C8" s="3" t="s">
        <v>6006</v>
      </c>
      <c r="D8" s="3" t="s">
        <v>6007</v>
      </c>
      <c r="E8" s="93"/>
      <c r="F8" s="101"/>
      <c r="G8" s="102"/>
      <c r="H8" s="93"/>
      <c r="I8" s="93"/>
      <c r="J8" s="93"/>
      <c r="L8" s="11" t="s">
        <v>6006</v>
      </c>
      <c r="M8" s="12" t="s">
        <v>6007</v>
      </c>
      <c r="N8" s="109" t="s">
        <v>6149</v>
      </c>
      <c r="O8" s="109"/>
      <c r="Q8" s="69" t="s">
        <v>6008</v>
      </c>
      <c r="R8" s="69" t="s">
        <v>6009</v>
      </c>
      <c r="S8" s="69" t="s">
        <v>6010</v>
      </c>
      <c r="T8" s="69" t="s">
        <v>6011</v>
      </c>
      <c r="U8" s="69" t="s">
        <v>6012</v>
      </c>
      <c r="V8" s="69" t="s">
        <v>6013</v>
      </c>
      <c r="W8" s="69" t="s">
        <v>6014</v>
      </c>
      <c r="X8" s="69" t="s">
        <v>6015</v>
      </c>
      <c r="Y8" s="69" t="s">
        <v>6016</v>
      </c>
      <c r="Z8" s="80"/>
      <c r="AA8" s="69" t="s">
        <v>6008</v>
      </c>
      <c r="AB8" s="69" t="s">
        <v>6009</v>
      </c>
      <c r="AC8" s="69" t="s">
        <v>6010</v>
      </c>
      <c r="AD8" s="69" t="s">
        <v>6011</v>
      </c>
      <c r="AE8" s="69" t="s">
        <v>6012</v>
      </c>
      <c r="AF8" s="69" t="s">
        <v>6013</v>
      </c>
      <c r="AG8" s="69" t="s">
        <v>6014</v>
      </c>
      <c r="AH8" s="69" t="s">
        <v>6015</v>
      </c>
      <c r="AI8" s="69" t="s">
        <v>6016</v>
      </c>
    </row>
    <row r="9" spans="2:35" s="4" customFormat="1" ht="30" customHeight="1" x14ac:dyDescent="0.25">
      <c r="B9" s="23"/>
      <c r="C9" s="24"/>
      <c r="D9" s="24"/>
      <c r="E9" s="23"/>
      <c r="F9" s="65"/>
      <c r="G9" s="60" t="str">
        <f t="shared" ref="G9:G19" si="0">IFERROR(IF(E9="Individual Unit",IF(VLOOKUP($F9,Products,26,FALSE)="","X",VLOOKUP($F9,Products,26,FALSE)),""),"")</f>
        <v/>
      </c>
      <c r="H9" s="23" t="str">
        <f t="shared" ref="H9:H19" si="1">_xlfn.IFNA(VLOOKUP($F9,Products,2,FALSE),"Not Found")</f>
        <v>Not Found</v>
      </c>
      <c r="I9" s="24" t="str">
        <f t="shared" ref="I9:I19" si="2">_xlfn.IFNA(VLOOKUP($F9,Products,4,FALSE),"Not Found")</f>
        <v>Not Found</v>
      </c>
      <c r="J9" s="24" t="str">
        <f t="shared" ref="J9:J19" si="3">_xlfn.IFNA(VLOOKUP($F9,Products,5,FALSE),"Not Found")</f>
        <v>Not Found</v>
      </c>
      <c r="L9" s="21">
        <f t="shared" ref="L9:L19" si="4">$C$4*C9</f>
        <v>0</v>
      </c>
      <c r="M9" s="21">
        <f t="shared" ref="M9:M19" si="5">$C$5*D9</f>
        <v>0</v>
      </c>
      <c r="N9" s="25" t="str">
        <f t="shared" ref="N9:N19" si="6">SUM(L9:M9)&amp;" "&amp;E9</f>
        <v xml:space="preserve">0 </v>
      </c>
      <c r="O9" s="26" t="str" cm="1">
        <f t="array" ref="O9">IF(E9="grams","("&amp;SUM((L9:M9)/1000)&amp;" kg)",IF(E9="Millilitres","("&amp;SUM((L9:M9)/1000)&amp;" ltrs)",""))</f>
        <v/>
      </c>
      <c r="Q9" s="70" t="str">
        <f t="shared" ref="Q9:Q19" si="7"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Err</v>
      </c>
      <c r="R9" s="70" t="str">
        <f t="shared" ref="R9:R19" si="8"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Err</v>
      </c>
      <c r="S9" s="70" t="str">
        <f t="shared" ref="S9:S19" si="9"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Err</v>
      </c>
      <c r="T9" s="70" t="str">
        <f t="shared" ref="T9:T19" si="10"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Err</v>
      </c>
      <c r="U9" s="70" t="str">
        <f t="shared" ref="U9:U19" si="11"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Err</v>
      </c>
      <c r="V9" s="70" t="str">
        <f t="shared" ref="V9:V19" si="12"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Err</v>
      </c>
      <c r="W9" s="70" t="str">
        <f t="shared" ref="W9:W19" si="13"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Err</v>
      </c>
      <c r="X9" s="70" t="str">
        <f t="shared" ref="X9:X19" si="14"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Err</v>
      </c>
      <c r="Y9" s="70" t="str">
        <f t="shared" ref="Y9:Y19" si="15"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Err</v>
      </c>
      <c r="Z9" s="80"/>
      <c r="AA9" s="70" t="str">
        <f t="shared" ref="AA9:AA19" si="16"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Err</v>
      </c>
      <c r="AB9" s="70" t="str">
        <f t="shared" ref="AB9:AB19" si="17"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Err</v>
      </c>
      <c r="AC9" s="70" t="str">
        <f t="shared" ref="AC9:AC19" si="18"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Err</v>
      </c>
      <c r="AD9" s="70" t="str">
        <f t="shared" ref="AD9:AD19" si="19"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Err</v>
      </c>
      <c r="AE9" s="70" t="str">
        <f t="shared" ref="AE9:AE19" si="20"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Err</v>
      </c>
      <c r="AF9" s="70" t="str">
        <f t="shared" ref="AF9:AF19" si="21"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Err</v>
      </c>
      <c r="AG9" s="70" t="str">
        <f t="shared" ref="AG9:AG19" si="22"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Err</v>
      </c>
      <c r="AH9" s="70" t="str">
        <f t="shared" ref="AH9:AH19" si="23"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Err</v>
      </c>
      <c r="AI9" s="70" t="str">
        <f t="shared" ref="AI9:AI19" si="24"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Err</v>
      </c>
    </row>
    <row r="10" spans="2:35" s="4" customFormat="1" ht="30" customHeight="1" x14ac:dyDescent="0.25">
      <c r="B10" s="23"/>
      <c r="C10" s="24"/>
      <c r="D10" s="24"/>
      <c r="E10" s="23"/>
      <c r="F10" s="65"/>
      <c r="G10" s="60" t="str">
        <f t="shared" si="0"/>
        <v/>
      </c>
      <c r="H10" s="23" t="str">
        <f t="shared" si="1"/>
        <v>Not Found</v>
      </c>
      <c r="I10" s="24" t="str">
        <f t="shared" si="2"/>
        <v>Not Found</v>
      </c>
      <c r="J10" s="24" t="str">
        <f t="shared" si="3"/>
        <v>Not Found</v>
      </c>
      <c r="L10" s="21">
        <f t="shared" si="4"/>
        <v>0</v>
      </c>
      <c r="M10" s="21">
        <f t="shared" si="5"/>
        <v>0</v>
      </c>
      <c r="N10" s="25" t="str">
        <f t="shared" si="6"/>
        <v xml:space="preserve">0 </v>
      </c>
      <c r="O10" s="26" t="str" cm="1">
        <f t="array" ref="O10">IF(E10="grams","("&amp;SUM((L10:M10)/1000)&amp;" kg)",IF(E10="Millilitres","("&amp;SUM((L10:M10)/1000)&amp;" ltrs)",""))</f>
        <v/>
      </c>
      <c r="Q10" s="70" t="str">
        <f t="shared" si="7"/>
        <v>Err</v>
      </c>
      <c r="R10" s="70" t="str">
        <f t="shared" si="8"/>
        <v>Err</v>
      </c>
      <c r="S10" s="70" t="str">
        <f t="shared" si="9"/>
        <v>Err</v>
      </c>
      <c r="T10" s="70" t="str">
        <f t="shared" si="10"/>
        <v>Err</v>
      </c>
      <c r="U10" s="70" t="str">
        <f t="shared" si="11"/>
        <v>Err</v>
      </c>
      <c r="V10" s="70" t="str">
        <f t="shared" si="12"/>
        <v>Err</v>
      </c>
      <c r="W10" s="70" t="str">
        <f t="shared" si="13"/>
        <v>Err</v>
      </c>
      <c r="X10" s="70" t="str">
        <f t="shared" si="14"/>
        <v>Err</v>
      </c>
      <c r="Y10" s="70" t="str">
        <f t="shared" si="15"/>
        <v>Err</v>
      </c>
      <c r="Z10" s="80"/>
      <c r="AA10" s="70" t="str">
        <f t="shared" si="16"/>
        <v>Err</v>
      </c>
      <c r="AB10" s="70" t="str">
        <f t="shared" si="17"/>
        <v>Err</v>
      </c>
      <c r="AC10" s="70" t="str">
        <f t="shared" si="18"/>
        <v>Err</v>
      </c>
      <c r="AD10" s="70" t="str">
        <f t="shared" si="19"/>
        <v>Err</v>
      </c>
      <c r="AE10" s="70" t="str">
        <f t="shared" si="20"/>
        <v>Err</v>
      </c>
      <c r="AF10" s="70" t="str">
        <f t="shared" si="21"/>
        <v>Err</v>
      </c>
      <c r="AG10" s="70" t="str">
        <f t="shared" si="22"/>
        <v>Err</v>
      </c>
      <c r="AH10" s="70" t="str">
        <f t="shared" si="23"/>
        <v>Err</v>
      </c>
      <c r="AI10" s="70" t="str">
        <f t="shared" si="24"/>
        <v>Err</v>
      </c>
    </row>
    <row r="11" spans="2:35" s="4" customFormat="1" ht="30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21">
        <f t="shared" si="4"/>
        <v>0</v>
      </c>
      <c r="M11" s="21">
        <f t="shared" si="5"/>
        <v>0</v>
      </c>
      <c r="N11" s="25" t="str">
        <f t="shared" si="6"/>
        <v xml:space="preserve">0 </v>
      </c>
      <c r="O11" s="26" t="str" cm="1">
        <f t="array" ref="O11">IF(E11="grams","("&amp;SUM((L11:M11)/1000)&amp;" kg)",IF(E11="Millilitres","("&amp;SUM((L11:M11)/1000)&amp;" ltrs)",""))</f>
        <v/>
      </c>
      <c r="Q11" s="70" t="str">
        <f t="shared" si="7"/>
        <v>Err</v>
      </c>
      <c r="R11" s="70" t="str">
        <f t="shared" si="8"/>
        <v>Err</v>
      </c>
      <c r="S11" s="70" t="str">
        <f t="shared" si="9"/>
        <v>Err</v>
      </c>
      <c r="T11" s="70" t="str">
        <f t="shared" si="10"/>
        <v>Err</v>
      </c>
      <c r="U11" s="70" t="str">
        <f t="shared" si="11"/>
        <v>Err</v>
      </c>
      <c r="V11" s="70" t="str">
        <f t="shared" si="12"/>
        <v>Err</v>
      </c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80"/>
      <c r="AA11" s="70" t="str">
        <f t="shared" si="16"/>
        <v>Err</v>
      </c>
      <c r="AB11" s="70" t="str">
        <f t="shared" si="17"/>
        <v>Err</v>
      </c>
      <c r="AC11" s="70" t="str">
        <f t="shared" si="18"/>
        <v>Err</v>
      </c>
      <c r="AD11" s="70" t="str">
        <f t="shared" si="19"/>
        <v>Err</v>
      </c>
      <c r="AE11" s="70" t="str">
        <f t="shared" si="20"/>
        <v>Err</v>
      </c>
      <c r="AF11" s="70" t="str">
        <f t="shared" si="21"/>
        <v>Err</v>
      </c>
      <c r="AG11" s="70" t="str">
        <f t="shared" si="22"/>
        <v>Err</v>
      </c>
      <c r="AH11" s="70" t="str">
        <f t="shared" si="23"/>
        <v>Err</v>
      </c>
      <c r="AI11" s="70" t="str">
        <f t="shared" si="24"/>
        <v>Err</v>
      </c>
    </row>
    <row r="12" spans="2:35" s="4" customFormat="1" ht="30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21">
        <f t="shared" si="4"/>
        <v>0</v>
      </c>
      <c r="M12" s="21">
        <f t="shared" si="5"/>
        <v>0</v>
      </c>
      <c r="N12" s="25" t="str">
        <f t="shared" si="6"/>
        <v xml:space="preserve">0 </v>
      </c>
      <c r="O12" s="26" t="str" cm="1">
        <f t="array" ref="O12">IF(E12="grams","("&amp;SUM((L12:M12)/1000)&amp;" kg)",IF(E12="Millilitres","("&amp;SUM((L12:M12)/1000)&amp;" ltrs)",""))</f>
        <v/>
      </c>
      <c r="Q12" s="70" t="str">
        <f t="shared" si="7"/>
        <v>Err</v>
      </c>
      <c r="R12" s="70" t="str">
        <f t="shared" si="8"/>
        <v>Err</v>
      </c>
      <c r="S12" s="70" t="str">
        <f t="shared" si="9"/>
        <v>Err</v>
      </c>
      <c r="T12" s="70" t="str">
        <f t="shared" si="10"/>
        <v>Err</v>
      </c>
      <c r="U12" s="70" t="str">
        <f t="shared" si="11"/>
        <v>Err</v>
      </c>
      <c r="V12" s="70" t="str">
        <f t="shared" si="12"/>
        <v>Err</v>
      </c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80"/>
      <c r="AA12" s="70" t="str">
        <f t="shared" si="16"/>
        <v>Err</v>
      </c>
      <c r="AB12" s="70" t="str">
        <f t="shared" si="17"/>
        <v>Err</v>
      </c>
      <c r="AC12" s="70" t="str">
        <f t="shared" si="18"/>
        <v>Err</v>
      </c>
      <c r="AD12" s="70" t="str">
        <f t="shared" si="19"/>
        <v>Err</v>
      </c>
      <c r="AE12" s="70" t="str">
        <f t="shared" si="20"/>
        <v>Err</v>
      </c>
      <c r="AF12" s="70" t="str">
        <f t="shared" si="21"/>
        <v>Err</v>
      </c>
      <c r="AG12" s="70" t="str">
        <f t="shared" si="22"/>
        <v>Err</v>
      </c>
      <c r="AH12" s="70" t="str">
        <f t="shared" si="23"/>
        <v>Err</v>
      </c>
      <c r="AI12" s="70" t="str">
        <f t="shared" si="24"/>
        <v>Err</v>
      </c>
    </row>
    <row r="13" spans="2:35" s="4" customFormat="1" ht="30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21">
        <f t="shared" si="4"/>
        <v>0</v>
      </c>
      <c r="M13" s="21">
        <f t="shared" si="5"/>
        <v>0</v>
      </c>
      <c r="N13" s="25" t="str">
        <f t="shared" si="6"/>
        <v xml:space="preserve">0 </v>
      </c>
      <c r="O13" s="26" t="str" cm="1">
        <f t="array" ref="O13">IF(E13="grams","("&amp;SUM((L13:M13)/1000)&amp;" kg)",IF(E13="Millilitres","("&amp;SUM((L13:M13)/1000)&amp;" ltrs)",""))</f>
        <v/>
      </c>
      <c r="Q13" s="70" t="str">
        <f t="shared" si="7"/>
        <v>Err</v>
      </c>
      <c r="R13" s="70" t="str">
        <f t="shared" si="8"/>
        <v>Err</v>
      </c>
      <c r="S13" s="70" t="str">
        <f t="shared" si="9"/>
        <v>Err</v>
      </c>
      <c r="T13" s="70" t="str">
        <f t="shared" si="10"/>
        <v>Err</v>
      </c>
      <c r="U13" s="70" t="str">
        <f t="shared" si="11"/>
        <v>Err</v>
      </c>
      <c r="V13" s="70" t="str">
        <f t="shared" si="12"/>
        <v>Err</v>
      </c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80"/>
      <c r="AA13" s="70" t="str">
        <f t="shared" si="16"/>
        <v>Err</v>
      </c>
      <c r="AB13" s="70" t="str">
        <f t="shared" si="17"/>
        <v>Err</v>
      </c>
      <c r="AC13" s="70" t="str">
        <f t="shared" si="18"/>
        <v>Err</v>
      </c>
      <c r="AD13" s="70" t="str">
        <f t="shared" si="19"/>
        <v>Err</v>
      </c>
      <c r="AE13" s="70" t="str">
        <f t="shared" si="20"/>
        <v>Err</v>
      </c>
      <c r="AF13" s="70" t="str">
        <f t="shared" si="21"/>
        <v>Err</v>
      </c>
      <c r="AG13" s="70" t="str">
        <f t="shared" si="22"/>
        <v>Err</v>
      </c>
      <c r="AH13" s="70" t="str">
        <f t="shared" si="23"/>
        <v>Err</v>
      </c>
      <c r="AI13" s="70" t="str">
        <f t="shared" si="24"/>
        <v>Err</v>
      </c>
    </row>
    <row r="14" spans="2:35" s="4" customFormat="1" ht="30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21">
        <f t="shared" si="4"/>
        <v>0</v>
      </c>
      <c r="M14" s="21">
        <f t="shared" si="5"/>
        <v>0</v>
      </c>
      <c r="N14" s="25" t="str">
        <f t="shared" si="6"/>
        <v xml:space="preserve">0 </v>
      </c>
      <c r="O14" s="26" t="str" cm="1">
        <f t="array" ref="O14">IF(E14="grams","("&amp;SUM((L14:M14)/1000)&amp;" kg)",IF(E14="Millilitres","("&amp;SUM((L14:M14)/1000)&amp;" ltrs)",""))</f>
        <v/>
      </c>
      <c r="Q14" s="70" t="str">
        <f t="shared" si="7"/>
        <v>Err</v>
      </c>
      <c r="R14" s="70" t="str">
        <f t="shared" si="8"/>
        <v>Err</v>
      </c>
      <c r="S14" s="70" t="str">
        <f t="shared" si="9"/>
        <v>Err</v>
      </c>
      <c r="T14" s="70" t="str">
        <f t="shared" si="10"/>
        <v>Err</v>
      </c>
      <c r="U14" s="70" t="str">
        <f t="shared" si="11"/>
        <v>Err</v>
      </c>
      <c r="V14" s="70" t="str">
        <f t="shared" si="12"/>
        <v>Err</v>
      </c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80"/>
      <c r="AA14" s="70" t="str">
        <f t="shared" si="16"/>
        <v>Err</v>
      </c>
      <c r="AB14" s="70" t="str">
        <f t="shared" si="17"/>
        <v>Err</v>
      </c>
      <c r="AC14" s="70" t="str">
        <f t="shared" si="18"/>
        <v>Err</v>
      </c>
      <c r="AD14" s="70" t="str">
        <f t="shared" si="19"/>
        <v>Err</v>
      </c>
      <c r="AE14" s="70" t="str">
        <f t="shared" si="20"/>
        <v>Err</v>
      </c>
      <c r="AF14" s="70" t="str">
        <f t="shared" si="21"/>
        <v>Err</v>
      </c>
      <c r="AG14" s="70" t="str">
        <f t="shared" si="22"/>
        <v>Err</v>
      </c>
      <c r="AH14" s="70" t="str">
        <f t="shared" si="23"/>
        <v>Err</v>
      </c>
      <c r="AI14" s="70" t="str">
        <f t="shared" si="24"/>
        <v>Err</v>
      </c>
    </row>
    <row r="15" spans="2:35" s="4" customFormat="1" ht="30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21">
        <f t="shared" si="4"/>
        <v>0</v>
      </c>
      <c r="M15" s="21">
        <f t="shared" si="5"/>
        <v>0</v>
      </c>
      <c r="N15" s="25" t="str">
        <f t="shared" si="6"/>
        <v xml:space="preserve">0 </v>
      </c>
      <c r="O15" s="26" t="str" cm="1">
        <f t="array" ref="O15">IF(E15="grams","("&amp;SUM((L15:M15)/1000)&amp;" kg)",IF(E15="Millilitres","("&amp;SUM((L15:M15)/1000)&amp;" ltrs)",""))</f>
        <v/>
      </c>
      <c r="Q15" s="70" t="str">
        <f t="shared" si="7"/>
        <v>Err</v>
      </c>
      <c r="R15" s="70" t="str">
        <f t="shared" si="8"/>
        <v>Err</v>
      </c>
      <c r="S15" s="70" t="str">
        <f t="shared" si="9"/>
        <v>Err</v>
      </c>
      <c r="T15" s="70" t="str">
        <f t="shared" si="10"/>
        <v>Err</v>
      </c>
      <c r="U15" s="70" t="str">
        <f t="shared" si="11"/>
        <v>Err</v>
      </c>
      <c r="V15" s="70" t="str">
        <f t="shared" si="12"/>
        <v>Err</v>
      </c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80"/>
      <c r="AA15" s="70" t="str">
        <f t="shared" si="16"/>
        <v>Err</v>
      </c>
      <c r="AB15" s="70" t="str">
        <f t="shared" si="17"/>
        <v>Err</v>
      </c>
      <c r="AC15" s="70" t="str">
        <f t="shared" si="18"/>
        <v>Err</v>
      </c>
      <c r="AD15" s="70" t="str">
        <f t="shared" si="19"/>
        <v>Err</v>
      </c>
      <c r="AE15" s="70" t="str">
        <f t="shared" si="20"/>
        <v>Err</v>
      </c>
      <c r="AF15" s="70" t="str">
        <f t="shared" si="21"/>
        <v>Err</v>
      </c>
      <c r="AG15" s="70" t="str">
        <f t="shared" si="22"/>
        <v>Err</v>
      </c>
      <c r="AH15" s="70" t="str">
        <f t="shared" si="23"/>
        <v>Err</v>
      </c>
      <c r="AI15" s="70" t="str">
        <f t="shared" si="24"/>
        <v>Err</v>
      </c>
    </row>
    <row r="16" spans="2:35" s="4" customFormat="1" ht="30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21">
        <f t="shared" si="4"/>
        <v>0</v>
      </c>
      <c r="M16" s="21">
        <f t="shared" si="5"/>
        <v>0</v>
      </c>
      <c r="N16" s="25" t="str">
        <f t="shared" si="6"/>
        <v xml:space="preserve">0 </v>
      </c>
      <c r="O16" s="26" t="str" cm="1">
        <f t="array" ref="O16">IF(E16="grams","("&amp;SUM((L16:M16)/1000)&amp;" kg)",IF(E16="Millilitres","("&amp;SUM((L16:M16)/1000)&amp;" ltrs)",""))</f>
        <v/>
      </c>
      <c r="Q16" s="70" t="str">
        <f t="shared" si="7"/>
        <v>Err</v>
      </c>
      <c r="R16" s="70" t="str">
        <f t="shared" si="8"/>
        <v>Err</v>
      </c>
      <c r="S16" s="70" t="str">
        <f t="shared" si="9"/>
        <v>Err</v>
      </c>
      <c r="T16" s="70" t="str">
        <f t="shared" si="10"/>
        <v>Err</v>
      </c>
      <c r="U16" s="70" t="str">
        <f t="shared" si="11"/>
        <v>Err</v>
      </c>
      <c r="V16" s="70" t="str">
        <f t="shared" si="12"/>
        <v>Err</v>
      </c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80"/>
      <c r="AA16" s="70" t="str">
        <f t="shared" si="16"/>
        <v>Err</v>
      </c>
      <c r="AB16" s="70" t="str">
        <f t="shared" si="17"/>
        <v>Err</v>
      </c>
      <c r="AC16" s="70" t="str">
        <f t="shared" si="18"/>
        <v>Err</v>
      </c>
      <c r="AD16" s="70" t="str">
        <f t="shared" si="19"/>
        <v>Err</v>
      </c>
      <c r="AE16" s="70" t="str">
        <f t="shared" si="20"/>
        <v>Err</v>
      </c>
      <c r="AF16" s="70" t="str">
        <f t="shared" si="21"/>
        <v>Err</v>
      </c>
      <c r="AG16" s="70" t="str">
        <f t="shared" si="22"/>
        <v>Err</v>
      </c>
      <c r="AH16" s="70" t="str">
        <f t="shared" si="23"/>
        <v>Err</v>
      </c>
      <c r="AI16" s="70" t="str">
        <f t="shared" si="24"/>
        <v>Err</v>
      </c>
    </row>
    <row r="17" spans="2:35" s="4" customFormat="1" ht="30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21">
        <f t="shared" si="4"/>
        <v>0</v>
      </c>
      <c r="M17" s="21">
        <f t="shared" si="5"/>
        <v>0</v>
      </c>
      <c r="N17" s="25" t="str">
        <f t="shared" si="6"/>
        <v xml:space="preserve">0 </v>
      </c>
      <c r="O17" s="26" t="str" cm="1">
        <f t="array" ref="O17">IF(E17="grams","("&amp;SUM((L17:M17)/1000)&amp;" kg)",IF(E17="Millilitres","("&amp;SUM((L17:M17)/1000)&amp;" ltrs)",""))</f>
        <v/>
      </c>
      <c r="Q17" s="70" t="str">
        <f t="shared" si="7"/>
        <v>Err</v>
      </c>
      <c r="R17" s="70" t="str">
        <f t="shared" si="8"/>
        <v>Err</v>
      </c>
      <c r="S17" s="70" t="str">
        <f t="shared" si="9"/>
        <v>Err</v>
      </c>
      <c r="T17" s="70" t="str">
        <f t="shared" si="10"/>
        <v>Err</v>
      </c>
      <c r="U17" s="70" t="str">
        <f t="shared" si="11"/>
        <v>Err</v>
      </c>
      <c r="V17" s="70" t="str">
        <f t="shared" si="12"/>
        <v>Err</v>
      </c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80"/>
      <c r="AA17" s="70" t="str">
        <f t="shared" si="16"/>
        <v>Err</v>
      </c>
      <c r="AB17" s="70" t="str">
        <f t="shared" si="17"/>
        <v>Err</v>
      </c>
      <c r="AC17" s="70" t="str">
        <f t="shared" si="18"/>
        <v>Err</v>
      </c>
      <c r="AD17" s="70" t="str">
        <f t="shared" si="19"/>
        <v>Err</v>
      </c>
      <c r="AE17" s="70" t="str">
        <f t="shared" si="20"/>
        <v>Err</v>
      </c>
      <c r="AF17" s="70" t="str">
        <f t="shared" si="21"/>
        <v>Err</v>
      </c>
      <c r="AG17" s="70" t="str">
        <f t="shared" si="22"/>
        <v>Err</v>
      </c>
      <c r="AH17" s="70" t="str">
        <f t="shared" si="23"/>
        <v>Err</v>
      </c>
      <c r="AI17" s="70" t="str">
        <f t="shared" si="24"/>
        <v>Err</v>
      </c>
    </row>
    <row r="18" spans="2:35" s="4" customFormat="1" ht="30" customHeight="1" x14ac:dyDescent="0.25">
      <c r="B18" s="23"/>
      <c r="C18" s="24"/>
      <c r="D18" s="24"/>
      <c r="E18" s="23"/>
      <c r="F18" s="65"/>
      <c r="G18" s="60" t="str">
        <f t="shared" si="0"/>
        <v/>
      </c>
      <c r="H18" s="23" t="str">
        <f t="shared" si="1"/>
        <v>Not Found</v>
      </c>
      <c r="I18" s="24" t="str">
        <f t="shared" si="2"/>
        <v>Not Found</v>
      </c>
      <c r="J18" s="24" t="str">
        <f t="shared" si="3"/>
        <v>Not Found</v>
      </c>
      <c r="L18" s="21">
        <f t="shared" si="4"/>
        <v>0</v>
      </c>
      <c r="M18" s="21">
        <f t="shared" si="5"/>
        <v>0</v>
      </c>
      <c r="N18" s="25" t="str">
        <f t="shared" si="6"/>
        <v xml:space="preserve">0 </v>
      </c>
      <c r="O18" s="26" t="str" cm="1">
        <f t="array" ref="O18">IF(E18="grams","("&amp;SUM((L18:M18)/1000)&amp;" kg)",IF(E18="Millilitres","("&amp;SUM((L18:M18)/1000)&amp;" ltrs)",""))</f>
        <v/>
      </c>
      <c r="Q18" s="70" t="str">
        <f t="shared" si="7"/>
        <v>Err</v>
      </c>
      <c r="R18" s="70" t="str">
        <f t="shared" si="8"/>
        <v>Err</v>
      </c>
      <c r="S18" s="70" t="str">
        <f t="shared" si="9"/>
        <v>Err</v>
      </c>
      <c r="T18" s="70" t="str">
        <f t="shared" si="10"/>
        <v>Err</v>
      </c>
      <c r="U18" s="70" t="str">
        <f t="shared" si="11"/>
        <v>Err</v>
      </c>
      <c r="V18" s="70" t="str">
        <f t="shared" si="12"/>
        <v>Err</v>
      </c>
      <c r="W18" s="70" t="str">
        <f t="shared" si="13"/>
        <v>Err</v>
      </c>
      <c r="X18" s="70" t="str">
        <f t="shared" si="14"/>
        <v>Err</v>
      </c>
      <c r="Y18" s="70" t="str">
        <f t="shared" si="15"/>
        <v>Err</v>
      </c>
      <c r="Z18" s="80"/>
      <c r="AA18" s="70" t="str">
        <f t="shared" si="16"/>
        <v>Err</v>
      </c>
      <c r="AB18" s="70" t="str">
        <f t="shared" si="17"/>
        <v>Err</v>
      </c>
      <c r="AC18" s="70" t="str">
        <f t="shared" si="18"/>
        <v>Err</v>
      </c>
      <c r="AD18" s="70" t="str">
        <f t="shared" si="19"/>
        <v>Err</v>
      </c>
      <c r="AE18" s="70" t="str">
        <f t="shared" si="20"/>
        <v>Err</v>
      </c>
      <c r="AF18" s="70" t="str">
        <f t="shared" si="21"/>
        <v>Err</v>
      </c>
      <c r="AG18" s="70" t="str">
        <f t="shared" si="22"/>
        <v>Err</v>
      </c>
      <c r="AH18" s="70" t="str">
        <f t="shared" si="23"/>
        <v>Err</v>
      </c>
      <c r="AI18" s="70" t="str">
        <f t="shared" si="24"/>
        <v>Err</v>
      </c>
    </row>
    <row r="19" spans="2:35" s="4" customFormat="1" ht="30" customHeight="1" x14ac:dyDescent="0.25">
      <c r="B19" s="23"/>
      <c r="C19" s="24"/>
      <c r="D19" s="24"/>
      <c r="E19" s="23"/>
      <c r="F19" s="65"/>
      <c r="G19" s="60" t="str">
        <f t="shared" si="0"/>
        <v/>
      </c>
      <c r="H19" s="23" t="str">
        <f t="shared" si="1"/>
        <v>Not Found</v>
      </c>
      <c r="I19" s="24" t="str">
        <f t="shared" si="2"/>
        <v>Not Found</v>
      </c>
      <c r="J19" s="24" t="str">
        <f t="shared" si="3"/>
        <v>Not Found</v>
      </c>
      <c r="L19" s="21">
        <f t="shared" si="4"/>
        <v>0</v>
      </c>
      <c r="M19" s="21">
        <f t="shared" si="5"/>
        <v>0</v>
      </c>
      <c r="N19" s="25" t="str">
        <f t="shared" si="6"/>
        <v xml:space="preserve">0 </v>
      </c>
      <c r="O19" s="26" t="str" cm="1">
        <f t="array" ref="O19">IF(E19="grams","("&amp;SUM((L19:M19)/1000)&amp;" kg)",IF(E19="Millilitres","("&amp;SUM((L19:M19)/1000)&amp;" ltrs)",""))</f>
        <v/>
      </c>
      <c r="Q19" s="70" t="str">
        <f t="shared" si="7"/>
        <v>Err</v>
      </c>
      <c r="R19" s="70" t="str">
        <f t="shared" si="8"/>
        <v>Err</v>
      </c>
      <c r="S19" s="70" t="str">
        <f t="shared" si="9"/>
        <v>Err</v>
      </c>
      <c r="T19" s="70" t="str">
        <f t="shared" si="10"/>
        <v>Err</v>
      </c>
      <c r="U19" s="70" t="str">
        <f t="shared" si="11"/>
        <v>Err</v>
      </c>
      <c r="V19" s="70" t="str">
        <f t="shared" si="12"/>
        <v>Err</v>
      </c>
      <c r="W19" s="70" t="str">
        <f t="shared" si="13"/>
        <v>Err</v>
      </c>
      <c r="X19" s="70" t="str">
        <f t="shared" si="14"/>
        <v>Err</v>
      </c>
      <c r="Y19" s="70" t="str">
        <f t="shared" si="15"/>
        <v>Err</v>
      </c>
      <c r="Z19" s="80"/>
      <c r="AA19" s="70" t="str">
        <f t="shared" si="16"/>
        <v>Err</v>
      </c>
      <c r="AB19" s="70" t="str">
        <f t="shared" si="17"/>
        <v>Err</v>
      </c>
      <c r="AC19" s="70" t="str">
        <f t="shared" si="18"/>
        <v>Err</v>
      </c>
      <c r="AD19" s="70" t="str">
        <f t="shared" si="19"/>
        <v>Err</v>
      </c>
      <c r="AE19" s="70" t="str">
        <f t="shared" si="20"/>
        <v>Err</v>
      </c>
      <c r="AF19" s="70" t="str">
        <f t="shared" si="21"/>
        <v>Err</v>
      </c>
      <c r="AG19" s="70" t="str">
        <f t="shared" si="22"/>
        <v>Err</v>
      </c>
      <c r="AH19" s="70" t="str">
        <f t="shared" si="23"/>
        <v>Err</v>
      </c>
      <c r="AI19" s="70" t="str">
        <f t="shared" si="24"/>
        <v>Err</v>
      </c>
    </row>
    <row r="20" spans="2:35" ht="21" x14ac:dyDescent="0.25">
      <c r="B20" s="89" t="s">
        <v>6150</v>
      </c>
      <c r="C20" s="90"/>
      <c r="D20" s="90"/>
      <c r="E20" s="90"/>
      <c r="F20" s="90"/>
      <c r="G20" s="90"/>
      <c r="H20" s="90"/>
      <c r="I20" s="90"/>
      <c r="J20" s="91"/>
      <c r="K20" s="4"/>
      <c r="L20" s="27"/>
      <c r="M20" s="27"/>
      <c r="N20" s="28"/>
      <c r="O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</row>
    <row r="21" spans="2:35" s="4" customFormat="1" ht="30" customHeight="1" x14ac:dyDescent="0.25">
      <c r="B21" s="38"/>
      <c r="C21" s="39"/>
      <c r="D21" s="39"/>
      <c r="E21" s="38"/>
      <c r="F21" s="65"/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Not Found</v>
      </c>
      <c r="I21" s="24" t="str">
        <f>_xlfn.IFNA(VLOOKUP($F21,Products,4,FALSE),"Not Found")</f>
        <v>Not Found</v>
      </c>
      <c r="J21" s="24" t="str">
        <f>_xlfn.IFNA(VLOOKUP($F21,Products,5,FALSE),"Not Found")</f>
        <v>Not Found</v>
      </c>
      <c r="L21" s="21">
        <f t="shared" ref="L21" si="25">$C$4*C21</f>
        <v>0</v>
      </c>
      <c r="M21" s="21">
        <f t="shared" ref="M21" si="26">$C$5*D21</f>
        <v>0</v>
      </c>
      <c r="N21" s="25" t="str">
        <f t="shared" ref="N21" si="27">SUM(L21:M21)&amp;" "&amp;E21</f>
        <v xml:space="preserve">0 </v>
      </c>
      <c r="O21" s="26" t="str" cm="1">
        <f t="array" ref="O21">IF(E21="grams","("&amp;SUM((L21:M21)/1000)&amp;" kg)",IF(E21="Millilitres","("&amp;SUM((L21:M21)/1000)&amp;" ltrs)",""))</f>
        <v/>
      </c>
      <c r="Q21" s="70" t="str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Err</v>
      </c>
      <c r="R21" s="70" t="str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Err</v>
      </c>
      <c r="S21" s="70" t="str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Err</v>
      </c>
      <c r="T21" s="70" t="str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Err</v>
      </c>
      <c r="U21" s="70" t="str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Err</v>
      </c>
      <c r="V21" s="70" t="str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Err</v>
      </c>
      <c r="W21" s="70" t="str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Err</v>
      </c>
      <c r="X21" s="70" t="str">
        <f>IFERROR(IF($E21="Individual Unit",IF(VLOOKUP($F21,Products,24,FALSE)="","Missing",(SUM(SUM(_xlfn.IFNA(VLOOKUP($F21,Products,24,FALSE),"Not Found")/100)*$G21*$C21))),IF(VLOOKUP($F21,Products,24,FALSE)="","Missing",(SUM(SUM(_xlfn.IFNA(VLOOKUP($F21,Products,24,FALSE),"Not Found")/100)*$C21)))),"Err")</f>
        <v>Err</v>
      </c>
      <c r="Y21" s="70" t="str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Err</v>
      </c>
      <c r="Z21" s="80"/>
      <c r="AA21" s="70" t="str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Err</v>
      </c>
      <c r="AB21" s="70" t="str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Err</v>
      </c>
      <c r="AC21" s="70" t="str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Err</v>
      </c>
      <c r="AD21" s="70" t="str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Err</v>
      </c>
      <c r="AE21" s="70" t="str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Err</v>
      </c>
      <c r="AF21" s="70" t="str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Err</v>
      </c>
      <c r="AG21" s="70" t="str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Err</v>
      </c>
      <c r="AH21" s="70" t="str">
        <f>IFERROR(IF($E21="Individual Unit",IF(VLOOKUP($F21,Products,24,FALSE)="","Missing",(SUM(SUM(_xlfn.IFNA(VLOOKUP($F21,Products,24,FALSE),"Not Found")/100)*$G21*$D21))),IF(VLOOKUP($F21,Products,24,FALSE)="","Missing",(SUM(SUM(_xlfn.IFNA(VLOOKUP($F21,Products,24,FALSE),"Not Found")/100)*$D21)))),"Err")</f>
        <v>Err</v>
      </c>
      <c r="AI21" s="70" t="str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Err</v>
      </c>
    </row>
    <row r="22" spans="2:35" x14ac:dyDescent="0.25">
      <c r="Q22" s="71">
        <f>SUM(Q9:Q21)</f>
        <v>0</v>
      </c>
      <c r="R22" s="71">
        <f t="shared" ref="R22:Y22" si="28">SUM(R9:R21)</f>
        <v>0</v>
      </c>
      <c r="S22" s="71">
        <f t="shared" si="28"/>
        <v>0</v>
      </c>
      <c r="T22" s="71">
        <f t="shared" si="28"/>
        <v>0</v>
      </c>
      <c r="U22" s="71">
        <f t="shared" si="28"/>
        <v>0</v>
      </c>
      <c r="V22" s="71">
        <f t="shared" si="28"/>
        <v>0</v>
      </c>
      <c r="W22" s="71">
        <f t="shared" si="28"/>
        <v>0</v>
      </c>
      <c r="X22" s="71">
        <f t="shared" si="28"/>
        <v>0</v>
      </c>
      <c r="Y22" s="71">
        <f t="shared" si="28"/>
        <v>0</v>
      </c>
      <c r="Z22" s="73" t="s">
        <v>6151</v>
      </c>
      <c r="AA22" s="71">
        <f t="shared" ref="AA22:AI22" si="29">SUM(AA9:AA21)</f>
        <v>0</v>
      </c>
      <c r="AB22" s="71">
        <f t="shared" si="29"/>
        <v>0</v>
      </c>
      <c r="AC22" s="71">
        <f t="shared" si="29"/>
        <v>0</v>
      </c>
      <c r="AD22" s="71">
        <f t="shared" si="29"/>
        <v>0</v>
      </c>
      <c r="AE22" s="71">
        <f t="shared" si="29"/>
        <v>0</v>
      </c>
      <c r="AF22" s="71">
        <f t="shared" si="29"/>
        <v>0</v>
      </c>
      <c r="AG22" s="71">
        <f t="shared" si="29"/>
        <v>0</v>
      </c>
      <c r="AH22" s="71">
        <f t="shared" si="29"/>
        <v>0</v>
      </c>
      <c r="AI22" s="71">
        <f t="shared" si="29"/>
        <v>0</v>
      </c>
    </row>
    <row r="23" spans="2:35" x14ac:dyDescent="0.25">
      <c r="Q23" s="68">
        <f>KS1A1</f>
        <v>19.7</v>
      </c>
      <c r="R23" s="68">
        <f>KS1A2</f>
        <v>169</v>
      </c>
      <c r="S23" s="68">
        <f>KS1A3</f>
        <v>50.5</v>
      </c>
      <c r="T23" s="68">
        <f>KS1A4</f>
        <v>34</v>
      </c>
      <c r="U23" s="68">
        <f>KS1A5</f>
        <v>16.5</v>
      </c>
      <c r="V23" s="68">
        <f>KS1A6</f>
        <v>20</v>
      </c>
      <c r="W23" s="68">
        <f>KS1A7</f>
        <v>3</v>
      </c>
      <c r="X23" s="68">
        <f>KS1A8</f>
        <v>17.5</v>
      </c>
      <c r="Y23" s="68">
        <f>KS1A9</f>
        <v>1350</v>
      </c>
      <c r="Z23" s="64" t="s">
        <v>6152</v>
      </c>
      <c r="AA23" s="68">
        <f>KS2A1</f>
        <v>28.3</v>
      </c>
      <c r="AB23" s="68">
        <f>KS2A2</f>
        <v>212.5</v>
      </c>
      <c r="AC23" s="68">
        <f>KS2A3</f>
        <v>63</v>
      </c>
      <c r="AD23" s="68">
        <f>KS2A4</f>
        <v>42.5</v>
      </c>
      <c r="AE23" s="68">
        <f>KS2A5</f>
        <v>20.5</v>
      </c>
      <c r="AF23" s="68">
        <f>KS2A6</f>
        <v>20</v>
      </c>
      <c r="AG23" s="68">
        <f>KS2A7</f>
        <v>5</v>
      </c>
      <c r="AH23" s="68">
        <f>KS2A8</f>
        <v>21.5</v>
      </c>
      <c r="AI23" s="68">
        <f>KS2A9</f>
        <v>1700</v>
      </c>
    </row>
    <row r="24" spans="2:35" x14ac:dyDescent="0.25">
      <c r="Q24" s="77">
        <f>SUM(Q22/Q23)</f>
        <v>0</v>
      </c>
      <c r="R24" s="77">
        <f t="shared" ref="R24:Y24" si="30">SUM(R22/R23)</f>
        <v>0</v>
      </c>
      <c r="S24" s="77">
        <f t="shared" si="30"/>
        <v>0</v>
      </c>
      <c r="T24" s="77">
        <f t="shared" si="30"/>
        <v>0</v>
      </c>
      <c r="U24" s="77">
        <f t="shared" si="30"/>
        <v>0</v>
      </c>
      <c r="V24" s="77">
        <f t="shared" si="30"/>
        <v>0</v>
      </c>
      <c r="W24" s="77">
        <f t="shared" si="30"/>
        <v>0</v>
      </c>
      <c r="X24" s="77">
        <f t="shared" si="30"/>
        <v>0</v>
      </c>
      <c r="Y24" s="77">
        <f t="shared" si="30"/>
        <v>0</v>
      </c>
      <c r="Z24" s="78" t="s">
        <v>6153</v>
      </c>
      <c r="AA24" s="77">
        <f>SUM(AA22/AA23)</f>
        <v>0</v>
      </c>
      <c r="AB24" s="77">
        <f t="shared" ref="AB24:AI24" si="31">SUM(AB22/AB23)</f>
        <v>0</v>
      </c>
      <c r="AC24" s="77">
        <f t="shared" si="31"/>
        <v>0</v>
      </c>
      <c r="AD24" s="77">
        <f t="shared" si="31"/>
        <v>0</v>
      </c>
      <c r="AE24" s="77">
        <f t="shared" si="31"/>
        <v>0</v>
      </c>
      <c r="AF24" s="77">
        <f t="shared" si="31"/>
        <v>0</v>
      </c>
      <c r="AG24" s="77">
        <f t="shared" si="31"/>
        <v>0</v>
      </c>
      <c r="AH24" s="77">
        <f t="shared" si="31"/>
        <v>0</v>
      </c>
      <c r="AI24" s="77">
        <f t="shared" si="31"/>
        <v>0</v>
      </c>
    </row>
    <row r="25" spans="2:35" x14ac:dyDescent="0.25">
      <c r="N25" s="113" t="s">
        <v>6154</v>
      </c>
      <c r="O25" s="114"/>
      <c r="P25" s="115"/>
      <c r="Q25" s="59"/>
      <c r="R25" s="59"/>
      <c r="S25" s="59"/>
      <c r="T25" s="59"/>
      <c r="U25" s="59"/>
      <c r="V25" s="59"/>
      <c r="W25" s="59"/>
      <c r="X25" s="59"/>
      <c r="Y25" s="59"/>
      <c r="Z25" s="63" t="s">
        <v>6154</v>
      </c>
      <c r="AA25" s="59"/>
      <c r="AB25" s="59"/>
      <c r="AC25" s="59"/>
      <c r="AD25" s="59"/>
      <c r="AE25" s="59"/>
      <c r="AF25" s="59"/>
      <c r="AG25" s="59"/>
      <c r="AH25" s="59"/>
      <c r="AI25" s="59"/>
    </row>
    <row r="26" spans="2:35" x14ac:dyDescent="0.25">
      <c r="N26" s="113" t="str">
        <f>'Age Related RDI'!$D$6</f>
        <v>73015 (Millhouse Farmhouse Petit Pain 12cm)</v>
      </c>
      <c r="O26" s="115"/>
      <c r="P26" s="59">
        <f>IFERROR(IF(VLOOKUP($N26,Products,26,FALSE)="","",VLOOKUP($N26,Products,26,FALSE)),"Err")</f>
        <v>60</v>
      </c>
      <c r="Q26" s="76">
        <f>IFERROR(SUM(SUM(_xlfn.IFNA(VLOOKUP($N26,Products,18,FALSE),"Not Found")/100)*$P26),0)</f>
        <v>6.66</v>
      </c>
      <c r="R26" s="76">
        <f>IFERROR(SUM(SUM(_xlfn.IFNA(VLOOKUP($N26,Products,19,FALSE),"Not Found")/100)*$P26),0)</f>
        <v>26.64</v>
      </c>
      <c r="S26" s="76">
        <f>IFERROR(SUM(SUM(_xlfn.IFNA(VLOOKUP($N26,Products,20,FALSE),"Not Found")/100)*$P26),0)</f>
        <v>0.66</v>
      </c>
      <c r="T26" s="76">
        <f>IFERROR(SUM(SUM(_xlfn.IFNA(VLOOKUP($N26,Products,27,FALSE),"Not Found")/100)*$P26),0)</f>
        <v>0.54</v>
      </c>
      <c r="U26" s="76">
        <f>IFERROR(SUM(SUM(_xlfn.IFNA(VLOOKUP($N26,Products,21,FALSE),"Not Found")/100)*$P26),0)</f>
        <v>0.12</v>
      </c>
      <c r="V26" s="76">
        <f>IFERROR(SUM(SUM(_xlfn.IFNA(VLOOKUP($N26,Products,22,FALSE),"Not Found")/100)*$P26),0)</f>
        <v>2.2200000000000002</v>
      </c>
      <c r="W26" s="76">
        <f>IFERROR(SUM(SUM(_xlfn.IFNA(VLOOKUP($N26,Products,23,FALSE),"Not Found")/100)*$P26),0)</f>
        <v>0.65400000000000003</v>
      </c>
      <c r="X26" s="76">
        <f>IFERROR(SUM(SUM(_xlfn.IFNA(VLOOKUP($N26,Products,24,FALSE),"Not Found")/100)*$P26),0)</f>
        <v>1.62</v>
      </c>
      <c r="Y26" s="76">
        <f>IFERROR(SUM(SUM(_xlfn.IFNA(VLOOKUP($N26,Products,25,FALSE),"Not Found")/100)*$P26),0)</f>
        <v>143.4</v>
      </c>
      <c r="Z26" s="63" t="s">
        <v>6155</v>
      </c>
      <c r="AA26" s="76">
        <f>IFERROR(SUM(SUM(_xlfn.IFNA(VLOOKUP($N26,Products,18,FALSE),"Not Found")/100)*$P26),0)</f>
        <v>6.66</v>
      </c>
      <c r="AB26" s="76">
        <f>IFERROR(SUM(SUM(_xlfn.IFNA(VLOOKUP($N26,Products,19,FALSE),"Not Found")/100)*$P26),0)</f>
        <v>26.64</v>
      </c>
      <c r="AC26" s="76">
        <f>IFERROR(SUM(SUM(_xlfn.IFNA(VLOOKUP($N26,Products,20,FALSE),"Not Found")/100)*$P26),0)</f>
        <v>0.66</v>
      </c>
      <c r="AD26" s="76">
        <f>IFERROR(SUM(SUM(_xlfn.IFNA(VLOOKUP($N26,Products,27,FALSE),"Not Found")/100)*$P26),0)</f>
        <v>0.54</v>
      </c>
      <c r="AE26" s="76">
        <f>IFERROR(SUM(SUM(_xlfn.IFNA(VLOOKUP($N26,Products,21,FALSE),"Not Found")/100)*$P26),0)</f>
        <v>0.12</v>
      </c>
      <c r="AF26" s="76">
        <f>IFERROR(SUM(SUM(_xlfn.IFNA(VLOOKUP($N26,Products,22,FALSE),"Not Found")/100)*$P26),0)</f>
        <v>2.2200000000000002</v>
      </c>
      <c r="AG26" s="76">
        <f>IFERROR(SUM(SUM(_xlfn.IFNA(VLOOKUP($N26,Products,23,FALSE),"Not Found")/100)*$P26),0)</f>
        <v>0.65400000000000003</v>
      </c>
      <c r="AH26" s="76">
        <f>IFERROR(SUM(SUM(_xlfn.IFNA(VLOOKUP($N26,Products,24,FALSE),"Not Found")/100)*$P26),0)</f>
        <v>1.62</v>
      </c>
      <c r="AI26" s="76">
        <f>IFERROR(SUM(SUM(_xlfn.IFNA(VLOOKUP($N26,Products,25,FALSE),"Not Found")/100)*$P26),0)</f>
        <v>143.4</v>
      </c>
    </row>
    <row r="27" spans="2:35" x14ac:dyDescent="0.25">
      <c r="N27" s="113" t="s">
        <v>6156</v>
      </c>
      <c r="O27" s="114"/>
      <c r="P27" s="115"/>
      <c r="Q27" s="59"/>
      <c r="R27" s="59"/>
      <c r="S27" s="59"/>
      <c r="T27" s="59"/>
      <c r="U27" s="59"/>
      <c r="V27" s="59"/>
      <c r="W27" s="59"/>
      <c r="X27" s="59"/>
      <c r="Y27" s="59"/>
      <c r="Z27" s="63" t="s">
        <v>6156</v>
      </c>
      <c r="AA27" s="59"/>
      <c r="AB27" s="59"/>
      <c r="AC27" s="59"/>
      <c r="AD27" s="59"/>
      <c r="AE27" s="59"/>
      <c r="AF27" s="59"/>
      <c r="AG27" s="59"/>
      <c r="AH27" s="59"/>
      <c r="AI27" s="59"/>
    </row>
    <row r="28" spans="2:35" x14ac:dyDescent="0.25">
      <c r="Q28" s="71">
        <f>SUM(Q22+Q26)</f>
        <v>6.66</v>
      </c>
      <c r="R28" s="71">
        <f>SUM(R22+R26)</f>
        <v>26.64</v>
      </c>
      <c r="S28" s="71">
        <f t="shared" ref="S28:Y28" si="32">SUM(S22+S26)</f>
        <v>0.66</v>
      </c>
      <c r="T28" s="71">
        <f t="shared" si="32"/>
        <v>0.54</v>
      </c>
      <c r="U28" s="71">
        <f t="shared" si="32"/>
        <v>0.12</v>
      </c>
      <c r="V28" s="71">
        <f t="shared" si="32"/>
        <v>2.2200000000000002</v>
      </c>
      <c r="W28" s="71">
        <f t="shared" si="32"/>
        <v>0.65400000000000003</v>
      </c>
      <c r="X28" s="71">
        <f t="shared" si="32"/>
        <v>1.62</v>
      </c>
      <c r="Y28" s="71">
        <f t="shared" si="32"/>
        <v>143.4</v>
      </c>
      <c r="Z28" s="66" t="s">
        <v>6157</v>
      </c>
      <c r="AA28" s="71">
        <f>SUM(AA22+AA26)</f>
        <v>6.66</v>
      </c>
      <c r="AB28" s="71">
        <f t="shared" ref="AB28:AI28" si="33">SUM(AB22+AB26)</f>
        <v>26.64</v>
      </c>
      <c r="AC28" s="71">
        <f t="shared" si="33"/>
        <v>0.66</v>
      </c>
      <c r="AD28" s="71">
        <f t="shared" si="33"/>
        <v>0.54</v>
      </c>
      <c r="AE28" s="71">
        <f t="shared" si="33"/>
        <v>0.12</v>
      </c>
      <c r="AF28" s="71">
        <f t="shared" si="33"/>
        <v>2.2200000000000002</v>
      </c>
      <c r="AG28" s="71">
        <f t="shared" si="33"/>
        <v>0.65400000000000003</v>
      </c>
      <c r="AH28" s="71">
        <f t="shared" si="33"/>
        <v>1.62</v>
      </c>
      <c r="AI28" s="71">
        <f t="shared" si="33"/>
        <v>143.4</v>
      </c>
    </row>
    <row r="29" spans="2:35" x14ac:dyDescent="0.25">
      <c r="Q29" s="77">
        <f>SUM(Q28/Q23)</f>
        <v>0.33807106598984771</v>
      </c>
      <c r="R29" s="77">
        <f t="shared" ref="R29:Y29" si="34">SUM(R28/R23)</f>
        <v>0.15763313609467455</v>
      </c>
      <c r="S29" s="77">
        <f t="shared" si="34"/>
        <v>1.3069306930693071E-2</v>
      </c>
      <c r="T29" s="77">
        <f t="shared" si="34"/>
        <v>1.5882352941176472E-2</v>
      </c>
      <c r="U29" s="77">
        <f t="shared" si="34"/>
        <v>7.2727272727272727E-3</v>
      </c>
      <c r="V29" s="77">
        <f t="shared" si="34"/>
        <v>0.11100000000000002</v>
      </c>
      <c r="W29" s="77">
        <f t="shared" si="34"/>
        <v>0.218</v>
      </c>
      <c r="X29" s="77">
        <f t="shared" si="34"/>
        <v>9.2571428571428582E-2</v>
      </c>
      <c r="Y29" s="77">
        <f t="shared" si="34"/>
        <v>0.10622222222222223</v>
      </c>
      <c r="Z29" s="78" t="s">
        <v>6158</v>
      </c>
      <c r="AA29" s="77">
        <f>SUM(AA28/AA23)</f>
        <v>0.23533568904593641</v>
      </c>
      <c r="AB29" s="77">
        <f t="shared" ref="AB29:AI29" si="35">SUM(AB28/AB23)</f>
        <v>0.12536470588235293</v>
      </c>
      <c r="AC29" s="77">
        <f t="shared" si="35"/>
        <v>1.0476190476190477E-2</v>
      </c>
      <c r="AD29" s="77">
        <f t="shared" si="35"/>
        <v>1.2705882352941178E-2</v>
      </c>
      <c r="AE29" s="77">
        <f t="shared" si="35"/>
        <v>5.8536585365853658E-3</v>
      </c>
      <c r="AF29" s="77">
        <f t="shared" si="35"/>
        <v>0.11100000000000002</v>
      </c>
      <c r="AG29" s="77">
        <f t="shared" si="35"/>
        <v>0.1308</v>
      </c>
      <c r="AH29" s="77">
        <f t="shared" si="35"/>
        <v>7.5348837209302327E-2</v>
      </c>
      <c r="AI29" s="77">
        <f t="shared" si="35"/>
        <v>8.4352941176470589E-2</v>
      </c>
    </row>
  </sheetData>
  <mergeCells count="20">
    <mergeCell ref="B20:J20"/>
    <mergeCell ref="N25:P25"/>
    <mergeCell ref="N26:O26"/>
    <mergeCell ref="N27:P27"/>
    <mergeCell ref="I7:I8"/>
    <mergeCell ref="J7:J8"/>
    <mergeCell ref="L7:O7"/>
    <mergeCell ref="Q7:Y7"/>
    <mergeCell ref="AA7:AI7"/>
    <mergeCell ref="N8:O8"/>
    <mergeCell ref="B1:M1"/>
    <mergeCell ref="B3:C3"/>
    <mergeCell ref="C4:D4"/>
    <mergeCell ref="C5:D5"/>
    <mergeCell ref="Q6:AI6"/>
    <mergeCell ref="B7:B8"/>
    <mergeCell ref="C7:D7"/>
    <mergeCell ref="E7:E8"/>
    <mergeCell ref="F7:G8"/>
    <mergeCell ref="H7:H8"/>
  </mergeCells>
  <conditionalFormatting sqref="Q24:Y24 AA24:AI24">
    <cfRule type="cellIs" dxfId="5" priority="2" operator="greaterThanOrEqual">
      <formula>1</formula>
    </cfRule>
  </conditionalFormatting>
  <conditionalFormatting sqref="Q29:Y29 AA29:AI29">
    <cfRule type="cellIs" dxfId="4" priority="1" operator="greaterThanOrEqual">
      <formula>1</formula>
    </cfRule>
  </conditionalFormatting>
  <hyperlinks>
    <hyperlink ref="N1" location="'HOME WEEK 1'!A1" display="'HOME WEEK 1'!A1" xr:uid="{802C7AD1-E578-4A3F-9F81-F05D91BD020F}"/>
    <hyperlink ref="O1" location="'HOME WEEK 2'!A1" display="&lt; Week 2 Home" xr:uid="{9DE1A041-DF05-416C-AEA1-B6B9913F70BC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982D71E-951A-46EF-A4F7-0AE2EFCC418D}">
          <x14:formula1>
            <xm:f>'Master Product List'!$B:$B</xm:f>
          </x14:formula1>
          <xm:sqref>F9:F19 F21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4E25-5126-4AF2-9AA5-83B26AC52A87}">
  <sheetPr>
    <tabColor theme="3" tint="9.9978637043366805E-2"/>
  </sheetPr>
  <dimension ref="B1:AF1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5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6225</v>
      </c>
      <c r="C6" s="24">
        <v>75</v>
      </c>
      <c r="D6" s="24">
        <v>90</v>
      </c>
      <c r="E6" s="23" t="s">
        <v>6204</v>
      </c>
      <c r="F6" s="65" t="s">
        <v>2466</v>
      </c>
      <c r="G6" s="60" t="str">
        <f t="shared" ref="G6:G9" si="0">IFERROR(IF(E6="Individual Unit",IF(VLOOKUP($F6,Products,26,FALSE)="","X",VLOOKUP($F6,Products,26,FALSE)),""),"")</f>
        <v/>
      </c>
      <c r="H6" s="23" t="str">
        <f t="shared" ref="H6:H9" si="1">_xlfn.IFNA(VLOOKUP($F6,Products,2,FALSE),"Not Found")</f>
        <v>RD Johns</v>
      </c>
      <c r="I6" s="24" t="str">
        <f t="shared" ref="I6:I9" si="2">_xlfn.IFNA(VLOOKUP($F6,Products,4,FALSE),"Not Found")</f>
        <v>37486</v>
      </c>
      <c r="J6" s="24" t="str">
        <f t="shared" ref="J6:J9" si="3">_xlfn.IFNA(VLOOKUP($F6,Products,5,FALSE),"Not Found")</f>
        <v>12mm Diced Chicken</v>
      </c>
      <c r="L6" s="70">
        <f t="shared" ref="L6:L9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21.75</v>
      </c>
      <c r="M6" s="70">
        <f t="shared" ref="M6:M9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0.82500000000000007</v>
      </c>
      <c r="N6" s="70">
        <f t="shared" ref="N6:N9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0.52499999999999991</v>
      </c>
      <c r="O6" s="70">
        <f t="shared" ref="O6:O9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0.37499999999999994</v>
      </c>
      <c r="P6" s="70">
        <f t="shared" ref="P6:P9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0.15</v>
      </c>
      <c r="Q6" s="70">
        <f t="shared" ref="Q6:Q9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9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0.32250000000000001</v>
      </c>
      <c r="S6" s="70">
        <f t="shared" ref="S6:T9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T6" s="70">
        <v>0</v>
      </c>
      <c r="U6" s="70">
        <f t="shared" ref="U6:U9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96.08250000000001</v>
      </c>
      <c r="V6" s="80"/>
      <c r="W6" s="70">
        <f t="shared" ref="W6:W9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26.099999999999998</v>
      </c>
      <c r="X6" s="70">
        <f t="shared" ref="X6:X9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0.9900000000000001</v>
      </c>
      <c r="Y6" s="70">
        <f t="shared" ref="Y6:Y9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0.62999999999999989</v>
      </c>
      <c r="Z6" s="70">
        <f t="shared" ref="Z6:Z9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0.44999999999999996</v>
      </c>
      <c r="AA6" s="70">
        <f t="shared" ref="AA6:AA9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0.18</v>
      </c>
      <c r="AB6" s="70">
        <f t="shared" ref="AB6:AB9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9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0.38700000000000001</v>
      </c>
      <c r="AD6" s="70">
        <f t="shared" ref="AD6:AE9" si="20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AE6" s="70">
        <v>0</v>
      </c>
      <c r="AF6" s="70">
        <f t="shared" ref="AF6:AF9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115.29900000000001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 t="shared" si="0"/>
        <v/>
      </c>
      <c r="H7" s="23" t="str">
        <f t="shared" si="1"/>
        <v>Bidfood</v>
      </c>
      <c r="I7" s="24" t="str">
        <f t="shared" si="2"/>
        <v>75603</v>
      </c>
      <c r="J7" s="24" t="str">
        <f t="shared" si="3"/>
        <v>Tomato</v>
      </c>
      <c r="L7" s="70">
        <f t="shared" si="4"/>
        <v>0.13999999999999999</v>
      </c>
      <c r="M7" s="70">
        <f t="shared" si="5"/>
        <v>0.62</v>
      </c>
      <c r="N7" s="70">
        <f t="shared" si="6"/>
        <v>0.06</v>
      </c>
      <c r="O7" s="70">
        <f t="shared" si="7"/>
        <v>0.04</v>
      </c>
      <c r="P7" s="70">
        <f t="shared" si="8"/>
        <v>0.02</v>
      </c>
      <c r="Q7" s="70">
        <f t="shared" si="9"/>
        <v>0.2</v>
      </c>
      <c r="R7" s="70">
        <f t="shared" si="10"/>
        <v>4.0000000000000001E-3</v>
      </c>
      <c r="S7" s="70">
        <v>0</v>
      </c>
      <c r="T7" s="70">
        <f t="shared" si="11"/>
        <v>0</v>
      </c>
      <c r="U7" s="70">
        <f t="shared" si="12"/>
        <v>3.2</v>
      </c>
      <c r="V7" s="80"/>
      <c r="W7" s="70">
        <f t="shared" si="13"/>
        <v>0.20999999999999996</v>
      </c>
      <c r="X7" s="70">
        <f t="shared" si="14"/>
        <v>0.92999999999999994</v>
      </c>
      <c r="Y7" s="70">
        <f t="shared" si="15"/>
        <v>0.09</v>
      </c>
      <c r="Z7" s="70">
        <f t="shared" si="16"/>
        <v>0.06</v>
      </c>
      <c r="AA7" s="70">
        <f t="shared" si="17"/>
        <v>0.03</v>
      </c>
      <c r="AB7" s="70">
        <f t="shared" si="18"/>
        <v>0.3</v>
      </c>
      <c r="AC7" s="70">
        <f t="shared" si="19"/>
        <v>6.0000000000000001E-3</v>
      </c>
      <c r="AD7" s="70">
        <v>0</v>
      </c>
      <c r="AE7" s="70">
        <f t="shared" si="20"/>
        <v>0</v>
      </c>
      <c r="AF7" s="70">
        <f t="shared" si="21"/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 t="shared" si="0"/>
        <v/>
      </c>
      <c r="H8" s="23" t="str">
        <f t="shared" si="1"/>
        <v>Tamar Fresh</v>
      </c>
      <c r="I8" s="24" t="str">
        <f t="shared" si="2"/>
        <v>5060</v>
      </c>
      <c r="J8" s="24" t="str">
        <f t="shared" si="3"/>
        <v>Cucumber 35-40mm</v>
      </c>
      <c r="L8" s="70">
        <f t="shared" si="4"/>
        <v>0.2</v>
      </c>
      <c r="M8" s="70">
        <f t="shared" si="5"/>
        <v>0.24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0.13999999999999999</v>
      </c>
      <c r="R8" s="70">
        <f t="shared" si="10"/>
        <v>0</v>
      </c>
      <c r="S8" s="70">
        <v>0</v>
      </c>
      <c r="T8" s="70">
        <f t="shared" si="11"/>
        <v>0.24</v>
      </c>
      <c r="U8" s="70">
        <f t="shared" si="12"/>
        <v>2.8000000000000003</v>
      </c>
      <c r="V8" s="80"/>
      <c r="W8" s="70">
        <f t="shared" si="13"/>
        <v>0.3</v>
      </c>
      <c r="X8" s="70">
        <f t="shared" si="14"/>
        <v>0.36</v>
      </c>
      <c r="Y8" s="70">
        <f t="shared" si="15"/>
        <v>0.18</v>
      </c>
      <c r="Z8" s="70">
        <f t="shared" si="16"/>
        <v>0.18</v>
      </c>
      <c r="AA8" s="70">
        <f t="shared" si="17"/>
        <v>0</v>
      </c>
      <c r="AB8" s="70">
        <f t="shared" si="18"/>
        <v>0.20999999999999996</v>
      </c>
      <c r="AC8" s="70">
        <f t="shared" si="19"/>
        <v>0</v>
      </c>
      <c r="AD8" s="70">
        <v>0</v>
      </c>
      <c r="AE8" s="70">
        <f t="shared" si="20"/>
        <v>0.24</v>
      </c>
      <c r="AF8" s="70">
        <f t="shared" si="21"/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 t="shared" si="0"/>
        <v/>
      </c>
      <c r="H9" s="23" t="str">
        <f t="shared" si="1"/>
        <v>Tamar Fresh</v>
      </c>
      <c r="I9" s="24" t="str">
        <f t="shared" si="2"/>
        <v>18010</v>
      </c>
      <c r="J9" s="24" t="str">
        <f t="shared" si="3"/>
        <v>Iceberg Lettuce</v>
      </c>
      <c r="L9" s="70">
        <f t="shared" si="4"/>
        <v>0.48</v>
      </c>
      <c r="M9" s="70">
        <f t="shared" si="5"/>
        <v>0.55999999999999994</v>
      </c>
      <c r="N9" s="70">
        <f t="shared" si="6"/>
        <v>0.04</v>
      </c>
      <c r="O9" s="70">
        <f t="shared" si="7"/>
        <v>0.04</v>
      </c>
      <c r="P9" s="70">
        <f t="shared" si="8"/>
        <v>0</v>
      </c>
      <c r="Q9" s="70">
        <f t="shared" si="9"/>
        <v>0.6</v>
      </c>
      <c r="R9" s="70">
        <f t="shared" si="10"/>
        <v>8.0000000000000002E-3</v>
      </c>
      <c r="S9" s="70">
        <v>0</v>
      </c>
      <c r="T9" s="70">
        <f t="shared" si="11"/>
        <v>0</v>
      </c>
      <c r="U9" s="70">
        <f t="shared" si="12"/>
        <v>4.4000000000000004</v>
      </c>
      <c r="V9" s="80"/>
      <c r="W9" s="70">
        <f t="shared" si="13"/>
        <v>0.72</v>
      </c>
      <c r="X9" s="70">
        <f t="shared" si="14"/>
        <v>0.83999999999999986</v>
      </c>
      <c r="Y9" s="70">
        <f t="shared" si="15"/>
        <v>0.06</v>
      </c>
      <c r="Z9" s="70">
        <f t="shared" si="16"/>
        <v>0.06</v>
      </c>
      <c r="AA9" s="70">
        <f t="shared" si="17"/>
        <v>0</v>
      </c>
      <c r="AB9" s="70">
        <f t="shared" si="18"/>
        <v>0.89999999999999991</v>
      </c>
      <c r="AC9" s="70">
        <f t="shared" si="19"/>
        <v>1.2E-2</v>
      </c>
      <c r="AD9" s="70">
        <v>0</v>
      </c>
      <c r="AE9" s="70">
        <f t="shared" si="20"/>
        <v>0</v>
      </c>
      <c r="AF9" s="70">
        <f t="shared" si="21"/>
        <v>6.6</v>
      </c>
    </row>
    <row r="10" spans="2:32" ht="15.75" x14ac:dyDescent="0.25">
      <c r="B10" s="89" t="s">
        <v>6217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38" t="s">
        <v>1447</v>
      </c>
      <c r="C11" s="39">
        <v>0.5</v>
      </c>
      <c r="D11" s="39">
        <v>0.5</v>
      </c>
      <c r="E11" s="38" t="s">
        <v>1216</v>
      </c>
      <c r="F11" s="65" t="s">
        <v>5538</v>
      </c>
      <c r="G11" s="60">
        <f>IFERROR(IF(E11="Individual Unit",IF(VLOOKUP($F11,Products,26,FALSE)="","X",VLOOKUP($F11,Products,26,FALSE)),""),"")</f>
        <v>167</v>
      </c>
      <c r="H11" s="23" t="str">
        <f>_xlfn.IFNA(VLOOKUP($F11,Products,2,FALSE),"Not Found")</f>
        <v>Tamar Fresh</v>
      </c>
      <c r="I11" s="24" t="str">
        <f>_xlfn.IFNA(VLOOKUP($F11,Products,4,FALSE),"Not Found")</f>
        <v>1040</v>
      </c>
      <c r="J11" s="24" t="str">
        <f>_xlfn.IFNA(VLOOKUP($F11,Products,5,FALSE),"Not Found")</f>
        <v>Granny Smith Apples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0.41749999999999998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8.35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0.33400000000000002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0.33400000000000002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1.002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8.3499999999999998E-3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8.35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35.905000000000001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0.41749999999999998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8.35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0.33400000000000002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0.33400000000000002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1.002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8.3499999999999998E-3</v>
      </c>
      <c r="AD11" s="70">
        <v>0</v>
      </c>
      <c r="AE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8.35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35.905000000000001</v>
      </c>
    </row>
    <row r="12" spans="2:32" s="4" customFormat="1" ht="30" customHeight="1" x14ac:dyDescent="0.25">
      <c r="B12" s="38" t="s">
        <v>6213</v>
      </c>
      <c r="C12" s="39">
        <v>25</v>
      </c>
      <c r="D12" s="39">
        <v>25</v>
      </c>
      <c r="E12" s="38" t="s">
        <v>6204</v>
      </c>
      <c r="F12" s="65" t="s">
        <v>5543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44250</v>
      </c>
      <c r="J12" s="24" t="str">
        <f>_xlfn.IFNA(VLOOKUP($F12,Products,5,FALSE),"Not Found")</f>
        <v>Raisin's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0.75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15.65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0.25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0.05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0.67500000000000004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0.01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15.65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65.13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0.75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15.65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0.2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0.05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0.67500000000000004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0.01</v>
      </c>
      <c r="AD12" s="70">
        <v>0</v>
      </c>
      <c r="AE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15.65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65.13</v>
      </c>
    </row>
    <row r="13" spans="2:32" x14ac:dyDescent="0.25">
      <c r="L13" s="71">
        <f t="shared" ref="L13:U13" si="22">SUM(L6:L12)</f>
        <v>23.737500000000001</v>
      </c>
      <c r="M13" s="71">
        <f t="shared" si="22"/>
        <v>26.244999999999997</v>
      </c>
      <c r="N13" s="71">
        <f t="shared" si="22"/>
        <v>1.329</v>
      </c>
      <c r="O13" s="71">
        <f t="shared" si="22"/>
        <v>1.109</v>
      </c>
      <c r="P13" s="71">
        <f t="shared" si="22"/>
        <v>0.21999999999999997</v>
      </c>
      <c r="Q13" s="71">
        <f t="shared" si="22"/>
        <v>2.617</v>
      </c>
      <c r="R13" s="71">
        <f t="shared" si="22"/>
        <v>0.35285000000000005</v>
      </c>
      <c r="S13" s="71">
        <f t="shared" si="22"/>
        <v>0.375</v>
      </c>
      <c r="T13" s="71">
        <f t="shared" ref="T13" si="23">SUM(T5:T12)</f>
        <v>24.240000000000002</v>
      </c>
      <c r="U13" s="71">
        <f t="shared" si="22"/>
        <v>207.51750000000001</v>
      </c>
      <c r="V13" s="73" t="s">
        <v>6151</v>
      </c>
      <c r="W13" s="71">
        <f t="shared" ref="W13:AF13" si="24">SUM(W6:W12)</f>
        <v>28.497499999999999</v>
      </c>
      <c r="X13" s="71">
        <f t="shared" si="24"/>
        <v>27.119999999999997</v>
      </c>
      <c r="Y13" s="71">
        <f t="shared" si="24"/>
        <v>1.544</v>
      </c>
      <c r="Z13" s="71">
        <f t="shared" si="24"/>
        <v>1.284</v>
      </c>
      <c r="AA13" s="71">
        <f t="shared" si="24"/>
        <v>0.26</v>
      </c>
      <c r="AB13" s="71">
        <f t="shared" si="24"/>
        <v>3.0869999999999997</v>
      </c>
      <c r="AC13" s="71">
        <f t="shared" si="24"/>
        <v>0.42335000000000006</v>
      </c>
      <c r="AD13" s="71">
        <f t="shared" si="24"/>
        <v>0.375</v>
      </c>
      <c r="AE13" s="71">
        <f t="shared" ref="AE13" si="25">SUM(AE5:AE12)</f>
        <v>24.240000000000002</v>
      </c>
      <c r="AF13" s="71">
        <f t="shared" si="24"/>
        <v>231.934</v>
      </c>
    </row>
    <row r="14" spans="2:32" x14ac:dyDescent="0.25">
      <c r="L14" s="59"/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6154</v>
      </c>
      <c r="W14" s="59"/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4.25" customHeight="1" x14ac:dyDescent="0.25">
      <c r="L15" s="84" t="b">
        <v>1</v>
      </c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6155</v>
      </c>
      <c r="W15" s="84" t="b">
        <v>1</v>
      </c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x14ac:dyDescent="0.25">
      <c r="L16" s="59"/>
      <c r="M16" s="59"/>
      <c r="N16" s="59"/>
      <c r="O16" s="59"/>
      <c r="P16" s="59"/>
      <c r="Q16" s="84" t="b">
        <v>1</v>
      </c>
      <c r="R16" s="59"/>
      <c r="S16" s="59"/>
      <c r="T16" s="84" t="b">
        <v>1</v>
      </c>
      <c r="U16" s="59"/>
      <c r="V16" s="63" t="s">
        <v>6156</v>
      </c>
      <c r="W16" s="59"/>
      <c r="X16" s="59"/>
      <c r="Y16" s="59"/>
      <c r="Z16" s="59"/>
      <c r="AA16" s="59"/>
      <c r="AB16" s="84" t="b">
        <v>1</v>
      </c>
      <c r="AC16" s="59"/>
      <c r="AD16" s="59"/>
      <c r="AE16" s="84" t="b">
        <v>1</v>
      </c>
      <c r="AF16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C864AF2C-FC85-4614-8B13-CFE0ACC4D59B}"/>
    <hyperlink ref="M1" location="'HOME WEEK 2'!A1" display="&lt; Week 2 Home" xr:uid="{4E4746E6-C181-4F2E-A314-BA366331CE5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B64F104-32EF-4A04-93F1-D1B4F0EF655A}">
          <x14:formula1>
            <xm:f>'Master Product List'!$B:$B</xm:f>
          </x14:formula1>
          <xm:sqref>F6:F9 F11:F12</xm:sqref>
        </x14:dataValidation>
      </x14:dataValidations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70B-BAA8-41A8-B7F9-3605BF300010}">
  <sheetPr>
    <tabColor theme="3" tint="9.9978637043366805E-2"/>
  </sheetPr>
  <dimension ref="B1:AF1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2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6225</v>
      </c>
      <c r="C6" s="24">
        <v>75</v>
      </c>
      <c r="D6" s="24">
        <v>90</v>
      </c>
      <c r="E6" s="23" t="s">
        <v>6204</v>
      </c>
      <c r="F6" s="65" t="s">
        <v>2466</v>
      </c>
      <c r="G6" s="60" t="str">
        <f t="shared" ref="G6:G9" si="0">IFERROR(IF(E6="Individual Unit",IF(VLOOKUP($F6,Products,26,FALSE)="","X",VLOOKUP($F6,Products,26,FALSE)),""),"")</f>
        <v/>
      </c>
      <c r="H6" s="23" t="str">
        <f t="shared" ref="H6:H9" si="1">_xlfn.IFNA(VLOOKUP($F6,Products,2,FALSE),"Not Found")</f>
        <v>RD Johns</v>
      </c>
      <c r="I6" s="24" t="str">
        <f t="shared" ref="I6:I9" si="2">_xlfn.IFNA(VLOOKUP($F6,Products,4,FALSE),"Not Found")</f>
        <v>37486</v>
      </c>
      <c r="J6" s="24" t="str">
        <f t="shared" ref="J6:J9" si="3">_xlfn.IFNA(VLOOKUP($F6,Products,5,FALSE),"Not Found")</f>
        <v>12mm Diced Chicken</v>
      </c>
      <c r="L6" s="70">
        <f t="shared" ref="L6:L9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21.75</v>
      </c>
      <c r="M6" s="70">
        <f t="shared" ref="M6:M9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0.82500000000000007</v>
      </c>
      <c r="N6" s="70">
        <f t="shared" ref="N6:N9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0.52499999999999991</v>
      </c>
      <c r="O6" s="70">
        <f t="shared" ref="O6:O9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0.37499999999999994</v>
      </c>
      <c r="P6" s="70">
        <f t="shared" ref="P6:P9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0.15</v>
      </c>
      <c r="Q6" s="70">
        <f t="shared" ref="Q6:Q9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9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0.32250000000000001</v>
      </c>
      <c r="S6" s="70">
        <f t="shared" ref="S6:T9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T6" s="70">
        <v>0</v>
      </c>
      <c r="U6" s="70">
        <f t="shared" ref="U6:U9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96.08250000000001</v>
      </c>
      <c r="V6" s="80"/>
      <c r="W6" s="70">
        <f t="shared" ref="W6:W9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26.099999999999998</v>
      </c>
      <c r="X6" s="70">
        <f t="shared" ref="X6:X9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0.9900000000000001</v>
      </c>
      <c r="Y6" s="70">
        <f t="shared" ref="Y6:Y9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0.62999999999999989</v>
      </c>
      <c r="Z6" s="70">
        <f t="shared" ref="Z6:Z9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0.44999999999999996</v>
      </c>
      <c r="AA6" s="70">
        <f t="shared" ref="AA6:AA9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0.18</v>
      </c>
      <c r="AB6" s="70">
        <f t="shared" ref="AB6:AB9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9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0.38700000000000001</v>
      </c>
      <c r="AD6" s="70">
        <f t="shared" ref="AD6:AE9" si="20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0.375</v>
      </c>
      <c r="AE6" s="70">
        <v>0</v>
      </c>
      <c r="AF6" s="70">
        <f t="shared" ref="AF6:AF9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115.29900000000001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 t="shared" si="0"/>
        <v/>
      </c>
      <c r="H7" s="23" t="str">
        <f t="shared" si="1"/>
        <v>Bidfood</v>
      </c>
      <c r="I7" s="24" t="str">
        <f t="shared" si="2"/>
        <v>75603</v>
      </c>
      <c r="J7" s="24" t="str">
        <f t="shared" si="3"/>
        <v>Tomato</v>
      </c>
      <c r="L7" s="70">
        <f t="shared" si="4"/>
        <v>0.13999999999999999</v>
      </c>
      <c r="M7" s="70">
        <f t="shared" si="5"/>
        <v>0.62</v>
      </c>
      <c r="N7" s="70">
        <f t="shared" si="6"/>
        <v>0.06</v>
      </c>
      <c r="O7" s="70">
        <f t="shared" si="7"/>
        <v>0.04</v>
      </c>
      <c r="P7" s="70">
        <f t="shared" si="8"/>
        <v>0.02</v>
      </c>
      <c r="Q7" s="70">
        <f t="shared" si="9"/>
        <v>0.2</v>
      </c>
      <c r="R7" s="70">
        <f t="shared" si="10"/>
        <v>4.0000000000000001E-3</v>
      </c>
      <c r="S7" s="70">
        <v>0</v>
      </c>
      <c r="T7" s="70">
        <f t="shared" si="11"/>
        <v>0</v>
      </c>
      <c r="U7" s="70">
        <f t="shared" si="12"/>
        <v>3.2</v>
      </c>
      <c r="V7" s="80"/>
      <c r="W7" s="70">
        <f t="shared" si="13"/>
        <v>0.20999999999999996</v>
      </c>
      <c r="X7" s="70">
        <f t="shared" si="14"/>
        <v>0.92999999999999994</v>
      </c>
      <c r="Y7" s="70">
        <f t="shared" si="15"/>
        <v>0.09</v>
      </c>
      <c r="Z7" s="70">
        <f t="shared" si="16"/>
        <v>0.06</v>
      </c>
      <c r="AA7" s="70">
        <f t="shared" si="17"/>
        <v>0.03</v>
      </c>
      <c r="AB7" s="70">
        <f t="shared" si="18"/>
        <v>0.3</v>
      </c>
      <c r="AC7" s="70">
        <f t="shared" si="19"/>
        <v>6.0000000000000001E-3</v>
      </c>
      <c r="AD7" s="70">
        <v>0</v>
      </c>
      <c r="AE7" s="70">
        <f t="shared" si="20"/>
        <v>0</v>
      </c>
      <c r="AF7" s="70">
        <f t="shared" si="21"/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 t="shared" si="0"/>
        <v/>
      </c>
      <c r="H8" s="23" t="str">
        <f t="shared" si="1"/>
        <v>Tamar Fresh</v>
      </c>
      <c r="I8" s="24" t="str">
        <f t="shared" si="2"/>
        <v>5060</v>
      </c>
      <c r="J8" s="24" t="str">
        <f t="shared" si="3"/>
        <v>Cucumber 35-40mm</v>
      </c>
      <c r="L8" s="70">
        <f t="shared" si="4"/>
        <v>0.2</v>
      </c>
      <c r="M8" s="70">
        <f t="shared" si="5"/>
        <v>0.24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0.13999999999999999</v>
      </c>
      <c r="R8" s="70">
        <f t="shared" si="10"/>
        <v>0</v>
      </c>
      <c r="S8" s="70">
        <v>0</v>
      </c>
      <c r="T8" s="70">
        <f t="shared" si="11"/>
        <v>0.24</v>
      </c>
      <c r="U8" s="70">
        <f t="shared" si="12"/>
        <v>2.8000000000000003</v>
      </c>
      <c r="V8" s="80"/>
      <c r="W8" s="70">
        <f t="shared" si="13"/>
        <v>0.3</v>
      </c>
      <c r="X8" s="70">
        <f t="shared" si="14"/>
        <v>0.36</v>
      </c>
      <c r="Y8" s="70">
        <f t="shared" si="15"/>
        <v>0.18</v>
      </c>
      <c r="Z8" s="70">
        <f t="shared" si="16"/>
        <v>0.18</v>
      </c>
      <c r="AA8" s="70">
        <f t="shared" si="17"/>
        <v>0</v>
      </c>
      <c r="AB8" s="70">
        <f t="shared" si="18"/>
        <v>0.20999999999999996</v>
      </c>
      <c r="AC8" s="70">
        <f t="shared" si="19"/>
        <v>0</v>
      </c>
      <c r="AD8" s="70">
        <v>0</v>
      </c>
      <c r="AE8" s="70">
        <f t="shared" si="20"/>
        <v>0.24</v>
      </c>
      <c r="AF8" s="70">
        <f t="shared" si="21"/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 t="shared" si="0"/>
        <v/>
      </c>
      <c r="H9" s="23" t="str">
        <f t="shared" si="1"/>
        <v>Tamar Fresh</v>
      </c>
      <c r="I9" s="24" t="str">
        <f t="shared" si="2"/>
        <v>18010</v>
      </c>
      <c r="J9" s="24" t="str">
        <f t="shared" si="3"/>
        <v>Iceberg Lettuce</v>
      </c>
      <c r="L9" s="70">
        <f t="shared" si="4"/>
        <v>0.48</v>
      </c>
      <c r="M9" s="70">
        <f t="shared" si="5"/>
        <v>0.55999999999999994</v>
      </c>
      <c r="N9" s="70">
        <f t="shared" si="6"/>
        <v>0.04</v>
      </c>
      <c r="O9" s="70">
        <f t="shared" si="7"/>
        <v>0.04</v>
      </c>
      <c r="P9" s="70">
        <f t="shared" si="8"/>
        <v>0</v>
      </c>
      <c r="Q9" s="70">
        <f t="shared" si="9"/>
        <v>0.6</v>
      </c>
      <c r="R9" s="70">
        <f t="shared" si="10"/>
        <v>8.0000000000000002E-3</v>
      </c>
      <c r="S9" s="70">
        <v>0</v>
      </c>
      <c r="T9" s="70">
        <f t="shared" si="11"/>
        <v>0</v>
      </c>
      <c r="U9" s="70">
        <f t="shared" si="12"/>
        <v>4.4000000000000004</v>
      </c>
      <c r="V9" s="80"/>
      <c r="W9" s="70">
        <f t="shared" si="13"/>
        <v>0.72</v>
      </c>
      <c r="X9" s="70">
        <f t="shared" si="14"/>
        <v>0.83999999999999986</v>
      </c>
      <c r="Y9" s="70">
        <f t="shared" si="15"/>
        <v>0.06</v>
      </c>
      <c r="Z9" s="70">
        <f t="shared" si="16"/>
        <v>0.06</v>
      </c>
      <c r="AA9" s="70">
        <f t="shared" si="17"/>
        <v>0</v>
      </c>
      <c r="AB9" s="70">
        <f t="shared" si="18"/>
        <v>0.89999999999999991</v>
      </c>
      <c r="AC9" s="70">
        <f t="shared" si="19"/>
        <v>1.2E-2</v>
      </c>
      <c r="AD9" s="70">
        <v>0</v>
      </c>
      <c r="AE9" s="70">
        <f t="shared" si="20"/>
        <v>0</v>
      </c>
      <c r="AF9" s="70">
        <f t="shared" si="21"/>
        <v>6.6</v>
      </c>
    </row>
    <row r="10" spans="2:32" ht="15.75" x14ac:dyDescent="0.25">
      <c r="B10" s="89" t="s">
        <v>6270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38" t="s">
        <v>6079</v>
      </c>
      <c r="C11" s="39">
        <v>0.1</v>
      </c>
      <c r="D11" s="39">
        <v>0.1</v>
      </c>
      <c r="E11" s="38" t="s">
        <v>1216</v>
      </c>
      <c r="F11" s="65" t="s">
        <v>3258</v>
      </c>
      <c r="G11" s="60">
        <f>IFERROR(IF(E11="Individual Unit",IF(VLOOKUP($F11,Products,26,FALSE)="","X",VLOOKUP($F11,Products,26,FALSE)),""),"")</f>
        <v>3000</v>
      </c>
      <c r="H11" s="23" t="str">
        <f>_xlfn.IFNA(VLOOKUP($F11,Products,2,FALSE),"Not Found")</f>
        <v>Tamar Fresh</v>
      </c>
      <c r="I11" s="24" t="str">
        <f>_xlfn.IFNA(VLOOKUP($F11,Products,4,FALSE),"Not Found")</f>
        <v>23078</v>
      </c>
      <c r="J11" s="24" t="str">
        <f>_xlfn.IFNA(VLOOKUP($F11,Products,5,FALSE),"Not Found")</f>
        <v>Watermelon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0.9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12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0.60000000000000009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0.60000000000000009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0.30000000000000004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12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54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0.9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12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0.60000000000000009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0.60000000000000009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0.30000000000000004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12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54</v>
      </c>
    </row>
    <row r="12" spans="2:32" x14ac:dyDescent="0.25">
      <c r="L12" s="71">
        <f t="shared" ref="L12:U12" si="22">SUM(L6:L11)</f>
        <v>23.47</v>
      </c>
      <c r="M12" s="71">
        <f t="shared" si="22"/>
        <v>14.245000000000001</v>
      </c>
      <c r="N12" s="71">
        <f t="shared" si="22"/>
        <v>1.3450000000000002</v>
      </c>
      <c r="O12" s="71">
        <f t="shared" si="22"/>
        <v>1.175</v>
      </c>
      <c r="P12" s="71">
        <f t="shared" si="22"/>
        <v>0.16999999999999998</v>
      </c>
      <c r="Q12" s="71">
        <f t="shared" si="22"/>
        <v>1.24</v>
      </c>
      <c r="R12" s="71">
        <f t="shared" si="22"/>
        <v>0.33450000000000002</v>
      </c>
      <c r="S12" s="71">
        <f t="shared" si="22"/>
        <v>0.375</v>
      </c>
      <c r="T12" s="71">
        <f t="shared" ref="T12" si="23">SUM(T4:T11)</f>
        <v>12.24</v>
      </c>
      <c r="U12" s="71">
        <f t="shared" si="22"/>
        <v>160.48250000000002</v>
      </c>
      <c r="V12" s="73" t="s">
        <v>6151</v>
      </c>
      <c r="W12" s="71">
        <f t="shared" ref="W12:AF12" si="24">SUM(W6:W11)</f>
        <v>28.229999999999997</v>
      </c>
      <c r="X12" s="71">
        <f t="shared" si="24"/>
        <v>15.12</v>
      </c>
      <c r="Y12" s="71">
        <f t="shared" si="24"/>
        <v>1.56</v>
      </c>
      <c r="Z12" s="71">
        <f t="shared" si="24"/>
        <v>1.35</v>
      </c>
      <c r="AA12" s="71">
        <f t="shared" si="24"/>
        <v>0.21</v>
      </c>
      <c r="AB12" s="71">
        <f t="shared" si="24"/>
        <v>1.71</v>
      </c>
      <c r="AC12" s="71">
        <f t="shared" si="24"/>
        <v>0.40500000000000003</v>
      </c>
      <c r="AD12" s="71">
        <f t="shared" si="24"/>
        <v>0.375</v>
      </c>
      <c r="AE12" s="71">
        <f t="shared" ref="AE12" si="25">SUM(AE4:AE11)</f>
        <v>12.24</v>
      </c>
      <c r="AF12" s="71">
        <f t="shared" si="24"/>
        <v>184.899</v>
      </c>
    </row>
    <row r="13" spans="2:32" x14ac:dyDescent="0.25">
      <c r="L13" s="59"/>
      <c r="M13" s="84" t="b">
        <v>1</v>
      </c>
      <c r="N13" s="59"/>
      <c r="O13" s="59"/>
      <c r="P13" s="59"/>
      <c r="Q13" s="84" t="b">
        <v>1</v>
      </c>
      <c r="R13" s="59"/>
      <c r="S13" s="59"/>
      <c r="T13" s="59"/>
      <c r="U13" s="59"/>
      <c r="V13" s="63" t="s">
        <v>6154</v>
      </c>
      <c r="W13" s="59"/>
      <c r="X13" s="84" t="b">
        <v>1</v>
      </c>
      <c r="Y13" s="59"/>
      <c r="Z13" s="59"/>
      <c r="AA13" s="59"/>
      <c r="AB13" s="84" t="b">
        <v>1</v>
      </c>
      <c r="AC13" s="59"/>
      <c r="AD13" s="59"/>
      <c r="AE13" s="59"/>
      <c r="AF13" s="59"/>
    </row>
    <row r="14" spans="2:32" ht="14.25" customHeight="1" x14ac:dyDescent="0.25">
      <c r="L14" s="84" t="b">
        <v>1</v>
      </c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6155</v>
      </c>
      <c r="W14" s="84" t="b">
        <v>1</v>
      </c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x14ac:dyDescent="0.25">
      <c r="L15" s="59"/>
      <c r="M15" s="59"/>
      <c r="N15" s="59"/>
      <c r="O15" s="59"/>
      <c r="P15" s="59"/>
      <c r="Q15" s="84" t="b">
        <v>1</v>
      </c>
      <c r="R15" s="59"/>
      <c r="S15" s="59"/>
      <c r="T15" s="84" t="b">
        <v>1</v>
      </c>
      <c r="U15" s="59"/>
      <c r="V15" s="63" t="s">
        <v>6156</v>
      </c>
      <c r="W15" s="59"/>
      <c r="X15" s="59"/>
      <c r="Y15" s="59"/>
      <c r="Z15" s="59"/>
      <c r="AA15" s="59"/>
      <c r="AB15" s="84" t="b">
        <v>1</v>
      </c>
      <c r="AC15" s="59"/>
      <c r="AD15" s="59"/>
      <c r="AE15" s="84" t="b">
        <v>1</v>
      </c>
      <c r="AF1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194A3706-F092-40B8-AE2C-53B9908D31E3}"/>
    <hyperlink ref="M1" location="'HOME WEEK 2'!A1" display="&lt; Week 2 Home" xr:uid="{E9D824C9-7D1E-42AE-BBA3-CE864ECB2507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E210ACB-1F8D-49FA-9EF3-EBF935DCEF01}">
          <x14:formula1>
            <xm:f>'Master Product List'!$B:$B</xm:f>
          </x14:formula1>
          <xm:sqref>F6:F9 F11</xm:sqref>
        </x14:dataValidation>
      </x14:dataValidation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9D4A0-8B49-40E7-9123-96CB046DBCE3}">
  <sheetPr>
    <tabColor theme="3" tint="9.9978637043366805E-2"/>
  </sheetPr>
  <dimension ref="B1:AF19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" customWidth="1"/>
    <col min="2" max="2" width="18.28515625" customWidth="1"/>
    <col min="3" max="4" width="10.7109375" customWidth="1"/>
    <col min="5" max="5" width="15.7109375" customWidth="1"/>
    <col min="6" max="6" width="20.5703125" customWidth="1"/>
    <col min="7" max="7" width="5.28515625" style="62" customWidth="1"/>
    <col min="8" max="8" width="9.5703125" customWidth="1"/>
    <col min="9" max="9" width="10.5703125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6226</v>
      </c>
      <c r="C1" s="95"/>
      <c r="D1" s="95"/>
      <c r="E1" s="95"/>
      <c r="F1" s="95"/>
      <c r="G1" s="95"/>
      <c r="H1" s="95"/>
      <c r="I1" s="95"/>
      <c r="J1" s="95"/>
      <c r="K1" s="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5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6215</v>
      </c>
      <c r="C6" s="24">
        <v>20</v>
      </c>
      <c r="D6" s="24">
        <v>30</v>
      </c>
      <c r="E6" s="23" t="s">
        <v>6204</v>
      </c>
      <c r="F6" s="65" t="s">
        <v>5549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RD Johns</v>
      </c>
      <c r="I6" s="24" t="str">
        <f t="shared" ref="I6:I11" si="2">_xlfn.IFNA(VLOOKUP($F6,Products,4,FALSE),"Not Found")</f>
        <v>55074</v>
      </c>
      <c r="J6" s="24" t="str">
        <f t="shared" ref="J6:J11" si="3">_xlfn.IFNA(VLOOKUP($F6,Products,5,FALSE),"Not Found")</f>
        <v>Fontinella Five Bean Salad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1.42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4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0.26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0.26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1.32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8.0000000000000002E-3</v>
      </c>
      <c r="S6" s="70">
        <f t="shared" ref="S6:S9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0.16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26.863999999999997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2.13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6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0.39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0.39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1.98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1.2E-2</v>
      </c>
      <c r="AD6" s="70">
        <f t="shared" ref="AD6:AD9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0.24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40.295999999999999</v>
      </c>
    </row>
    <row r="7" spans="2:32" s="4" customFormat="1" ht="30" customHeight="1" x14ac:dyDescent="0.25">
      <c r="B7" s="23" t="s">
        <v>728</v>
      </c>
      <c r="C7" s="24">
        <v>50</v>
      </c>
      <c r="D7" s="24">
        <v>70</v>
      </c>
      <c r="E7" s="23" t="s">
        <v>6204</v>
      </c>
      <c r="F7" s="65" t="s">
        <v>2888</v>
      </c>
      <c r="G7" s="60" t="str">
        <f t="shared" si="0"/>
        <v/>
      </c>
      <c r="H7" s="23" t="str">
        <f t="shared" si="1"/>
        <v>RD Johns</v>
      </c>
      <c r="I7" s="24" t="str">
        <f t="shared" si="2"/>
        <v>66959</v>
      </c>
      <c r="J7" s="24" t="str">
        <f t="shared" si="3"/>
        <v>Tilda Brown &amp; White Rice</v>
      </c>
      <c r="L7" s="70">
        <f t="shared" si="4"/>
        <v>3.7000000000000006</v>
      </c>
      <c r="M7" s="70">
        <f t="shared" si="5"/>
        <v>38.450000000000003</v>
      </c>
      <c r="N7" s="70">
        <f t="shared" si="6"/>
        <v>0.90000000000000013</v>
      </c>
      <c r="O7" s="70">
        <f t="shared" si="7"/>
        <v>0.7</v>
      </c>
      <c r="P7" s="70">
        <f t="shared" si="8"/>
        <v>0.2</v>
      </c>
      <c r="Q7" s="70">
        <f t="shared" si="9"/>
        <v>0.85000000000000009</v>
      </c>
      <c r="R7" s="70">
        <f t="shared" si="10"/>
        <v>5.0000000000000001E-3</v>
      </c>
      <c r="S7" s="70">
        <f t="shared" si="11"/>
        <v>0.4</v>
      </c>
      <c r="T7" s="70">
        <v>0</v>
      </c>
      <c r="U7" s="70">
        <f t="shared" si="12"/>
        <v>179.375</v>
      </c>
      <c r="V7" s="80"/>
      <c r="W7" s="70">
        <f t="shared" si="13"/>
        <v>5.1800000000000006</v>
      </c>
      <c r="X7" s="70">
        <f t="shared" si="14"/>
        <v>53.83</v>
      </c>
      <c r="Y7" s="70">
        <f t="shared" si="15"/>
        <v>1.2600000000000002</v>
      </c>
      <c r="Z7" s="70">
        <f t="shared" si="16"/>
        <v>0.97999999999999987</v>
      </c>
      <c r="AA7" s="70">
        <f t="shared" si="17"/>
        <v>0.28000000000000003</v>
      </c>
      <c r="AB7" s="70">
        <f t="shared" si="18"/>
        <v>1.1900000000000002</v>
      </c>
      <c r="AC7" s="70">
        <f t="shared" si="19"/>
        <v>7.0000000000000001E-3</v>
      </c>
      <c r="AD7" s="70">
        <f t="shared" si="20"/>
        <v>0.56000000000000005</v>
      </c>
      <c r="AE7" s="70">
        <v>0</v>
      </c>
      <c r="AF7" s="70">
        <f t="shared" si="21"/>
        <v>251.125</v>
      </c>
    </row>
    <row r="8" spans="2:32" s="4" customFormat="1" ht="30" customHeight="1" x14ac:dyDescent="0.25">
      <c r="B8" s="23" t="s">
        <v>2786</v>
      </c>
      <c r="C8" s="24">
        <v>50</v>
      </c>
      <c r="D8" s="24">
        <v>70</v>
      </c>
      <c r="E8" s="23" t="s">
        <v>6204</v>
      </c>
      <c r="F8" s="65" t="s">
        <v>5882</v>
      </c>
      <c r="G8" s="60" t="str">
        <f t="shared" si="0"/>
        <v/>
      </c>
      <c r="H8" s="23" t="str">
        <f t="shared" si="1"/>
        <v>ESW</v>
      </c>
      <c r="I8" s="24" t="str">
        <f t="shared" si="2"/>
        <v>Korma_Sauce_DF</v>
      </c>
      <c r="J8" s="24" t="str">
        <f t="shared" si="3"/>
        <v>DF Homemade Korma Sauce</v>
      </c>
      <c r="L8" s="70">
        <f t="shared" si="4"/>
        <v>0.91500000000000004</v>
      </c>
      <c r="M8" s="70">
        <f t="shared" si="5"/>
        <v>1.5650000000000002</v>
      </c>
      <c r="N8" s="70">
        <f t="shared" si="6"/>
        <v>2.2799999999999998</v>
      </c>
      <c r="O8" s="70">
        <f t="shared" si="7"/>
        <v>1.0999999999999999</v>
      </c>
      <c r="P8" s="70">
        <f t="shared" si="8"/>
        <v>1.18</v>
      </c>
      <c r="Q8" s="70">
        <f t="shared" si="9"/>
        <v>0.67</v>
      </c>
      <c r="R8" s="70">
        <f t="shared" si="10"/>
        <v>0.12</v>
      </c>
      <c r="S8" s="70">
        <f t="shared" si="11"/>
        <v>0.66</v>
      </c>
      <c r="T8" s="70">
        <v>0</v>
      </c>
      <c r="U8" s="70">
        <f t="shared" si="12"/>
        <v>30.945</v>
      </c>
      <c r="V8" s="80"/>
      <c r="W8" s="70">
        <f t="shared" si="13"/>
        <v>1.2809999999999999</v>
      </c>
      <c r="X8" s="70">
        <f t="shared" si="14"/>
        <v>2.1910000000000003</v>
      </c>
      <c r="Y8" s="70">
        <f t="shared" si="15"/>
        <v>3.1919999999999997</v>
      </c>
      <c r="Z8" s="70">
        <f t="shared" si="16"/>
        <v>1.5399999999999998</v>
      </c>
      <c r="AA8" s="70">
        <f t="shared" si="17"/>
        <v>1.6519999999999999</v>
      </c>
      <c r="AB8" s="70">
        <f t="shared" si="18"/>
        <v>0.93800000000000006</v>
      </c>
      <c r="AC8" s="70">
        <f t="shared" si="19"/>
        <v>0.16799999999999998</v>
      </c>
      <c r="AD8" s="70">
        <f t="shared" si="20"/>
        <v>0.92400000000000004</v>
      </c>
      <c r="AE8" s="70">
        <v>0</v>
      </c>
      <c r="AF8" s="70">
        <f t="shared" si="21"/>
        <v>43.323</v>
      </c>
    </row>
    <row r="9" spans="2:32" s="4" customFormat="1" ht="30" customHeight="1" x14ac:dyDescent="0.25">
      <c r="B9" s="23" t="s">
        <v>6225</v>
      </c>
      <c r="C9" s="24">
        <v>75</v>
      </c>
      <c r="D9" s="24">
        <v>90</v>
      </c>
      <c r="E9" s="23" t="s">
        <v>6204</v>
      </c>
      <c r="F9" s="65" t="s">
        <v>2466</v>
      </c>
      <c r="G9" s="60" t="str">
        <f t="shared" si="0"/>
        <v/>
      </c>
      <c r="H9" s="23" t="str">
        <f t="shared" si="1"/>
        <v>RD Johns</v>
      </c>
      <c r="I9" s="24" t="str">
        <f t="shared" si="2"/>
        <v>37486</v>
      </c>
      <c r="J9" s="24" t="str">
        <f t="shared" si="3"/>
        <v>12mm Diced Chicken</v>
      </c>
      <c r="L9" s="70">
        <f t="shared" si="4"/>
        <v>21.75</v>
      </c>
      <c r="M9" s="70">
        <f t="shared" si="5"/>
        <v>0.82500000000000007</v>
      </c>
      <c r="N9" s="70">
        <f t="shared" si="6"/>
        <v>0.52499999999999991</v>
      </c>
      <c r="O9" s="70">
        <f t="shared" si="7"/>
        <v>0.37499999999999994</v>
      </c>
      <c r="P9" s="70">
        <f t="shared" si="8"/>
        <v>0.15</v>
      </c>
      <c r="Q9" s="70">
        <f t="shared" si="9"/>
        <v>0</v>
      </c>
      <c r="R9" s="70">
        <f t="shared" si="10"/>
        <v>0.32250000000000001</v>
      </c>
      <c r="S9" s="70">
        <f t="shared" si="11"/>
        <v>0.375</v>
      </c>
      <c r="T9" s="70">
        <v>0</v>
      </c>
      <c r="U9" s="70">
        <f t="shared" si="12"/>
        <v>96.08250000000001</v>
      </c>
      <c r="V9" s="80"/>
      <c r="W9" s="70">
        <f t="shared" si="13"/>
        <v>26.099999999999998</v>
      </c>
      <c r="X9" s="70">
        <f t="shared" si="14"/>
        <v>0.9900000000000001</v>
      </c>
      <c r="Y9" s="70">
        <f t="shared" si="15"/>
        <v>0.62999999999999989</v>
      </c>
      <c r="Z9" s="70">
        <f t="shared" si="16"/>
        <v>0.44999999999999996</v>
      </c>
      <c r="AA9" s="70">
        <f t="shared" si="17"/>
        <v>0.18</v>
      </c>
      <c r="AB9" s="70">
        <f t="shared" si="18"/>
        <v>0</v>
      </c>
      <c r="AC9" s="70">
        <f t="shared" si="19"/>
        <v>0.38700000000000001</v>
      </c>
      <c r="AD9" s="70">
        <f t="shared" si="20"/>
        <v>0.45</v>
      </c>
      <c r="AE9" s="70">
        <v>0</v>
      </c>
      <c r="AF9" s="70">
        <f t="shared" si="21"/>
        <v>115.29900000000001</v>
      </c>
    </row>
    <row r="10" spans="2:32" s="4" customFormat="1" ht="30" customHeight="1" x14ac:dyDescent="0.25">
      <c r="B10" s="23" t="s">
        <v>3997</v>
      </c>
      <c r="C10" s="24">
        <v>15</v>
      </c>
      <c r="D10" s="24">
        <v>25</v>
      </c>
      <c r="E10" s="23" t="s">
        <v>6204</v>
      </c>
      <c r="F10" s="65" t="s">
        <v>2651</v>
      </c>
      <c r="G10" s="60" t="str">
        <f t="shared" si="0"/>
        <v/>
      </c>
      <c r="H10" s="23" t="str">
        <f t="shared" si="1"/>
        <v>RD Johns</v>
      </c>
      <c r="I10" s="24" t="str">
        <f t="shared" si="2"/>
        <v>4702</v>
      </c>
      <c r="J10" s="24" t="str">
        <f t="shared" si="3"/>
        <v>Onions (diced) Large Bag</v>
      </c>
      <c r="L10" s="70">
        <f t="shared" si="4"/>
        <v>0.22499999999999998</v>
      </c>
      <c r="M10" s="70">
        <f t="shared" si="5"/>
        <v>0.22499999999999998</v>
      </c>
      <c r="N10" s="70">
        <f t="shared" si="6"/>
        <v>0</v>
      </c>
      <c r="O10" s="70">
        <f t="shared" si="7"/>
        <v>0</v>
      </c>
      <c r="P10" s="70">
        <f t="shared" si="8"/>
        <v>0</v>
      </c>
      <c r="Q10" s="70">
        <f t="shared" si="9"/>
        <v>0.44999999999999996</v>
      </c>
      <c r="R10" s="70">
        <f t="shared" si="10"/>
        <v>1.5E-3</v>
      </c>
      <c r="S10" s="70">
        <v>0</v>
      </c>
      <c r="T10" s="70">
        <f t="shared" ref="T10:T11" si="22"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0.19500000000000001</v>
      </c>
      <c r="U10" s="70">
        <f t="shared" si="12"/>
        <v>2.6894999999999998</v>
      </c>
      <c r="V10" s="80"/>
      <c r="W10" s="70">
        <f t="shared" si="13"/>
        <v>0.375</v>
      </c>
      <c r="X10" s="70">
        <f t="shared" si="14"/>
        <v>0.375</v>
      </c>
      <c r="Y10" s="70">
        <f t="shared" si="15"/>
        <v>0</v>
      </c>
      <c r="Z10" s="70">
        <f t="shared" si="16"/>
        <v>0</v>
      </c>
      <c r="AA10" s="70">
        <f t="shared" si="17"/>
        <v>0</v>
      </c>
      <c r="AB10" s="70">
        <f t="shared" si="18"/>
        <v>0.75</v>
      </c>
      <c r="AC10" s="70">
        <f t="shared" si="19"/>
        <v>2.5000000000000001E-3</v>
      </c>
      <c r="AD10" s="70">
        <v>0</v>
      </c>
      <c r="AE10" s="70">
        <f t="shared" ref="AE10:AE11" si="23"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0.32500000000000001</v>
      </c>
      <c r="AF10" s="70">
        <f t="shared" si="21"/>
        <v>4.4824999999999999</v>
      </c>
    </row>
    <row r="11" spans="2:32" s="4" customFormat="1" ht="30" customHeight="1" x14ac:dyDescent="0.25">
      <c r="B11" s="23" t="s">
        <v>6227</v>
      </c>
      <c r="C11" s="24">
        <v>15</v>
      </c>
      <c r="D11" s="24">
        <v>25</v>
      </c>
      <c r="E11" s="23" t="s">
        <v>6204</v>
      </c>
      <c r="F11" s="65" t="s">
        <v>3032</v>
      </c>
      <c r="G11" s="60" t="str">
        <f t="shared" si="0"/>
        <v/>
      </c>
      <c r="H11" s="23" t="str">
        <f t="shared" si="1"/>
        <v>RD Johns</v>
      </c>
      <c r="I11" s="24" t="str">
        <f t="shared" si="2"/>
        <v>7902</v>
      </c>
      <c r="J11" s="24" t="str">
        <f t="shared" si="3"/>
        <v>Darts Mixed peppers</v>
      </c>
      <c r="L11" s="70">
        <f t="shared" si="4"/>
        <v>0.15</v>
      </c>
      <c r="M11" s="70">
        <f t="shared" si="5"/>
        <v>0.67499999999999993</v>
      </c>
      <c r="N11" s="70">
        <f t="shared" si="6"/>
        <v>0</v>
      </c>
      <c r="O11" s="70">
        <f t="shared" si="7"/>
        <v>0</v>
      </c>
      <c r="P11" s="70">
        <f t="shared" si="8"/>
        <v>0</v>
      </c>
      <c r="Q11" s="70">
        <f t="shared" si="9"/>
        <v>0.3</v>
      </c>
      <c r="R11" s="70">
        <f t="shared" si="10"/>
        <v>3.0000000000000001E-3</v>
      </c>
      <c r="S11" s="70">
        <v>0</v>
      </c>
      <c r="T11" s="70">
        <f t="shared" si="22"/>
        <v>0.52500000000000002</v>
      </c>
      <c r="U11" s="70">
        <f t="shared" si="12"/>
        <v>3.9434999999999993</v>
      </c>
      <c r="V11" s="80"/>
      <c r="W11" s="70">
        <f t="shared" si="13"/>
        <v>0.25</v>
      </c>
      <c r="X11" s="70">
        <f t="shared" si="14"/>
        <v>1.125</v>
      </c>
      <c r="Y11" s="70">
        <f t="shared" si="15"/>
        <v>0</v>
      </c>
      <c r="Z11" s="70">
        <f t="shared" si="16"/>
        <v>0</v>
      </c>
      <c r="AA11" s="70">
        <f t="shared" si="17"/>
        <v>0</v>
      </c>
      <c r="AB11" s="70">
        <f t="shared" si="18"/>
        <v>0.5</v>
      </c>
      <c r="AC11" s="70">
        <f t="shared" si="19"/>
        <v>5.0000000000000001E-3</v>
      </c>
      <c r="AD11" s="70">
        <v>0</v>
      </c>
      <c r="AE11" s="70">
        <f t="shared" si="23"/>
        <v>0.87500000000000011</v>
      </c>
      <c r="AF11" s="70">
        <f t="shared" si="21"/>
        <v>6.5724999999999989</v>
      </c>
    </row>
    <row r="12" spans="2:32" s="4" customFormat="1" ht="17.25" customHeight="1" x14ac:dyDescent="0.25">
      <c r="B12" s="89" t="s">
        <v>6216</v>
      </c>
      <c r="C12" s="90"/>
      <c r="D12" s="90"/>
      <c r="E12" s="90"/>
      <c r="F12" s="90"/>
      <c r="G12" s="90"/>
      <c r="H12" s="90"/>
      <c r="I12" s="90"/>
      <c r="J12" s="9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2975</v>
      </c>
      <c r="C13" s="39">
        <v>20</v>
      </c>
      <c r="D13" s="39">
        <v>25</v>
      </c>
      <c r="E13" s="38" t="s">
        <v>6204</v>
      </c>
      <c r="F13" s="65" t="s">
        <v>3270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33094</v>
      </c>
      <c r="J13" s="24" t="str">
        <f>_xlfn.IFNA(VLOOKUP($F13,Products,5,FALSE),"Not Found")</f>
        <v>Strawberries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1.22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9.1999999999999998E-2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8.0000000000000002E-3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 t="shared" ref="T13:T15" si="24"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1.22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6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0.15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1.5249999999999999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0.125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0.11499999999999999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0.01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 t="shared" ref="AE13:AE15" si="25"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1.5249999999999999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7.5</v>
      </c>
    </row>
    <row r="14" spans="2:32" s="4" customFormat="1" ht="30" customHeight="1" x14ac:dyDescent="0.25">
      <c r="B14" s="38" t="s">
        <v>2668</v>
      </c>
      <c r="C14" s="39">
        <v>15</v>
      </c>
      <c r="D14" s="39">
        <v>20</v>
      </c>
      <c r="E14" s="38" t="s">
        <v>6204</v>
      </c>
      <c r="F14" s="65" t="s">
        <v>3267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Tamar Fresh</v>
      </c>
      <c r="I14" s="24" t="str">
        <f>_xlfn.IFNA(VLOOKUP($F14,Products,4,FALSE),"Not Found")</f>
        <v>17229</v>
      </c>
      <c r="J14" s="24" t="str">
        <f>_xlfn.IFNA(VLOOKUP($F14,Products,5,FALSE),"Not Found")</f>
        <v>Red Grapes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0.10499999999999998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2.415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0.03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0.03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0.09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 t="shared" si="24"/>
        <v>2.415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9.75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0.13999999999999999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3.22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0.04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0.04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0.12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 t="shared" si="25"/>
        <v>3.22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13</v>
      </c>
    </row>
    <row r="15" spans="2:32" s="4" customFormat="1" ht="30" customHeight="1" x14ac:dyDescent="0.25">
      <c r="B15" s="38" t="s">
        <v>1447</v>
      </c>
      <c r="C15" s="39">
        <v>0.1</v>
      </c>
      <c r="D15" s="39">
        <v>0.1</v>
      </c>
      <c r="E15" s="38" t="s">
        <v>1216</v>
      </c>
      <c r="F15" s="65" t="s">
        <v>3333</v>
      </c>
      <c r="G15" s="60">
        <f>IFERROR(IF(E15="Individual Unit",IF(VLOOKUP($F15,Products,26,FALSE)="","X",VLOOKUP($F15,Products,26,FALSE)),""),"")</f>
        <v>167</v>
      </c>
      <c r="H15" s="23" t="str">
        <f>_xlfn.IFNA(VLOOKUP($F15,Products,2,FALSE),"Not Found")</f>
        <v>Tamar Fresh</v>
      </c>
      <c r="I15" s="24" t="str">
        <f>_xlfn.IFNA(VLOOKUP($F15,Products,4,FALSE),"Not Found")</f>
        <v>1006</v>
      </c>
      <c r="J15" s="24" t="str">
        <f>_xlfn.IFNA(VLOOKUP($F15,Products,5,FALSE),"Not Found")</f>
        <v>Gala Apples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0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2.1710000000000003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0.20040000000000002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0</v>
      </c>
      <c r="S15" s="70">
        <v>0</v>
      </c>
      <c r="T15" s="70">
        <f t="shared" si="24"/>
        <v>1.8370000000000002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8.35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0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2.1710000000000003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0.20040000000000002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0</v>
      </c>
      <c r="AD15" s="70">
        <v>0</v>
      </c>
      <c r="AE15" s="70">
        <f t="shared" si="25"/>
        <v>1.8370000000000002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8.35</v>
      </c>
    </row>
    <row r="16" spans="2:32" x14ac:dyDescent="0.25">
      <c r="L16" s="71">
        <f>SUM(L6:L15)</f>
        <v>28.385000000000002</v>
      </c>
      <c r="M16" s="71">
        <f t="shared" ref="M16:AF16" si="26">SUM(M6:M15)</f>
        <v>51.545999999999999</v>
      </c>
      <c r="N16" s="71">
        <f t="shared" si="26"/>
        <v>4.0949999999999998</v>
      </c>
      <c r="O16" s="71">
        <f t="shared" si="26"/>
        <v>2.5569999999999995</v>
      </c>
      <c r="P16" s="71">
        <f t="shared" si="26"/>
        <v>1.5379999999999998</v>
      </c>
      <c r="Q16" s="71">
        <f t="shared" si="26"/>
        <v>4.0804</v>
      </c>
      <c r="R16" s="71">
        <f t="shared" si="26"/>
        <v>0.46</v>
      </c>
      <c r="S16" s="71">
        <f t="shared" si="26"/>
        <v>1.5950000000000002</v>
      </c>
      <c r="T16" s="71">
        <f t="shared" si="26"/>
        <v>6.1920000000000002</v>
      </c>
      <c r="U16" s="71">
        <f t="shared" si="26"/>
        <v>363.99950000000001</v>
      </c>
      <c r="V16" s="73" t="s">
        <v>6151</v>
      </c>
      <c r="W16" s="71">
        <f t="shared" si="26"/>
        <v>35.606000000000002</v>
      </c>
      <c r="X16" s="71">
        <f t="shared" si="26"/>
        <v>71.427000000000007</v>
      </c>
      <c r="Y16" s="71">
        <f t="shared" si="26"/>
        <v>5.6370000000000005</v>
      </c>
      <c r="Z16" s="71">
        <f t="shared" si="26"/>
        <v>3.5149999999999997</v>
      </c>
      <c r="AA16" s="71">
        <f t="shared" si="26"/>
        <v>2.1219999999999999</v>
      </c>
      <c r="AB16" s="71">
        <f t="shared" si="26"/>
        <v>5.9283999999999999</v>
      </c>
      <c r="AC16" s="71">
        <f t="shared" si="26"/>
        <v>0.58149999999999991</v>
      </c>
      <c r="AD16" s="71">
        <f t="shared" si="26"/>
        <v>2.1740000000000004</v>
      </c>
      <c r="AE16" s="71">
        <f t="shared" si="26"/>
        <v>7.782</v>
      </c>
      <c r="AF16" s="71">
        <f t="shared" si="26"/>
        <v>489.94800000000004</v>
      </c>
    </row>
    <row r="17" spans="12:32" ht="15" customHeight="1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B1:J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10C38D79-D88E-48D0-BEDF-5253046E97B3}"/>
    <hyperlink ref="M1" location="'HOME WEEK 2'!A1" display="&lt; Week 2 Home" xr:uid="{54833DA1-4670-4751-9A9A-11F11859C9D7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E78FCCB-3426-47C2-8583-FFD60A9A19E4}">
          <x14:formula1>
            <xm:f>'Master Product List'!$B:$B</xm:f>
          </x14:formula1>
          <xm:sqref>F13:F15 F6:F11</xm:sqref>
        </x14:dataValidation>
      </x14:dataValidations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3E69-F055-4C29-B40D-5E8A3166771A}">
  <sheetPr>
    <tabColor theme="3" tint="9.9978637043366805E-2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8.140625" customWidth="1"/>
    <col min="5" max="5" width="15.7109375" customWidth="1"/>
    <col min="6" max="6" width="22.140625" customWidth="1"/>
    <col min="7" max="7" width="4" customWidth="1"/>
    <col min="8" max="8" width="9.5703125" customWidth="1"/>
    <col min="9" max="9" width="10.5703125" style="56" customWidth="1"/>
    <col min="10" max="10" width="18.85546875" hidden="1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6214</v>
      </c>
      <c r="C1" s="95"/>
      <c r="D1" s="95"/>
      <c r="E1" s="95"/>
      <c r="F1" s="95"/>
      <c r="G1" s="95"/>
      <c r="H1" s="95"/>
      <c r="I1" s="95"/>
      <c r="J1" s="5"/>
      <c r="K1" s="5"/>
      <c r="L1" s="36" t="s">
        <v>6134</v>
      </c>
      <c r="M1" s="36" t="s">
        <v>6135</v>
      </c>
      <c r="N1" s="5"/>
      <c r="O1" s="5"/>
      <c r="P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2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6215</v>
      </c>
      <c r="C6" s="24">
        <v>30</v>
      </c>
      <c r="D6" s="24">
        <v>40</v>
      </c>
      <c r="E6" s="23" t="s">
        <v>6204</v>
      </c>
      <c r="F6" s="23" t="s">
        <v>5549</v>
      </c>
      <c r="G6" s="58" t="str">
        <f t="shared" ref="G6:G10" si="0">IFERROR(IF(E6="Individual Unit",IF(VLOOKUP($F6,Products,26,FALSE)="","X",VLOOKUP($F6,Products,26,FALSE)),""),"")</f>
        <v/>
      </c>
      <c r="H6" s="23" t="str">
        <f t="shared" ref="H6:H10" si="1">_xlfn.IFNA(VLOOKUP($F6,Products,2,FALSE),"Not Found")</f>
        <v>RD Johns</v>
      </c>
      <c r="I6" s="24" t="str">
        <f t="shared" ref="I6:I10" si="2">_xlfn.IFNA(VLOOKUP($F6,Products,4,FALSE),"Not Found")</f>
        <v>55074</v>
      </c>
      <c r="J6" s="57" t="str">
        <f t="shared" ref="J6:J10" si="3">_xlfn.IFNA(VLOOKUP($F6,Products,5,FALSE),"Not Found")</f>
        <v>Fontinella Five Bean Salad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2.13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6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0.39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0.39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1.98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1.2E-2</v>
      </c>
      <c r="S6" s="70">
        <f t="shared" ref="S6:S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0.24</v>
      </c>
      <c r="T6" s="70">
        <v>0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40.295999999999999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2.84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8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0.52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0.52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2.64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1.6E-2</v>
      </c>
      <c r="AD6" s="70">
        <f t="shared" ref="AD6:AD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0.32</v>
      </c>
      <c r="AE6" s="70">
        <v>0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53.727999999999994</v>
      </c>
    </row>
    <row r="7" spans="2:32" s="4" customFormat="1" ht="30" customHeight="1" x14ac:dyDescent="0.25">
      <c r="B7" s="23" t="s">
        <v>2033</v>
      </c>
      <c r="C7" s="24">
        <v>30</v>
      </c>
      <c r="D7" s="24">
        <v>40</v>
      </c>
      <c r="E7" s="23" t="s">
        <v>6204</v>
      </c>
      <c r="F7" s="23" t="s">
        <v>2032</v>
      </c>
      <c r="G7" s="58" t="str">
        <f t="shared" si="0"/>
        <v/>
      </c>
      <c r="H7" s="23" t="str">
        <f t="shared" si="1"/>
        <v>RD Johns</v>
      </c>
      <c r="I7" s="24" t="str">
        <f t="shared" si="2"/>
        <v>14945</v>
      </c>
      <c r="J7" s="57" t="str">
        <f t="shared" si="3"/>
        <v>Chickpeas</v>
      </c>
      <c r="L7" s="70">
        <f t="shared" si="4"/>
        <v>2.16</v>
      </c>
      <c r="M7" s="70">
        <f t="shared" si="5"/>
        <v>4.47</v>
      </c>
      <c r="N7" s="70">
        <f t="shared" si="6"/>
        <v>0.69</v>
      </c>
      <c r="O7" s="70">
        <f t="shared" si="7"/>
        <v>0.59999999999999987</v>
      </c>
      <c r="P7" s="70">
        <f t="shared" si="8"/>
        <v>0.09</v>
      </c>
      <c r="Q7" s="70">
        <f t="shared" si="9"/>
        <v>2.25</v>
      </c>
      <c r="R7" s="70">
        <f t="shared" si="10"/>
        <v>2.4E-2</v>
      </c>
      <c r="S7" s="70">
        <f t="shared" si="11"/>
        <v>0</v>
      </c>
      <c r="T7" s="70">
        <v>0</v>
      </c>
      <c r="U7" s="70">
        <f t="shared" si="12"/>
        <v>37.355999999999995</v>
      </c>
      <c r="V7" s="80"/>
      <c r="W7" s="70">
        <f t="shared" si="13"/>
        <v>2.8800000000000003</v>
      </c>
      <c r="X7" s="70">
        <f t="shared" si="14"/>
        <v>5.96</v>
      </c>
      <c r="Y7" s="70">
        <f t="shared" si="15"/>
        <v>0.91999999999999993</v>
      </c>
      <c r="Z7" s="70">
        <f t="shared" si="16"/>
        <v>0.79999999999999982</v>
      </c>
      <c r="AA7" s="70">
        <f t="shared" si="17"/>
        <v>0.12</v>
      </c>
      <c r="AB7" s="70">
        <f t="shared" si="18"/>
        <v>3</v>
      </c>
      <c r="AC7" s="70">
        <f t="shared" si="19"/>
        <v>3.2000000000000001E-2</v>
      </c>
      <c r="AD7" s="70">
        <f t="shared" si="20"/>
        <v>0</v>
      </c>
      <c r="AE7" s="70">
        <v>0</v>
      </c>
      <c r="AF7" s="70">
        <f t="shared" si="21"/>
        <v>49.807999999999993</v>
      </c>
    </row>
    <row r="8" spans="2:32" s="4" customFormat="1" ht="30" customHeight="1" x14ac:dyDescent="0.25">
      <c r="B8" s="23" t="s">
        <v>728</v>
      </c>
      <c r="C8" s="24">
        <v>50</v>
      </c>
      <c r="D8" s="24">
        <v>70</v>
      </c>
      <c r="E8" s="23" t="s">
        <v>6204</v>
      </c>
      <c r="F8" s="23" t="s">
        <v>2888</v>
      </c>
      <c r="G8" s="58" t="str">
        <f t="shared" si="0"/>
        <v/>
      </c>
      <c r="H8" s="23" t="str">
        <f t="shared" si="1"/>
        <v>RD Johns</v>
      </c>
      <c r="I8" s="24" t="str">
        <f t="shared" si="2"/>
        <v>66959</v>
      </c>
      <c r="J8" s="57" t="str">
        <f t="shared" si="3"/>
        <v>Tilda Brown &amp; White Rice</v>
      </c>
      <c r="L8" s="70">
        <f t="shared" si="4"/>
        <v>3.7000000000000006</v>
      </c>
      <c r="M8" s="70">
        <f t="shared" si="5"/>
        <v>38.450000000000003</v>
      </c>
      <c r="N8" s="70">
        <f t="shared" si="6"/>
        <v>0.90000000000000013</v>
      </c>
      <c r="O8" s="70">
        <f t="shared" si="7"/>
        <v>0.7</v>
      </c>
      <c r="P8" s="70">
        <f t="shared" si="8"/>
        <v>0.2</v>
      </c>
      <c r="Q8" s="70">
        <f t="shared" si="9"/>
        <v>0.85000000000000009</v>
      </c>
      <c r="R8" s="70">
        <f t="shared" si="10"/>
        <v>5.0000000000000001E-3</v>
      </c>
      <c r="S8" s="70">
        <f t="shared" si="11"/>
        <v>0.4</v>
      </c>
      <c r="T8" s="70">
        <v>0</v>
      </c>
      <c r="U8" s="70">
        <f t="shared" si="12"/>
        <v>179.375</v>
      </c>
      <c r="V8" s="80"/>
      <c r="W8" s="70">
        <f t="shared" si="13"/>
        <v>5.1800000000000006</v>
      </c>
      <c r="X8" s="70">
        <f t="shared" si="14"/>
        <v>53.83</v>
      </c>
      <c r="Y8" s="70">
        <f t="shared" si="15"/>
        <v>1.2600000000000002</v>
      </c>
      <c r="Z8" s="70">
        <f t="shared" si="16"/>
        <v>0.97999999999999987</v>
      </c>
      <c r="AA8" s="70">
        <f t="shared" si="17"/>
        <v>0.28000000000000003</v>
      </c>
      <c r="AB8" s="70">
        <f t="shared" si="18"/>
        <v>1.1900000000000002</v>
      </c>
      <c r="AC8" s="70">
        <f t="shared" si="19"/>
        <v>7.0000000000000001E-3</v>
      </c>
      <c r="AD8" s="70">
        <f t="shared" si="20"/>
        <v>0.56000000000000005</v>
      </c>
      <c r="AE8" s="70">
        <v>0</v>
      </c>
      <c r="AF8" s="70">
        <f t="shared" si="21"/>
        <v>251.125</v>
      </c>
    </row>
    <row r="9" spans="2:32" s="4" customFormat="1" ht="30" customHeight="1" x14ac:dyDescent="0.25">
      <c r="B9" s="23" t="s">
        <v>4532</v>
      </c>
      <c r="C9" s="24">
        <v>50</v>
      </c>
      <c r="D9" s="24">
        <v>70</v>
      </c>
      <c r="E9" s="23" t="s">
        <v>6204</v>
      </c>
      <c r="F9" s="23" t="s">
        <v>3112</v>
      </c>
      <c r="G9" s="58" t="str">
        <f t="shared" si="0"/>
        <v/>
      </c>
      <c r="H9" s="23" t="str">
        <f t="shared" si="1"/>
        <v>RD Johns</v>
      </c>
      <c r="I9" s="24" t="str">
        <f t="shared" si="2"/>
        <v>8807</v>
      </c>
      <c r="J9" s="57" t="str">
        <f t="shared" si="3"/>
        <v>Cauliflower Florets 2.5kg</v>
      </c>
      <c r="L9" s="70">
        <f t="shared" si="4"/>
        <v>0.95</v>
      </c>
      <c r="M9" s="70">
        <f t="shared" si="5"/>
        <v>1.05</v>
      </c>
      <c r="N9" s="70">
        <f t="shared" si="6"/>
        <v>0.1</v>
      </c>
      <c r="O9" s="70">
        <f t="shared" si="7"/>
        <v>0.1</v>
      </c>
      <c r="P9" s="70">
        <f t="shared" si="8"/>
        <v>0</v>
      </c>
      <c r="Q9" s="70">
        <f t="shared" si="9"/>
        <v>1.1000000000000001</v>
      </c>
      <c r="R9" s="70">
        <f t="shared" si="10"/>
        <v>2.5000000000000001E-2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0.8</v>
      </c>
      <c r="U9" s="70">
        <f t="shared" si="12"/>
        <v>11.115</v>
      </c>
      <c r="V9" s="80"/>
      <c r="W9" s="70">
        <f t="shared" si="13"/>
        <v>1.33</v>
      </c>
      <c r="X9" s="70">
        <f t="shared" si="14"/>
        <v>1.4700000000000002</v>
      </c>
      <c r="Y9" s="70">
        <f t="shared" si="15"/>
        <v>0.14000000000000001</v>
      </c>
      <c r="Z9" s="70">
        <f t="shared" si="16"/>
        <v>0.14000000000000001</v>
      </c>
      <c r="AA9" s="70">
        <f t="shared" si="17"/>
        <v>0</v>
      </c>
      <c r="AB9" s="70">
        <f t="shared" si="18"/>
        <v>1.5400000000000003</v>
      </c>
      <c r="AC9" s="70">
        <f t="shared" si="19"/>
        <v>3.5000000000000003E-2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1.1200000000000001</v>
      </c>
      <c r="AF9" s="70">
        <f t="shared" si="21"/>
        <v>15.561</v>
      </c>
    </row>
    <row r="10" spans="2:32" s="4" customFormat="1" ht="30" customHeight="1" x14ac:dyDescent="0.25">
      <c r="B10" s="23" t="s">
        <v>2786</v>
      </c>
      <c r="C10" s="24">
        <v>50</v>
      </c>
      <c r="D10" s="24">
        <v>70</v>
      </c>
      <c r="E10" s="23" t="s">
        <v>6204</v>
      </c>
      <c r="F10" s="23" t="s">
        <v>5882</v>
      </c>
      <c r="G10" s="58" t="str">
        <f t="shared" si="0"/>
        <v/>
      </c>
      <c r="H10" s="23" t="str">
        <f t="shared" si="1"/>
        <v>ESW</v>
      </c>
      <c r="I10" s="24" t="str">
        <f t="shared" si="2"/>
        <v>Korma_Sauce_DF</v>
      </c>
      <c r="J10" s="57" t="str">
        <f t="shared" si="3"/>
        <v>DF Homemade Korma Sauce</v>
      </c>
      <c r="L10" s="70">
        <f t="shared" si="4"/>
        <v>0.91500000000000004</v>
      </c>
      <c r="M10" s="70">
        <f t="shared" si="5"/>
        <v>1.5650000000000002</v>
      </c>
      <c r="N10" s="70">
        <f t="shared" si="6"/>
        <v>2.2799999999999998</v>
      </c>
      <c r="O10" s="70">
        <f t="shared" si="7"/>
        <v>1.0999999999999999</v>
      </c>
      <c r="P10" s="70">
        <f t="shared" si="8"/>
        <v>1.18</v>
      </c>
      <c r="Q10" s="70">
        <f t="shared" si="9"/>
        <v>0.67</v>
      </c>
      <c r="R10" s="70">
        <f t="shared" si="10"/>
        <v>0.12</v>
      </c>
      <c r="S10" s="70">
        <f t="shared" ref="S10" si="22"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0.66</v>
      </c>
      <c r="T10" s="70">
        <v>0</v>
      </c>
      <c r="U10" s="70">
        <f t="shared" si="12"/>
        <v>30.945</v>
      </c>
      <c r="V10" s="80"/>
      <c r="W10" s="70">
        <f t="shared" si="13"/>
        <v>1.2809999999999999</v>
      </c>
      <c r="X10" s="70">
        <f t="shared" si="14"/>
        <v>2.1910000000000003</v>
      </c>
      <c r="Y10" s="70">
        <f t="shared" si="15"/>
        <v>3.1919999999999997</v>
      </c>
      <c r="Z10" s="70">
        <f t="shared" si="16"/>
        <v>1.5399999999999998</v>
      </c>
      <c r="AA10" s="70">
        <f t="shared" si="17"/>
        <v>1.6519999999999999</v>
      </c>
      <c r="AB10" s="70">
        <f t="shared" si="18"/>
        <v>0.93800000000000006</v>
      </c>
      <c r="AC10" s="70">
        <f t="shared" si="19"/>
        <v>0.16799999999999998</v>
      </c>
      <c r="AD10" s="70">
        <f t="shared" ref="AD10" si="23"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0.92400000000000004</v>
      </c>
      <c r="AE10" s="70">
        <v>0</v>
      </c>
      <c r="AF10" s="70">
        <f t="shared" si="21"/>
        <v>43.323</v>
      </c>
    </row>
    <row r="11" spans="2:32" s="4" customFormat="1" ht="17.25" customHeight="1" x14ac:dyDescent="0.25">
      <c r="B11" s="89" t="s">
        <v>6216</v>
      </c>
      <c r="C11" s="90"/>
      <c r="D11" s="90"/>
      <c r="E11" s="90"/>
      <c r="F11" s="90"/>
      <c r="G11" s="90"/>
      <c r="H11" s="90"/>
      <c r="I11" s="90"/>
      <c r="J11" s="9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</row>
    <row r="12" spans="2:32" s="4" customFormat="1" ht="30" customHeight="1" x14ac:dyDescent="0.25">
      <c r="B12" s="38" t="s">
        <v>2975</v>
      </c>
      <c r="C12" s="39">
        <v>20</v>
      </c>
      <c r="D12" s="39">
        <v>25</v>
      </c>
      <c r="E12" s="38" t="s">
        <v>6204</v>
      </c>
      <c r="F12" s="65" t="s">
        <v>3270</v>
      </c>
      <c r="G12" s="58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33094</v>
      </c>
      <c r="J12" s="57" t="str">
        <f>_xlfn.IFNA(VLOOKUP($F12,Products,5,FALSE),"Not Found")</f>
        <v>Strawberries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1.22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9.1999999999999998E-2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8.0000000000000002E-3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1.22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</v>
      </c>
      <c r="V12" s="72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1.5249999999999999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0.125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0.11499999999999999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0.01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1.5249999999999999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7.5</v>
      </c>
    </row>
    <row r="13" spans="2:32" s="4" customFormat="1" ht="30" customHeight="1" x14ac:dyDescent="0.25">
      <c r="B13" s="38" t="s">
        <v>2668</v>
      </c>
      <c r="C13" s="39">
        <v>15</v>
      </c>
      <c r="D13" s="39">
        <v>20</v>
      </c>
      <c r="E13" s="38" t="s">
        <v>6204</v>
      </c>
      <c r="F13" s="65" t="s">
        <v>3267</v>
      </c>
      <c r="G13" s="58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17229</v>
      </c>
      <c r="J13" s="57" t="str">
        <f>_xlfn.IFNA(VLOOKUP($F13,Products,5,FALSE),"Not Found")</f>
        <v>Red Grapes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0.10499999999999998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2.415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0.03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0.09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2.415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9.75</v>
      </c>
      <c r="V13" s="72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0.13999999999999999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3.22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0.04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0.04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0.12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3.22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13</v>
      </c>
    </row>
    <row r="14" spans="2:32" s="4" customFormat="1" ht="30" customHeight="1" x14ac:dyDescent="0.25">
      <c r="B14" s="38" t="s">
        <v>1447</v>
      </c>
      <c r="C14" s="39">
        <v>0.1</v>
      </c>
      <c r="D14" s="39">
        <v>0.1</v>
      </c>
      <c r="E14" s="38" t="s">
        <v>1216</v>
      </c>
      <c r="F14" s="65" t="s">
        <v>3333</v>
      </c>
      <c r="G14" s="58">
        <f>IFERROR(IF(E14="Individual Unit",IF(VLOOKUP($F14,Products,26,FALSE)="","X",VLOOKUP($F14,Products,26,FALSE)),""),"")</f>
        <v>167</v>
      </c>
      <c r="H14" s="23" t="str">
        <f>_xlfn.IFNA(VLOOKUP($F14,Products,2,FALSE),"Not Found")</f>
        <v>Tamar Fresh</v>
      </c>
      <c r="I14" s="24" t="str">
        <f>_xlfn.IFNA(VLOOKUP($F14,Products,4,FALSE),"Not Found")</f>
        <v>1006</v>
      </c>
      <c r="J14" s="57" t="str">
        <f>_xlfn.IFNA(VLOOKUP($F14,Products,5,FALSE),"Not Found")</f>
        <v>Gala Apples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2.1710000000000003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0.20040000000000002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1.8370000000000002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8.35</v>
      </c>
      <c r="V14" s="72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2.1710000000000003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0.20040000000000002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1.8370000000000002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8.35</v>
      </c>
    </row>
    <row r="15" spans="2:32" x14ac:dyDescent="0.25">
      <c r="L15" s="71">
        <f t="shared" ref="L15:U15" si="24">SUM(L6:L14)</f>
        <v>10.08</v>
      </c>
      <c r="M15" s="71">
        <f t="shared" si="24"/>
        <v>57.340999999999994</v>
      </c>
      <c r="N15" s="71">
        <f t="shared" si="24"/>
        <v>4.4899999999999993</v>
      </c>
      <c r="O15" s="71">
        <f t="shared" si="24"/>
        <v>3.0119999999999996</v>
      </c>
      <c r="P15" s="71">
        <f t="shared" si="24"/>
        <v>1.478</v>
      </c>
      <c r="Q15" s="71">
        <f t="shared" si="24"/>
        <v>7.3403999999999998</v>
      </c>
      <c r="R15" s="71">
        <f t="shared" si="24"/>
        <v>0.186</v>
      </c>
      <c r="S15" s="71">
        <f t="shared" si="24"/>
        <v>1.3</v>
      </c>
      <c r="T15" s="71">
        <f>SUM(T6:T14)</f>
        <v>6.2720000000000002</v>
      </c>
      <c r="U15" s="71">
        <f t="shared" si="24"/>
        <v>323.18700000000001</v>
      </c>
      <c r="V15" s="73" t="s">
        <v>6151</v>
      </c>
      <c r="W15" s="71">
        <f t="shared" ref="W15:AF15" si="25">SUM(W6:W14)</f>
        <v>13.801000000000004</v>
      </c>
      <c r="X15" s="71">
        <f t="shared" si="25"/>
        <v>78.367000000000004</v>
      </c>
      <c r="Y15" s="71">
        <f t="shared" si="25"/>
        <v>6.1970000000000001</v>
      </c>
      <c r="Z15" s="71">
        <f t="shared" si="25"/>
        <v>4.1349999999999998</v>
      </c>
      <c r="AA15" s="71">
        <f t="shared" si="25"/>
        <v>2.0619999999999998</v>
      </c>
      <c r="AB15" s="71">
        <f t="shared" si="25"/>
        <v>9.878400000000001</v>
      </c>
      <c r="AC15" s="71">
        <f t="shared" si="25"/>
        <v>0.25800000000000001</v>
      </c>
      <c r="AD15" s="71">
        <f t="shared" si="25"/>
        <v>1.8040000000000003</v>
      </c>
      <c r="AE15" s="71">
        <f>SUM(AE6:AE14)</f>
        <v>7.702</v>
      </c>
      <c r="AF15" s="71">
        <f t="shared" si="25"/>
        <v>442.39499999999998</v>
      </c>
    </row>
    <row r="16" spans="2:32" ht="15" customHeight="1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I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F4962784-A9CD-4B0C-A83C-84322647C884}"/>
    <hyperlink ref="M1" location="'HOME WEEK 2'!A1" display="&lt; Week 2 Home" xr:uid="{25DDC652-4B20-4A39-B92E-334B4002AACC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1C782F-2D5E-4277-854B-F62FF50110F4}">
          <x14:formula1>
            <xm:f>'Master Product List'!$B:$B</xm:f>
          </x14:formula1>
          <xm:sqref>F6:F10 F12:F14</xm:sqref>
        </x14:dataValidation>
      </x14:dataValidation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292EF-8ED9-4CB9-81CC-1843A58AE1C8}">
  <sheetPr>
    <tabColor theme="3" tint="9.9978637043366805E-2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6092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2415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0" si="0">IFERROR(IF(E6="Individual Unit",IF(VLOOKUP($F6,Products,26,FALSE)="","X",VLOOKUP($F6,Products,26,FALSE)),""),"")</f>
        <v>40</v>
      </c>
      <c r="H6" s="23" t="str">
        <f t="shared" ref="H6:H10" si="1">_xlfn.IFNA(VLOOKUP($F6,Products,2,FALSE),"Not Found")</f>
        <v>Bidfood</v>
      </c>
      <c r="I6" s="24" t="str">
        <f t="shared" ref="I6:I10" si="2">_xlfn.IFNA(VLOOKUP($F6,Products,4,FALSE),"Not Found")</f>
        <v>81210</v>
      </c>
      <c r="J6" s="24" t="str">
        <f t="shared" ref="J6:J10" si="3">_xlfn.IFNA(VLOOKUP($F6,Products,5,FALSE),"Not Found")</f>
        <v>Everyday Favourites Mk4 Sandwich Baps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 t="shared" ref="S6:U10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9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9" si="20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AE6" s="70">
        <v>0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2697</v>
      </c>
      <c r="C7" s="24">
        <v>0</v>
      </c>
      <c r="D7" s="24">
        <v>1</v>
      </c>
      <c r="E7" s="23" t="s">
        <v>1216</v>
      </c>
      <c r="F7" s="65" t="s">
        <v>2694</v>
      </c>
      <c r="G7" s="60">
        <f t="shared" ref="G7" si="22">IFERROR(IF(E7="Individual Unit",IF(VLOOKUP($F7,Products,26,FALSE)="","X",VLOOKUP($F7,Products,26,FALSE)),""),"")</f>
        <v>65</v>
      </c>
      <c r="H7" s="23" t="str">
        <f t="shared" si="1"/>
        <v>RD Johns</v>
      </c>
      <c r="I7" s="24" t="str">
        <f t="shared" si="2"/>
        <v>5108</v>
      </c>
      <c r="J7" s="24" t="str">
        <f t="shared" si="3"/>
        <v xml:space="preserve">Kara 5" Premium </v>
      </c>
      <c r="L7" s="70">
        <f t="shared" si="4"/>
        <v>0</v>
      </c>
      <c r="M7" s="70">
        <f t="shared" si="5"/>
        <v>0</v>
      </c>
      <c r="N7" s="70">
        <f t="shared" si="6"/>
        <v>0</v>
      </c>
      <c r="O7" s="70">
        <f t="shared" si="7"/>
        <v>0</v>
      </c>
      <c r="P7" s="70">
        <f t="shared" si="8"/>
        <v>0</v>
      </c>
      <c r="Q7" s="70">
        <f t="shared" si="9"/>
        <v>0</v>
      </c>
      <c r="R7" s="70">
        <f t="shared" si="10"/>
        <v>0</v>
      </c>
      <c r="S7" s="70">
        <f t="shared" si="11"/>
        <v>0</v>
      </c>
      <c r="T7" s="70">
        <v>0</v>
      </c>
      <c r="U7" s="70">
        <f t="shared" si="12"/>
        <v>0</v>
      </c>
      <c r="V7" s="80"/>
      <c r="W7" s="70">
        <f t="shared" si="13"/>
        <v>5.2</v>
      </c>
      <c r="X7" s="70">
        <f t="shared" si="14"/>
        <v>30.549999999999997</v>
      </c>
      <c r="Y7" s="70">
        <f t="shared" si="15"/>
        <v>0.97499999999999998</v>
      </c>
      <c r="Z7" s="70">
        <f t="shared" si="16"/>
        <v>0.84500000000000008</v>
      </c>
      <c r="AA7" s="70">
        <f t="shared" si="17"/>
        <v>0.13</v>
      </c>
      <c r="AB7" s="70">
        <f t="shared" si="18"/>
        <v>1.95</v>
      </c>
      <c r="AC7" s="70">
        <f t="shared" si="19"/>
        <v>0.58500000000000008</v>
      </c>
      <c r="AD7" s="70">
        <f t="shared" si="20"/>
        <v>0</v>
      </c>
      <c r="AE7" s="70">
        <v>0</v>
      </c>
      <c r="AF7" s="70">
        <f t="shared" si="21"/>
        <v>157.3715</v>
      </c>
    </row>
    <row r="8" spans="2:32" s="4" customFormat="1" ht="30" customHeight="1" x14ac:dyDescent="0.25">
      <c r="B8" s="23" t="s">
        <v>5605</v>
      </c>
      <c r="C8" s="24">
        <v>1</v>
      </c>
      <c r="D8" s="24">
        <v>1.5</v>
      </c>
      <c r="E8" s="23" t="s">
        <v>1216</v>
      </c>
      <c r="F8" s="65" t="s">
        <v>5604</v>
      </c>
      <c r="G8" s="60">
        <f t="shared" si="0"/>
        <v>17</v>
      </c>
      <c r="H8" s="23" t="str">
        <f t="shared" si="1"/>
        <v>RD Johns</v>
      </c>
      <c r="I8" s="24" t="str">
        <f t="shared" si="2"/>
        <v>31767</v>
      </c>
      <c r="J8" s="24" t="str">
        <f t="shared" si="3"/>
        <v>Boiled Egg</v>
      </c>
      <c r="L8" s="70">
        <f t="shared" si="4"/>
        <v>2.1419999999999999</v>
      </c>
      <c r="M8" s="70">
        <f t="shared" si="5"/>
        <v>0</v>
      </c>
      <c r="N8" s="70">
        <f t="shared" si="6"/>
        <v>1.53</v>
      </c>
      <c r="O8" s="70">
        <f t="shared" si="7"/>
        <v>1.105</v>
      </c>
      <c r="P8" s="70">
        <f t="shared" si="8"/>
        <v>0.42500000000000004</v>
      </c>
      <c r="Q8" s="70">
        <f t="shared" si="9"/>
        <v>0</v>
      </c>
      <c r="R8" s="70">
        <f t="shared" si="10"/>
        <v>6.6299999999999998E-2</v>
      </c>
      <c r="S8" s="70">
        <f t="shared" si="11"/>
        <v>0</v>
      </c>
      <c r="T8" s="70">
        <v>0</v>
      </c>
      <c r="U8" s="70">
        <f t="shared" si="12"/>
        <v>22.27</v>
      </c>
      <c r="V8" s="80"/>
      <c r="W8" s="70">
        <f t="shared" si="13"/>
        <v>3.2130000000000001</v>
      </c>
      <c r="X8" s="70">
        <f t="shared" si="14"/>
        <v>0</v>
      </c>
      <c r="Y8" s="70">
        <f t="shared" si="15"/>
        <v>2.2949999999999999</v>
      </c>
      <c r="Z8" s="70">
        <f t="shared" si="16"/>
        <v>1.6575</v>
      </c>
      <c r="AA8" s="70">
        <f t="shared" si="17"/>
        <v>0.63750000000000007</v>
      </c>
      <c r="AB8" s="70">
        <f t="shared" si="18"/>
        <v>0</v>
      </c>
      <c r="AC8" s="70">
        <f t="shared" si="19"/>
        <v>9.9449999999999997E-2</v>
      </c>
      <c r="AD8" s="70">
        <f t="shared" si="20"/>
        <v>0</v>
      </c>
      <c r="AE8" s="70">
        <v>0</v>
      </c>
      <c r="AF8" s="70">
        <f t="shared" si="21"/>
        <v>33.405000000000001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 t="shared" si="3"/>
        <v>Summer County Soft Spread</v>
      </c>
      <c r="L9" s="70">
        <f t="shared" si="4"/>
        <v>0</v>
      </c>
      <c r="M9" s="70">
        <f t="shared" si="5"/>
        <v>0</v>
      </c>
      <c r="N9" s="70">
        <f t="shared" si="6"/>
        <v>2.75</v>
      </c>
      <c r="O9" s="70">
        <f t="shared" si="7"/>
        <v>2</v>
      </c>
      <c r="P9" s="70">
        <f t="shared" si="8"/>
        <v>0.75</v>
      </c>
      <c r="Q9" s="70">
        <f t="shared" si="9"/>
        <v>0</v>
      </c>
      <c r="R9" s="70">
        <f t="shared" si="10"/>
        <v>6.9999999999999993E-2</v>
      </c>
      <c r="S9" s="70">
        <f t="shared" si="11"/>
        <v>0</v>
      </c>
      <c r="T9" s="70">
        <v>0</v>
      </c>
      <c r="U9" s="70">
        <f t="shared" si="12"/>
        <v>24.75</v>
      </c>
      <c r="V9" s="80"/>
      <c r="W9" s="70">
        <f t="shared" si="13"/>
        <v>0</v>
      </c>
      <c r="X9" s="70">
        <f t="shared" si="14"/>
        <v>0</v>
      </c>
      <c r="Y9" s="70">
        <f t="shared" si="15"/>
        <v>4.125</v>
      </c>
      <c r="Z9" s="70">
        <f t="shared" si="16"/>
        <v>3</v>
      </c>
      <c r="AA9" s="70">
        <f t="shared" si="17"/>
        <v>1.125</v>
      </c>
      <c r="AB9" s="70">
        <f t="shared" si="18"/>
        <v>0</v>
      </c>
      <c r="AC9" s="70">
        <f t="shared" si="19"/>
        <v>0.10499999999999998</v>
      </c>
      <c r="AD9" s="70">
        <f t="shared" si="20"/>
        <v>0</v>
      </c>
      <c r="AE9" s="70">
        <v>0</v>
      </c>
      <c r="AF9" s="70">
        <f t="shared" si="21"/>
        <v>37.125</v>
      </c>
    </row>
    <row r="10" spans="2:32" s="4" customFormat="1" ht="30" customHeight="1" x14ac:dyDescent="0.25">
      <c r="B10" s="23" t="s">
        <v>5588</v>
      </c>
      <c r="C10" s="24">
        <v>5</v>
      </c>
      <c r="D10" s="24">
        <v>10</v>
      </c>
      <c r="E10" s="23" t="s">
        <v>6204</v>
      </c>
      <c r="F10" s="65" t="s">
        <v>5587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33014</v>
      </c>
      <c r="J10" s="24" t="str">
        <f t="shared" si="3"/>
        <v>Cress</v>
      </c>
      <c r="L10" s="70">
        <f t="shared" si="4"/>
        <v>0.13</v>
      </c>
      <c r="M10" s="70">
        <f t="shared" si="5"/>
        <v>0.27500000000000002</v>
      </c>
      <c r="N10" s="70">
        <f t="shared" si="6"/>
        <v>3.4999999999999996E-2</v>
      </c>
      <c r="O10" s="70">
        <f t="shared" si="7"/>
        <v>3.4999999999999996E-2</v>
      </c>
      <c r="P10" s="70">
        <f t="shared" si="8"/>
        <v>0</v>
      </c>
      <c r="Q10" s="70">
        <f t="shared" si="9"/>
        <v>0</v>
      </c>
      <c r="R10" s="70">
        <f t="shared" si="10"/>
        <v>0</v>
      </c>
      <c r="S10" s="70">
        <v>0</v>
      </c>
      <c r="T10" s="70">
        <f t="shared" si="11"/>
        <v>0</v>
      </c>
      <c r="U10" s="70">
        <f t="shared" si="11"/>
        <v>0</v>
      </c>
      <c r="V10" s="80"/>
      <c r="W10" s="70">
        <f t="shared" si="13"/>
        <v>0.26</v>
      </c>
      <c r="X10" s="70">
        <f t="shared" si="14"/>
        <v>0.55000000000000004</v>
      </c>
      <c r="Y10" s="70">
        <f t="shared" si="15"/>
        <v>6.9999999999999993E-2</v>
      </c>
      <c r="Z10" s="70">
        <f t="shared" si="16"/>
        <v>6.9999999999999993E-2</v>
      </c>
      <c r="AA10" s="70">
        <f t="shared" si="17"/>
        <v>0</v>
      </c>
      <c r="AB10" s="70">
        <f t="shared" si="18"/>
        <v>0</v>
      </c>
      <c r="AC10" s="70">
        <f t="shared" si="19"/>
        <v>0</v>
      </c>
      <c r="AD10" s="70">
        <v>0</v>
      </c>
      <c r="AE10" s="70">
        <f t="shared" ref="AE10" si="23"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AF10" s="70">
        <f t="shared" si="21"/>
        <v>3.2</v>
      </c>
    </row>
    <row r="11" spans="2:32" ht="15.75" x14ac:dyDescent="0.25">
      <c r="B11" s="89" t="s">
        <v>6216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2975</v>
      </c>
      <c r="C12" s="39">
        <v>20</v>
      </c>
      <c r="D12" s="39">
        <v>25</v>
      </c>
      <c r="E12" s="38" t="s">
        <v>6204</v>
      </c>
      <c r="F12" s="65" t="s">
        <v>3270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33094</v>
      </c>
      <c r="J12" s="24" t="str">
        <f>_xlfn.IFNA(VLOOKUP($F12,Products,5,FALSE),"Not Found")</f>
        <v>Strawberries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1.22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9.1999999999999998E-2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8.0000000000000002E-3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1.22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1.5249999999999999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0.125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0.11499999999999999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0.01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1.22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7.5</v>
      </c>
    </row>
    <row r="13" spans="2:32" s="4" customFormat="1" ht="30" customHeight="1" x14ac:dyDescent="0.25">
      <c r="B13" s="38" t="s">
        <v>2668</v>
      </c>
      <c r="C13" s="39">
        <v>15</v>
      </c>
      <c r="D13" s="39">
        <v>20</v>
      </c>
      <c r="E13" s="38" t="s">
        <v>6204</v>
      </c>
      <c r="F13" s="65" t="s">
        <v>3267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17229</v>
      </c>
      <c r="J13" s="24" t="str">
        <f>_xlfn.IFNA(VLOOKUP($F13,Products,5,FALSE),"Not Found")</f>
        <v>Red Grapes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0.10499999999999998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2.415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0.03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0.09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2.415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9.75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0.13999999999999999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3.22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0.04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0.04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0.12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2.415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13</v>
      </c>
    </row>
    <row r="14" spans="2:32" s="4" customFormat="1" ht="30" customHeight="1" x14ac:dyDescent="0.25">
      <c r="B14" s="38" t="s">
        <v>1447</v>
      </c>
      <c r="C14" s="39">
        <v>0.1</v>
      </c>
      <c r="D14" s="39">
        <v>0.1</v>
      </c>
      <c r="E14" s="38" t="s">
        <v>1216</v>
      </c>
      <c r="F14" s="65" t="s">
        <v>3333</v>
      </c>
      <c r="G14" s="60">
        <f>IFERROR(IF(E14="Individual Unit",IF(VLOOKUP($F14,Products,26,FALSE)="","X",VLOOKUP($F14,Products,26,FALSE)),""),"")</f>
        <v>167</v>
      </c>
      <c r="H14" s="23" t="str">
        <f>_xlfn.IFNA(VLOOKUP($F14,Products,2,FALSE),"Not Found")</f>
        <v>Tamar Fresh</v>
      </c>
      <c r="I14" s="24" t="str">
        <f>_xlfn.IFNA(VLOOKUP($F14,Products,4,FALSE),"Not Found")</f>
        <v>1006</v>
      </c>
      <c r="J14" s="24" t="str">
        <f>_xlfn.IFNA(VLOOKUP($F14,Products,5,FALSE),"Not Found")</f>
        <v>Gala Apples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2.1710000000000003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0.20040000000000002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1.8370000000000002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8.35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2.1710000000000003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0.20040000000000002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1.8370000000000002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8.35</v>
      </c>
    </row>
    <row r="15" spans="2:32" x14ac:dyDescent="0.25">
      <c r="L15" s="71">
        <f t="shared" ref="L15:U15" si="24">SUM(L6:L14)</f>
        <v>6.3369999999999997</v>
      </c>
      <c r="M15" s="71">
        <f t="shared" si="24"/>
        <v>24.640999999999995</v>
      </c>
      <c r="N15" s="71">
        <f t="shared" si="24"/>
        <v>5.165</v>
      </c>
      <c r="O15" s="71">
        <f t="shared" si="24"/>
        <v>3.9020000000000001</v>
      </c>
      <c r="P15" s="71">
        <f t="shared" si="24"/>
        <v>1.2629999999999999</v>
      </c>
      <c r="Q15" s="71">
        <f t="shared" si="24"/>
        <v>1.6903999999999999</v>
      </c>
      <c r="R15" s="71">
        <f t="shared" si="24"/>
        <v>0.50829999999999997</v>
      </c>
      <c r="S15" s="71">
        <f t="shared" si="24"/>
        <v>1.4400000000000002</v>
      </c>
      <c r="T15" s="71">
        <f t="shared" si="24"/>
        <v>5.4719999999999995</v>
      </c>
      <c r="U15" s="71">
        <f t="shared" si="24"/>
        <v>169.52</v>
      </c>
      <c r="V15" s="73" t="s">
        <v>6151</v>
      </c>
      <c r="W15" s="71">
        <f t="shared" ref="W15:AF15" si="25">SUM(W6:W14)</f>
        <v>8.963000000000001</v>
      </c>
      <c r="X15" s="71">
        <f t="shared" si="25"/>
        <v>38.015999999999998</v>
      </c>
      <c r="Y15" s="71">
        <f t="shared" si="25"/>
        <v>7.63</v>
      </c>
      <c r="Z15" s="71">
        <f t="shared" si="25"/>
        <v>5.7275</v>
      </c>
      <c r="AA15" s="71">
        <f t="shared" si="25"/>
        <v>1.9025000000000001</v>
      </c>
      <c r="AB15" s="71">
        <f t="shared" si="25"/>
        <v>2.5204000000000004</v>
      </c>
      <c r="AC15" s="71">
        <f t="shared" si="25"/>
        <v>0.7894500000000001</v>
      </c>
      <c r="AD15" s="71">
        <f t="shared" si="25"/>
        <v>1.4400000000000002</v>
      </c>
      <c r="AE15" s="71">
        <f t="shared" si="25"/>
        <v>5.4719999999999995</v>
      </c>
      <c r="AF15" s="71">
        <f t="shared" si="25"/>
        <v>259.95150000000001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4.2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527E86DD-D652-4F6F-A382-135C07FF9738}"/>
    <hyperlink ref="M1" location="'HOME WEEK 2'!A1" display="&lt; Week 2 Home" xr:uid="{D1E96435-DED2-4BE8-96E9-1F31946ABDCF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12272E-F089-4516-B0EF-8F578A802654}">
          <x14:formula1>
            <xm:f>'Master Product List'!$B:$B</xm:f>
          </x14:formula1>
          <xm:sqref>F12:F14 F6:F10</xm:sqref>
        </x14:dataValidation>
      </x14:dataValidations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48BD3-2624-4EAD-BBAD-173D5E83521F}">
  <sheetPr>
    <tabColor theme="3" tint="9.9978637043366805E-2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6274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8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2745</v>
      </c>
      <c r="C6" s="24">
        <v>20</v>
      </c>
      <c r="D6" s="24">
        <v>30</v>
      </c>
      <c r="E6" s="23" t="s">
        <v>6204</v>
      </c>
      <c r="F6" s="65" t="s">
        <v>2744</v>
      </c>
      <c r="G6" s="60" t="str">
        <f t="shared" ref="G6:G10" si="0">IFERROR(IF(E6="Individual Unit",IF(VLOOKUP($F6,Products,26,FALSE)="","X",VLOOKUP($F6,Products,26,FALSE)),""),"")</f>
        <v/>
      </c>
      <c r="H6" s="23" t="str">
        <f t="shared" ref="H6:H10" si="1">_xlfn.IFNA(VLOOKUP($F6,Products,2,FALSE),"Not Found")</f>
        <v>Rd Johns</v>
      </c>
      <c r="I6" s="24" t="str">
        <f t="shared" ref="I6:I10" si="2">_xlfn.IFNA(VLOOKUP($F6,Products,4,FALSE),"Not Found")</f>
        <v>55838</v>
      </c>
      <c r="J6" s="24" t="str">
        <f t="shared" ref="J6:J10" si="3">_xlfn.IFNA(VLOOKUP($F6,Products,5,FALSE),"Not Found")</f>
        <v xml:space="preserve">Peas 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1.04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1.7999999999999998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0.06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0.04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0.02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0.91999999999999993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1.6E-2</v>
      </c>
      <c r="S6" s="70">
        <v>0</v>
      </c>
      <c r="T6" s="70">
        <f t="shared" ref="S6:T10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0.62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13.814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1.56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2.6999999999999997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0.09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0.06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0.03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1.38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2.4E-2</v>
      </c>
      <c r="AD6" s="70">
        <v>0</v>
      </c>
      <c r="AE6" s="70">
        <f t="shared" ref="AD6:AE10" si="20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0.62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20.721</v>
      </c>
    </row>
    <row r="7" spans="2:32" s="4" customFormat="1" ht="30" customHeight="1" x14ac:dyDescent="0.25">
      <c r="B7" s="23" t="s">
        <v>1812</v>
      </c>
      <c r="C7" s="24">
        <v>75</v>
      </c>
      <c r="D7" s="24">
        <v>100</v>
      </c>
      <c r="E7" s="23" t="s">
        <v>6204</v>
      </c>
      <c r="F7" s="65" t="s">
        <v>5834</v>
      </c>
      <c r="G7" s="60" t="str">
        <f t="shared" si="0"/>
        <v/>
      </c>
      <c r="H7" s="23" t="str">
        <f t="shared" si="1"/>
        <v>Bidfood</v>
      </c>
      <c r="I7" s="24" t="str">
        <f t="shared" si="2"/>
        <v>35000</v>
      </c>
      <c r="J7" s="24" t="str">
        <f t="shared" si="3"/>
        <v>Potato chip skin on 10mm</v>
      </c>
      <c r="L7" s="70">
        <f t="shared" si="4"/>
        <v>1.5750000000000002</v>
      </c>
      <c r="M7" s="70">
        <f t="shared" si="5"/>
        <v>12.899999999999999</v>
      </c>
      <c r="N7" s="70">
        <f t="shared" si="6"/>
        <v>0.15</v>
      </c>
      <c r="O7" s="70">
        <f t="shared" si="7"/>
        <v>0.15</v>
      </c>
      <c r="P7" s="70">
        <f t="shared" si="8"/>
        <v>0</v>
      </c>
      <c r="Q7" s="70">
        <f t="shared" si="9"/>
        <v>0.97500000000000009</v>
      </c>
      <c r="R7" s="70">
        <f t="shared" si="10"/>
        <v>1.5000000000000001E-2</v>
      </c>
      <c r="S7" s="70">
        <v>0</v>
      </c>
      <c r="T7" s="70">
        <f t="shared" si="11"/>
        <v>0.45</v>
      </c>
      <c r="U7" s="70">
        <f t="shared" si="12"/>
        <v>56.25</v>
      </c>
      <c r="V7" s="80"/>
      <c r="W7" s="70">
        <f t="shared" si="13"/>
        <v>2.1</v>
      </c>
      <c r="X7" s="70">
        <f t="shared" si="14"/>
        <v>17.2</v>
      </c>
      <c r="Y7" s="70">
        <f t="shared" si="15"/>
        <v>0.2</v>
      </c>
      <c r="Z7" s="70">
        <f t="shared" si="16"/>
        <v>0.2</v>
      </c>
      <c r="AA7" s="70">
        <f t="shared" si="17"/>
        <v>0</v>
      </c>
      <c r="AB7" s="70">
        <f t="shared" si="18"/>
        <v>1.3</v>
      </c>
      <c r="AC7" s="70">
        <f t="shared" si="19"/>
        <v>0.02</v>
      </c>
      <c r="AD7" s="70">
        <v>0</v>
      </c>
      <c r="AE7" s="70">
        <f t="shared" si="20"/>
        <v>0.45</v>
      </c>
      <c r="AF7" s="70">
        <f t="shared" si="21"/>
        <v>75</v>
      </c>
    </row>
    <row r="8" spans="2:32" s="4" customFormat="1" ht="30" customHeight="1" x14ac:dyDescent="0.25">
      <c r="B8" s="23" t="s">
        <v>5859</v>
      </c>
      <c r="C8" s="24">
        <v>1.1299999999999999</v>
      </c>
      <c r="D8" s="24">
        <v>1.5</v>
      </c>
      <c r="E8" s="23" t="s">
        <v>6205</v>
      </c>
      <c r="F8" s="65" t="s">
        <v>5858</v>
      </c>
      <c r="G8" s="60" t="str">
        <f t="shared" ref="G8" si="22">IFERROR(IF(E8="Individual Unit",IF(VLOOKUP($F8,Products,26,FALSE)="","X",VLOOKUP($F8,Products,26,FALSE)),""),"")</f>
        <v/>
      </c>
      <c r="H8" s="23" t="str">
        <f t="shared" si="1"/>
        <v>Bidfood</v>
      </c>
      <c r="I8" s="24" t="str">
        <f t="shared" si="2"/>
        <v>00097</v>
      </c>
      <c r="J8" s="24" t="str">
        <f t="shared" si="3"/>
        <v>La Pedriza Olive Oil</v>
      </c>
      <c r="L8" s="70">
        <f t="shared" si="4"/>
        <v>0</v>
      </c>
      <c r="M8" s="70">
        <f t="shared" si="5"/>
        <v>0</v>
      </c>
      <c r="N8" s="70">
        <f t="shared" si="6"/>
        <v>1.1299999999999999</v>
      </c>
      <c r="O8" s="70">
        <f t="shared" si="7"/>
        <v>0.97179999999999989</v>
      </c>
      <c r="P8" s="70">
        <f t="shared" si="8"/>
        <v>0.15820000000000001</v>
      </c>
      <c r="Q8" s="70">
        <f t="shared" si="9"/>
        <v>0</v>
      </c>
      <c r="R8" s="70">
        <f t="shared" si="10"/>
        <v>0</v>
      </c>
      <c r="S8" s="70">
        <f t="shared" si="11"/>
        <v>0</v>
      </c>
      <c r="T8" s="70">
        <v>0</v>
      </c>
      <c r="U8" s="70">
        <f t="shared" si="12"/>
        <v>10.169999999999998</v>
      </c>
      <c r="V8" s="80"/>
      <c r="W8" s="70">
        <f t="shared" si="13"/>
        <v>0</v>
      </c>
      <c r="X8" s="70">
        <f t="shared" si="14"/>
        <v>0</v>
      </c>
      <c r="Y8" s="70">
        <f t="shared" si="15"/>
        <v>1.5</v>
      </c>
      <c r="Z8" s="70">
        <f t="shared" si="16"/>
        <v>1.29</v>
      </c>
      <c r="AA8" s="70">
        <f t="shared" si="17"/>
        <v>0.21000000000000002</v>
      </c>
      <c r="AB8" s="70">
        <f t="shared" si="18"/>
        <v>0</v>
      </c>
      <c r="AC8" s="70">
        <f t="shared" si="19"/>
        <v>0</v>
      </c>
      <c r="AD8" s="70">
        <f t="shared" si="20"/>
        <v>0</v>
      </c>
      <c r="AE8" s="70">
        <v>0</v>
      </c>
      <c r="AF8" s="70">
        <f t="shared" si="21"/>
        <v>13.5</v>
      </c>
    </row>
    <row r="9" spans="2:32" s="4" customFormat="1" ht="30" customHeight="1" x14ac:dyDescent="0.25">
      <c r="B9" s="23" t="s">
        <v>6235</v>
      </c>
      <c r="C9" s="24">
        <v>70</v>
      </c>
      <c r="D9" s="24">
        <v>90</v>
      </c>
      <c r="E9" s="23" t="s">
        <v>6204</v>
      </c>
      <c r="F9" s="65" t="s">
        <v>5648</v>
      </c>
      <c r="G9" s="60" t="str">
        <f t="shared" si="0"/>
        <v/>
      </c>
      <c r="H9" s="23" t="str">
        <f t="shared" si="1"/>
        <v>RD Johns</v>
      </c>
      <c r="I9" s="24" t="str">
        <f t="shared" si="2"/>
        <v>41254</v>
      </c>
      <c r="J9" s="24" t="str">
        <f t="shared" si="3"/>
        <v>Smoked Tofu</v>
      </c>
      <c r="L9" s="70">
        <f t="shared" si="4"/>
        <v>8.68</v>
      </c>
      <c r="M9" s="70">
        <f t="shared" si="5"/>
        <v>1.2600000000000002</v>
      </c>
      <c r="N9" s="70">
        <f t="shared" si="6"/>
        <v>3.71</v>
      </c>
      <c r="O9" s="70">
        <f t="shared" si="7"/>
        <v>3.0799999999999996</v>
      </c>
      <c r="P9" s="70">
        <f t="shared" si="8"/>
        <v>0.63000000000000012</v>
      </c>
      <c r="Q9" s="70">
        <f t="shared" si="9"/>
        <v>0.97999999999999987</v>
      </c>
      <c r="R9" s="70">
        <f t="shared" si="10"/>
        <v>4.1999999999999996E-2</v>
      </c>
      <c r="S9" s="70">
        <f t="shared" si="11"/>
        <v>7.0000000000000007E-2</v>
      </c>
      <c r="T9" s="70">
        <v>0</v>
      </c>
      <c r="U9" s="70">
        <f t="shared" si="12"/>
        <v>71.106000000000009</v>
      </c>
      <c r="V9" s="80"/>
      <c r="W9" s="70">
        <f t="shared" si="13"/>
        <v>11.16</v>
      </c>
      <c r="X9" s="70">
        <f t="shared" si="14"/>
        <v>1.62</v>
      </c>
      <c r="Y9" s="70">
        <f t="shared" si="15"/>
        <v>4.7699999999999996</v>
      </c>
      <c r="Z9" s="70">
        <f t="shared" si="16"/>
        <v>3.96</v>
      </c>
      <c r="AA9" s="70">
        <f t="shared" si="17"/>
        <v>0.81</v>
      </c>
      <c r="AB9" s="70">
        <f t="shared" si="18"/>
        <v>1.2599999999999998</v>
      </c>
      <c r="AC9" s="70">
        <f t="shared" si="19"/>
        <v>5.3999999999999992E-2</v>
      </c>
      <c r="AD9" s="70">
        <f t="shared" si="20"/>
        <v>7.0000000000000007E-2</v>
      </c>
      <c r="AE9" s="70">
        <v>0</v>
      </c>
      <c r="AF9" s="70">
        <f t="shared" si="21"/>
        <v>91.421999999999997</v>
      </c>
    </row>
    <row r="10" spans="2:32" s="4" customFormat="1" ht="30" customHeight="1" x14ac:dyDescent="0.25">
      <c r="B10" s="23" t="s">
        <v>5449</v>
      </c>
      <c r="C10" s="24">
        <v>10</v>
      </c>
      <c r="D10" s="24">
        <v>10</v>
      </c>
      <c r="E10" s="23" t="s">
        <v>6204</v>
      </c>
      <c r="F10" s="65" t="s">
        <v>5448</v>
      </c>
      <c r="G10" s="60" t="str">
        <f t="shared" si="0"/>
        <v/>
      </c>
      <c r="H10" s="23" t="str">
        <f t="shared" si="1"/>
        <v>RD Johns</v>
      </c>
      <c r="I10" s="24" t="str">
        <f t="shared" si="2"/>
        <v>1715</v>
      </c>
      <c r="J10" s="24" t="str">
        <f t="shared" si="3"/>
        <v>Mixed Herbs</v>
      </c>
      <c r="L10" s="70">
        <f t="shared" si="4"/>
        <v>1.54</v>
      </c>
      <c r="M10" s="70">
        <f t="shared" si="5"/>
        <v>2.29</v>
      </c>
      <c r="N10" s="70">
        <f t="shared" si="6"/>
        <v>0.66</v>
      </c>
      <c r="O10" s="70">
        <f t="shared" si="7"/>
        <v>0.51</v>
      </c>
      <c r="P10" s="70">
        <f t="shared" si="8"/>
        <v>0.15</v>
      </c>
      <c r="Q10" s="70">
        <f t="shared" si="9"/>
        <v>3.63</v>
      </c>
      <c r="R10" s="70">
        <f t="shared" si="10"/>
        <v>0.04</v>
      </c>
      <c r="S10" s="70">
        <f t="shared" si="11"/>
        <v>0.38</v>
      </c>
      <c r="T10" s="70">
        <v>0</v>
      </c>
      <c r="U10" s="70">
        <f t="shared" si="12"/>
        <v>27.939999999999998</v>
      </c>
      <c r="V10" s="80"/>
      <c r="W10" s="70">
        <f t="shared" si="13"/>
        <v>1.54</v>
      </c>
      <c r="X10" s="70">
        <f t="shared" si="14"/>
        <v>2.29</v>
      </c>
      <c r="Y10" s="70">
        <f t="shared" si="15"/>
        <v>0.66</v>
      </c>
      <c r="Z10" s="70">
        <f t="shared" si="16"/>
        <v>0.51</v>
      </c>
      <c r="AA10" s="70">
        <f t="shared" si="17"/>
        <v>0.15</v>
      </c>
      <c r="AB10" s="70">
        <f t="shared" si="18"/>
        <v>3.63</v>
      </c>
      <c r="AC10" s="70">
        <f t="shared" si="19"/>
        <v>0.04</v>
      </c>
      <c r="AD10" s="70">
        <f t="shared" si="20"/>
        <v>0.38</v>
      </c>
      <c r="AE10" s="70">
        <v>0</v>
      </c>
      <c r="AF10" s="70">
        <f t="shared" si="21"/>
        <v>27.939999999999998</v>
      </c>
    </row>
    <row r="11" spans="2:32" ht="15.75" x14ac:dyDescent="0.25">
      <c r="B11" s="89" t="s">
        <v>6216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2975</v>
      </c>
      <c r="C12" s="39">
        <v>20</v>
      </c>
      <c r="D12" s="39">
        <v>25</v>
      </c>
      <c r="E12" s="38" t="s">
        <v>6204</v>
      </c>
      <c r="F12" s="65" t="s">
        <v>3270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33094</v>
      </c>
      <c r="J12" s="24" t="str">
        <f>_xlfn.IFNA(VLOOKUP($F12,Products,5,FALSE),"Not Found")</f>
        <v>Strawberries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1.22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9.1999999999999998E-2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8.0000000000000002E-3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1.22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1.5249999999999999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0.125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0.11499999999999999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0.01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1.22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7.5</v>
      </c>
    </row>
    <row r="13" spans="2:32" s="4" customFormat="1" ht="30" customHeight="1" x14ac:dyDescent="0.25">
      <c r="B13" s="38" t="s">
        <v>2668</v>
      </c>
      <c r="C13" s="39">
        <v>15</v>
      </c>
      <c r="D13" s="39">
        <v>20</v>
      </c>
      <c r="E13" s="38" t="s">
        <v>6204</v>
      </c>
      <c r="F13" s="65" t="s">
        <v>3267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17229</v>
      </c>
      <c r="J13" s="24" t="str">
        <f>_xlfn.IFNA(VLOOKUP($F13,Products,5,FALSE),"Not Found")</f>
        <v>Red Grapes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0.10499999999999998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2.415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0.03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0.09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2.415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9.75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0.13999999999999999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3.22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0.04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0.04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0.12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2.415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13</v>
      </c>
    </row>
    <row r="14" spans="2:32" s="4" customFormat="1" ht="30" customHeight="1" x14ac:dyDescent="0.25">
      <c r="B14" s="38" t="s">
        <v>1447</v>
      </c>
      <c r="C14" s="39">
        <v>0.1</v>
      </c>
      <c r="D14" s="39">
        <v>0.1</v>
      </c>
      <c r="E14" s="38" t="s">
        <v>1216</v>
      </c>
      <c r="F14" s="65" t="s">
        <v>3333</v>
      </c>
      <c r="G14" s="60">
        <f>IFERROR(IF(E14="Individual Unit",IF(VLOOKUP($F14,Products,26,FALSE)="","X",VLOOKUP($F14,Products,26,FALSE)),""),"")</f>
        <v>167</v>
      </c>
      <c r="H14" s="23" t="str">
        <f>_xlfn.IFNA(VLOOKUP($F14,Products,2,FALSE),"Not Found")</f>
        <v>Tamar Fresh</v>
      </c>
      <c r="I14" s="24" t="str">
        <f>_xlfn.IFNA(VLOOKUP($F14,Products,4,FALSE),"Not Found")</f>
        <v>1006</v>
      </c>
      <c r="J14" s="24" t="str">
        <f>_xlfn.IFNA(VLOOKUP($F14,Products,5,FALSE),"Not Found")</f>
        <v>Gala Apples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2.1710000000000003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0.20040000000000002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1.8370000000000002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8.35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2.1710000000000003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0.20040000000000002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1.8370000000000002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8.35</v>
      </c>
    </row>
    <row r="15" spans="2:32" x14ac:dyDescent="0.25">
      <c r="L15" s="71">
        <f t="shared" ref="L15:U15" si="23">SUM(L6:L14)</f>
        <v>13.06</v>
      </c>
      <c r="M15" s="71">
        <f t="shared" si="23"/>
        <v>24.055999999999997</v>
      </c>
      <c r="N15" s="71">
        <f t="shared" si="23"/>
        <v>5.84</v>
      </c>
      <c r="O15" s="71">
        <f t="shared" si="23"/>
        <v>4.8737999999999992</v>
      </c>
      <c r="P15" s="71">
        <f t="shared" si="23"/>
        <v>0.96620000000000017</v>
      </c>
      <c r="Q15" s="71">
        <f t="shared" si="23"/>
        <v>6.9954000000000001</v>
      </c>
      <c r="R15" s="71">
        <f t="shared" si="23"/>
        <v>0.11299999999999999</v>
      </c>
      <c r="S15" s="71">
        <f t="shared" si="23"/>
        <v>0.45</v>
      </c>
      <c r="T15" s="71">
        <f t="shared" si="23"/>
        <v>6.5419999999999998</v>
      </c>
      <c r="U15" s="71">
        <f t="shared" si="23"/>
        <v>203.38</v>
      </c>
      <c r="V15" s="73" t="s">
        <v>6151</v>
      </c>
      <c r="W15" s="71">
        <f t="shared" ref="W15:AF15" si="24">SUM(W6:W14)</f>
        <v>16.649999999999999</v>
      </c>
      <c r="X15" s="71">
        <f t="shared" si="24"/>
        <v>30.725999999999996</v>
      </c>
      <c r="Y15" s="71">
        <f t="shared" si="24"/>
        <v>7.3849999999999998</v>
      </c>
      <c r="Z15" s="71">
        <f t="shared" si="24"/>
        <v>6.1749999999999998</v>
      </c>
      <c r="AA15" s="71">
        <f t="shared" si="24"/>
        <v>1.21</v>
      </c>
      <c r="AB15" s="71">
        <f t="shared" si="24"/>
        <v>8.1403999999999996</v>
      </c>
      <c r="AC15" s="71">
        <f t="shared" si="24"/>
        <v>0.13799999999999998</v>
      </c>
      <c r="AD15" s="71">
        <f t="shared" si="24"/>
        <v>0.45</v>
      </c>
      <c r="AE15" s="71">
        <f t="shared" si="24"/>
        <v>6.5419999999999998</v>
      </c>
      <c r="AF15" s="71">
        <f t="shared" si="24"/>
        <v>257.43299999999999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4.2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A9A24C0C-AC33-4A42-974C-953AD170A174}"/>
    <hyperlink ref="M1" location="'HOME WEEK 2'!A1" display="&lt; Week 2 Home" xr:uid="{60E16C2C-5A7A-4B84-9D6D-937FA7353C4A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83B74A-5EC0-4D07-AB18-F377E535CE3D}">
          <x14:formula1>
            <xm:f>'Master Product List'!$B:$B</xm:f>
          </x14:formula1>
          <xm:sqref>F6:F10 F12:F14</xm:sqref>
        </x14:dataValidation>
      </x14:dataValidation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658E7-09CD-462D-BAF4-3DF90892B644}">
  <sheetPr>
    <tabColor theme="3" tint="9.9978637043366805E-2"/>
  </sheetPr>
  <dimension ref="B1:AF1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6091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7" si="0">IFERROR(IF(E6="Individual Unit",IF(VLOOKUP($F6,Products,26,FALSE)="","X",VLOOKUP($F6,Products,26,FALSE)),""),"")</f>
        <v>300</v>
      </c>
      <c r="H6" s="23" t="str">
        <f t="shared" ref="H6:H7" si="1">_xlfn.IFNA(VLOOKUP($F6,Products,2,FALSE),"Not Found")</f>
        <v>Tamar Fresh</v>
      </c>
      <c r="I6" s="24" t="str">
        <f t="shared" ref="I6:I7" si="2">_xlfn.IFNA(VLOOKUP($F6,Products,4,FALSE),"Not Found")</f>
        <v>4140</v>
      </c>
      <c r="J6" s="24" t="str">
        <f t="shared" ref="J6:J7" si="3">_xlfn.IFNA(VLOOKUP($F6,Products,5,FALSE),"Not Found")</f>
        <v>Potato Bakers 50's Bag</v>
      </c>
      <c r="L6" s="70">
        <f t="shared" ref="L6:L7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7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7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7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7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7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7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7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7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7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7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7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7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7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7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7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D6:AE7" si="20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AF6" s="70">
        <f t="shared" ref="AF6:AF7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48.75" customHeight="1" x14ac:dyDescent="0.25">
      <c r="B7" s="23" t="s">
        <v>2860</v>
      </c>
      <c r="C7" s="24">
        <v>50</v>
      </c>
      <c r="D7" s="24">
        <v>70</v>
      </c>
      <c r="E7" s="23" t="s">
        <v>6204</v>
      </c>
      <c r="F7" s="65" t="s">
        <v>3913</v>
      </c>
      <c r="G7" s="60" t="str">
        <f t="shared" si="0"/>
        <v/>
      </c>
      <c r="H7" s="23" t="str">
        <f t="shared" si="1"/>
        <v>Bidfood</v>
      </c>
      <c r="I7" s="24" t="str">
        <f t="shared" si="2"/>
        <v>30396</v>
      </c>
      <c r="J7" s="24" t="str">
        <f t="shared" si="3"/>
        <v>Everyday Favourites Reduced Sugar &amp; Salt Baked Beans</v>
      </c>
      <c r="L7" s="70">
        <f t="shared" si="4"/>
        <v>2.42</v>
      </c>
      <c r="M7" s="70">
        <f t="shared" si="5"/>
        <v>6.415</v>
      </c>
      <c r="N7" s="70">
        <f t="shared" si="6"/>
        <v>0.185</v>
      </c>
      <c r="O7" s="70">
        <f t="shared" si="7"/>
        <v>0.14499999999999999</v>
      </c>
      <c r="P7" s="70">
        <f t="shared" si="8"/>
        <v>0.04</v>
      </c>
      <c r="Q7" s="70">
        <f t="shared" si="9"/>
        <v>2.0649999999999999</v>
      </c>
      <c r="R7" s="70">
        <f t="shared" si="10"/>
        <v>0.27500000000000002</v>
      </c>
      <c r="S7" s="70">
        <f t="shared" si="11"/>
        <v>1.8149999999999999</v>
      </c>
      <c r="T7" s="70">
        <v>0</v>
      </c>
      <c r="U7" s="70">
        <f t="shared" si="12"/>
        <v>41</v>
      </c>
      <c r="V7" s="80"/>
      <c r="W7" s="70">
        <f t="shared" si="13"/>
        <v>3.3879999999999999</v>
      </c>
      <c r="X7" s="70">
        <f t="shared" si="14"/>
        <v>8.9809999999999999</v>
      </c>
      <c r="Y7" s="70">
        <f t="shared" si="15"/>
        <v>0.25900000000000001</v>
      </c>
      <c r="Z7" s="70">
        <f t="shared" si="16"/>
        <v>0.20299999999999999</v>
      </c>
      <c r="AA7" s="70">
        <f t="shared" si="17"/>
        <v>5.6000000000000001E-2</v>
      </c>
      <c r="AB7" s="70">
        <f t="shared" si="18"/>
        <v>2.8909999999999996</v>
      </c>
      <c r="AC7" s="70">
        <f t="shared" si="19"/>
        <v>0.38500000000000006</v>
      </c>
      <c r="AD7" s="70">
        <f t="shared" si="20"/>
        <v>1.8149999999999999</v>
      </c>
      <c r="AE7" s="70">
        <v>0</v>
      </c>
      <c r="AF7" s="70">
        <f t="shared" si="21"/>
        <v>57.4</v>
      </c>
    </row>
    <row r="8" spans="2:32" ht="15.75" x14ac:dyDescent="0.25">
      <c r="B8" s="89" t="s">
        <v>6216</v>
      </c>
      <c r="C8" s="90"/>
      <c r="D8" s="90"/>
      <c r="E8" s="90"/>
      <c r="F8" s="90"/>
      <c r="G8" s="90"/>
      <c r="H8" s="90"/>
      <c r="I8" s="90"/>
      <c r="J8" s="91"/>
      <c r="K8" s="4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</row>
    <row r="9" spans="2:32" s="4" customFormat="1" ht="30" customHeight="1" x14ac:dyDescent="0.25">
      <c r="B9" s="38" t="s">
        <v>2975</v>
      </c>
      <c r="C9" s="39">
        <v>20</v>
      </c>
      <c r="D9" s="39">
        <v>25</v>
      </c>
      <c r="E9" s="38" t="s">
        <v>6204</v>
      </c>
      <c r="F9" s="65" t="s">
        <v>3270</v>
      </c>
      <c r="G9" s="60" t="str">
        <f>IFERROR(IF(E9="Individual Unit",IF(VLOOKUP($F9,Products,26,FALSE)="","X",VLOOKUP($F9,Products,26,FALSE)),""),"")</f>
        <v/>
      </c>
      <c r="H9" s="23" t="str">
        <f>_xlfn.IFNA(VLOOKUP($F9,Products,2,FALSE),"Not Found")</f>
        <v>Tamar Fresh</v>
      </c>
      <c r="I9" s="24" t="str">
        <f>_xlfn.IFNA(VLOOKUP($F9,Products,4,FALSE),"Not Found")</f>
        <v>33094</v>
      </c>
      <c r="J9" s="24" t="str">
        <f>_xlfn.IFNA(VLOOKUP($F9,Products,5,FALSE),"Not Found")</f>
        <v>Strawberries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0.12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1.22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0.1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9.1999999999999998E-2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8.0000000000000002E-3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0.2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0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1.22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6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0.15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1.5249999999999999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0.125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0.11499999999999999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0.01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0.25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0</v>
      </c>
      <c r="AD9" s="70">
        <v>0</v>
      </c>
      <c r="AE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1.22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7.5</v>
      </c>
    </row>
    <row r="10" spans="2:32" s="4" customFormat="1" ht="30" customHeight="1" x14ac:dyDescent="0.25">
      <c r="B10" s="38" t="s">
        <v>2668</v>
      </c>
      <c r="C10" s="39">
        <v>15</v>
      </c>
      <c r="D10" s="39">
        <v>20</v>
      </c>
      <c r="E10" s="38" t="s">
        <v>6204</v>
      </c>
      <c r="F10" s="65" t="s">
        <v>3267</v>
      </c>
      <c r="G10" s="60" t="str">
        <f>IFERROR(IF(E10="Individual Unit",IF(VLOOKUP($F10,Products,26,FALSE)="","X",VLOOKUP($F10,Products,26,FALSE)),""),"")</f>
        <v/>
      </c>
      <c r="H10" s="23" t="str">
        <f>_xlfn.IFNA(VLOOKUP($F10,Products,2,FALSE),"Not Found")</f>
        <v>Tamar Fresh</v>
      </c>
      <c r="I10" s="24" t="str">
        <f>_xlfn.IFNA(VLOOKUP($F10,Products,4,FALSE),"Not Found")</f>
        <v>17229</v>
      </c>
      <c r="J10" s="24" t="str">
        <f>_xlfn.IFNA(VLOOKUP($F10,Products,5,FALSE),"Not Found")</f>
        <v>Red Grapes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0.10499999999999998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2.415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0.03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0.03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0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0.09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2.415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9.75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0.13999999999999999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3.22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0.04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0.04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0.12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</v>
      </c>
      <c r="AD10" s="70">
        <v>0</v>
      </c>
      <c r="AE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2.415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13</v>
      </c>
    </row>
    <row r="11" spans="2:32" s="4" customFormat="1" ht="30" customHeight="1" x14ac:dyDescent="0.25">
      <c r="B11" s="38" t="s">
        <v>1447</v>
      </c>
      <c r="C11" s="39">
        <v>0.1</v>
      </c>
      <c r="D11" s="39">
        <v>0.1</v>
      </c>
      <c r="E11" s="38" t="s">
        <v>1216</v>
      </c>
      <c r="F11" s="65" t="s">
        <v>3333</v>
      </c>
      <c r="G11" s="60">
        <f>IFERROR(IF(E11="Individual Unit",IF(VLOOKUP($F11,Products,26,FALSE)="","X",VLOOKUP($F11,Products,26,FALSE)),""),"")</f>
        <v>167</v>
      </c>
      <c r="H11" s="23" t="str">
        <f>_xlfn.IFNA(VLOOKUP($F11,Products,2,FALSE),"Not Found")</f>
        <v>Tamar Fresh</v>
      </c>
      <c r="I11" s="24" t="str">
        <f>_xlfn.IFNA(VLOOKUP($F11,Products,4,FALSE),"Not Found")</f>
        <v>1006</v>
      </c>
      <c r="J11" s="24" t="str">
        <f>_xlfn.IFNA(VLOOKUP($F11,Products,5,FALSE),"Not Found")</f>
        <v>Gala Apples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2.1710000000000003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0.20040000000000002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1.8370000000000002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8.35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2.1710000000000003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0.20040000000000002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1.8370000000000002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8.35</v>
      </c>
    </row>
    <row r="12" spans="2:32" x14ac:dyDescent="0.25">
      <c r="L12" s="71">
        <f t="shared" ref="L12:U12" si="22">SUM(L6:L11)</f>
        <v>8.3450000000000006</v>
      </c>
      <c r="M12" s="71">
        <f t="shared" si="22"/>
        <v>71.021000000000015</v>
      </c>
      <c r="N12" s="71">
        <f t="shared" si="22"/>
        <v>0.61499999999999999</v>
      </c>
      <c r="O12" s="71">
        <f t="shared" si="22"/>
        <v>0.47699999999999998</v>
      </c>
      <c r="P12" s="71">
        <f t="shared" si="22"/>
        <v>0.13800000000000001</v>
      </c>
      <c r="Q12" s="71">
        <f t="shared" si="22"/>
        <v>10.355399999999999</v>
      </c>
      <c r="R12" s="71">
        <f t="shared" si="22"/>
        <v>0.27500000000000002</v>
      </c>
      <c r="S12" s="71">
        <f t="shared" si="22"/>
        <v>1.8149999999999999</v>
      </c>
      <c r="T12" s="71">
        <f t="shared" ref="T12" si="23">SUM(T4:T11)</f>
        <v>8.1720000000000006</v>
      </c>
      <c r="U12" s="71">
        <f t="shared" si="22"/>
        <v>311.10000000000002</v>
      </c>
      <c r="V12" s="73" t="s">
        <v>6151</v>
      </c>
      <c r="W12" s="71">
        <f t="shared" ref="W12:AF12" si="24">SUM(W6:W11)</f>
        <v>9.3780000000000019</v>
      </c>
      <c r="X12" s="71">
        <f t="shared" si="24"/>
        <v>74.697000000000017</v>
      </c>
      <c r="Y12" s="71">
        <f t="shared" si="24"/>
        <v>0.72399999999999998</v>
      </c>
      <c r="Z12" s="71">
        <f t="shared" si="24"/>
        <v>0.56800000000000006</v>
      </c>
      <c r="AA12" s="71">
        <f t="shared" si="24"/>
        <v>0.156</v>
      </c>
      <c r="AB12" s="71">
        <f t="shared" si="24"/>
        <v>11.2614</v>
      </c>
      <c r="AC12" s="71">
        <f t="shared" si="24"/>
        <v>0.38500000000000006</v>
      </c>
      <c r="AD12" s="71">
        <f t="shared" si="24"/>
        <v>1.8149999999999999</v>
      </c>
      <c r="AE12" s="71">
        <f t="shared" ref="AE12" si="25">SUM(AE4:AE11)</f>
        <v>8.1720000000000006</v>
      </c>
      <c r="AF12" s="71">
        <f t="shared" si="24"/>
        <v>332.25</v>
      </c>
    </row>
    <row r="13" spans="2:32" x14ac:dyDescent="0.25">
      <c r="L13" s="59"/>
      <c r="M13" s="84" t="b">
        <v>1</v>
      </c>
      <c r="N13" s="59"/>
      <c r="O13" s="59"/>
      <c r="P13" s="59"/>
      <c r="Q13" s="84" t="b">
        <v>1</v>
      </c>
      <c r="R13" s="59"/>
      <c r="S13" s="59"/>
      <c r="T13" s="59"/>
      <c r="U13" s="59"/>
      <c r="V13" s="63" t="s">
        <v>6154</v>
      </c>
      <c r="W13" s="59"/>
      <c r="X13" s="84" t="b">
        <v>1</v>
      </c>
      <c r="Y13" s="59"/>
      <c r="Z13" s="59"/>
      <c r="AA13" s="59"/>
      <c r="AB13" s="84" t="b">
        <v>1</v>
      </c>
      <c r="AC13" s="59"/>
      <c r="AD13" s="59"/>
      <c r="AE13" s="59"/>
      <c r="AF13" s="59"/>
    </row>
    <row r="14" spans="2:32" ht="14.25" customHeight="1" x14ac:dyDescent="0.25">
      <c r="L14" s="84" t="b">
        <v>1</v>
      </c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6155</v>
      </c>
      <c r="W14" s="84" t="b">
        <v>1</v>
      </c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x14ac:dyDescent="0.25">
      <c r="L15" s="59"/>
      <c r="M15" s="59"/>
      <c r="N15" s="59"/>
      <c r="O15" s="59"/>
      <c r="P15" s="59"/>
      <c r="Q15" s="84" t="b">
        <v>1</v>
      </c>
      <c r="R15" s="59"/>
      <c r="S15" s="59"/>
      <c r="T15" s="84" t="b">
        <v>1</v>
      </c>
      <c r="U15" s="59"/>
      <c r="V15" s="63" t="s">
        <v>6156</v>
      </c>
      <c r="W15" s="59"/>
      <c r="X15" s="59"/>
      <c r="Y15" s="59"/>
      <c r="Z15" s="59"/>
      <c r="AA15" s="59"/>
      <c r="AB15" s="84" t="b">
        <v>1</v>
      </c>
      <c r="AC15" s="59"/>
      <c r="AD15" s="59"/>
      <c r="AE15" s="84" t="b">
        <v>1</v>
      </c>
      <c r="AF1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8:J8"/>
    <mergeCell ref="I4:I5"/>
    <mergeCell ref="J4:J5"/>
    <mergeCell ref="L4:U4"/>
    <mergeCell ref="W4:AF4"/>
  </mergeCells>
  <hyperlinks>
    <hyperlink ref="L1" location="'HOME WEEK 1'!A1" display="'HOME WEEK 1'!A1" xr:uid="{CA4B82E0-1851-4A90-80B2-D6A12BB382BB}"/>
    <hyperlink ref="M1" location="'HOME WEEK 2'!A1" display="&lt; Week 2 Home" xr:uid="{6432E185-0DB2-4FFC-A1B3-8F1A78BC6808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59AC803-5BA6-4BC1-9C8B-09870D1F4E95}">
          <x14:formula1>
            <xm:f>'Master Product List'!$B:$B</xm:f>
          </x14:formula1>
          <xm:sqref>F9:F11 F6:F7</xm:sqref>
        </x14:dataValidation>
      </x14:dataValidations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8CD3-5558-45B8-96E3-B9453CB4E8E8}">
  <sheetPr>
    <tabColor theme="3" tint="9.9978637043366805E-2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6042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1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8" si="0">IFERROR(IF(E6="Individual Unit",IF(VLOOKUP($F6,Products,26,FALSE)="","X",VLOOKUP($F6,Products,26,FALSE)),""),"")</f>
        <v>300</v>
      </c>
      <c r="H6" s="23" t="str">
        <f t="shared" ref="H6:H8" si="1">_xlfn.IFNA(VLOOKUP($F6,Products,2,FALSE),"Not Found")</f>
        <v>Tamar Fresh</v>
      </c>
      <c r="I6" s="24" t="str">
        <f t="shared" ref="I6:I8" si="2">_xlfn.IFNA(VLOOKUP($F6,Products,4,FALSE),"Not Found")</f>
        <v>4140</v>
      </c>
      <c r="J6" s="24" t="str">
        <f t="shared" ref="J6:J8" si="3">_xlfn.IFNA(VLOOKUP($F6,Products,5,FALSE),"Not Found")</f>
        <v>Potato Bakers 50's Bag</v>
      </c>
      <c r="L6" s="70">
        <f t="shared" ref="L6:L8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8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8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8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8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8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8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8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8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8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8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8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8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8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8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D6:AE8" si="20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AF6" s="70">
        <f t="shared" ref="AF6:AF8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2938</v>
      </c>
      <c r="C7" s="24">
        <v>30</v>
      </c>
      <c r="D7" s="24">
        <v>40</v>
      </c>
      <c r="E7" s="23" t="s">
        <v>6204</v>
      </c>
      <c r="F7" s="65" t="s">
        <v>4732</v>
      </c>
      <c r="G7" s="60" t="str">
        <f t="shared" si="0"/>
        <v/>
      </c>
      <c r="H7" s="23" t="str">
        <f t="shared" si="1"/>
        <v>Savona</v>
      </c>
      <c r="I7" s="24" t="str">
        <f t="shared" si="2"/>
        <v>130045</v>
      </c>
      <c r="J7" s="24" t="str">
        <f t="shared" si="3"/>
        <v>TOMATO/BASIL C/R</v>
      </c>
      <c r="L7" s="70">
        <f t="shared" si="4"/>
        <v>0.39</v>
      </c>
      <c r="M7" s="70">
        <f t="shared" si="5"/>
        <v>2.5799999999999996</v>
      </c>
      <c r="N7" s="70">
        <f t="shared" si="6"/>
        <v>0.03</v>
      </c>
      <c r="O7" s="70">
        <f t="shared" si="7"/>
        <v>0.03</v>
      </c>
      <c r="P7" s="70">
        <f t="shared" si="8"/>
        <v>0</v>
      </c>
      <c r="Q7" s="70">
        <f t="shared" si="9"/>
        <v>0.41999999999999993</v>
      </c>
      <c r="R7" s="70">
        <f t="shared" si="10"/>
        <v>0.18</v>
      </c>
      <c r="S7" s="70">
        <f t="shared" si="11"/>
        <v>2.04</v>
      </c>
      <c r="T7" s="70">
        <v>0</v>
      </c>
      <c r="U7" s="70">
        <f t="shared" si="12"/>
        <v>13.5</v>
      </c>
      <c r="V7" s="80"/>
      <c r="W7" s="70">
        <f t="shared" si="13"/>
        <v>0.52</v>
      </c>
      <c r="X7" s="70">
        <f t="shared" si="14"/>
        <v>3.4399999999999995</v>
      </c>
      <c r="Y7" s="70">
        <f t="shared" si="15"/>
        <v>0.04</v>
      </c>
      <c r="Z7" s="70">
        <f t="shared" si="16"/>
        <v>0.04</v>
      </c>
      <c r="AA7" s="70">
        <f t="shared" si="17"/>
        <v>0</v>
      </c>
      <c r="AB7" s="70">
        <f t="shared" si="18"/>
        <v>0.55999999999999994</v>
      </c>
      <c r="AC7" s="70">
        <f t="shared" si="19"/>
        <v>0.24</v>
      </c>
      <c r="AD7" s="70">
        <f t="shared" si="20"/>
        <v>2.04</v>
      </c>
      <c r="AE7" s="70">
        <v>0</v>
      </c>
      <c r="AF7" s="70">
        <f t="shared" si="21"/>
        <v>18</v>
      </c>
    </row>
    <row r="8" spans="2:32" s="4" customFormat="1" ht="30" customHeight="1" x14ac:dyDescent="0.25">
      <c r="B8" s="23" t="s">
        <v>6246</v>
      </c>
      <c r="C8" s="24">
        <v>30</v>
      </c>
      <c r="D8" s="24">
        <v>40</v>
      </c>
      <c r="E8" s="23" t="s">
        <v>6204</v>
      </c>
      <c r="F8" s="65" t="s">
        <v>2388</v>
      </c>
      <c r="G8" s="60" t="str">
        <f t="shared" si="0"/>
        <v/>
      </c>
      <c r="H8" s="23" t="str">
        <f t="shared" si="1"/>
        <v>RD Johns</v>
      </c>
      <c r="I8" s="24" t="str">
        <f t="shared" si="2"/>
        <v>3410</v>
      </c>
      <c r="J8" s="24" t="str">
        <f t="shared" si="3"/>
        <v>Greens ratatouille</v>
      </c>
      <c r="L8" s="70">
        <f t="shared" si="4"/>
        <v>0.33</v>
      </c>
      <c r="M8" s="70">
        <f t="shared" si="5"/>
        <v>0.75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</v>
      </c>
      <c r="R8" s="70">
        <f t="shared" si="10"/>
        <v>6.0000000000000001E-3</v>
      </c>
      <c r="S8" s="70">
        <f t="shared" si="11"/>
        <v>0.69</v>
      </c>
      <c r="T8" s="70">
        <v>0</v>
      </c>
      <c r="U8" s="70">
        <f t="shared" si="12"/>
        <v>5.3789999999999996</v>
      </c>
      <c r="V8" s="80"/>
      <c r="W8" s="70">
        <f t="shared" si="13"/>
        <v>0.44000000000000006</v>
      </c>
      <c r="X8" s="70">
        <f t="shared" si="14"/>
        <v>1</v>
      </c>
      <c r="Y8" s="70">
        <f t="shared" si="15"/>
        <v>0</v>
      </c>
      <c r="Z8" s="70">
        <f t="shared" si="16"/>
        <v>0</v>
      </c>
      <c r="AA8" s="70">
        <f t="shared" si="17"/>
        <v>0</v>
      </c>
      <c r="AB8" s="70">
        <f t="shared" si="18"/>
        <v>0</v>
      </c>
      <c r="AC8" s="70">
        <f t="shared" si="19"/>
        <v>8.0000000000000002E-3</v>
      </c>
      <c r="AD8" s="70">
        <f t="shared" si="20"/>
        <v>0.69</v>
      </c>
      <c r="AE8" s="70">
        <v>0</v>
      </c>
      <c r="AF8" s="70">
        <f t="shared" si="21"/>
        <v>7.1719999999999997</v>
      </c>
    </row>
    <row r="9" spans="2:32" ht="15.75" x14ac:dyDescent="0.25">
      <c r="B9" s="89" t="s">
        <v>6269</v>
      </c>
      <c r="C9" s="90"/>
      <c r="D9" s="90"/>
      <c r="E9" s="90"/>
      <c r="F9" s="90"/>
      <c r="G9" s="90"/>
      <c r="H9" s="90"/>
      <c r="I9" s="90"/>
      <c r="J9" s="91"/>
      <c r="K9" s="4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2:32" s="4" customFormat="1" ht="30" customHeight="1" x14ac:dyDescent="0.25">
      <c r="B10" s="38" t="s">
        <v>1220</v>
      </c>
      <c r="C10" s="39">
        <v>25</v>
      </c>
      <c r="D10" s="39">
        <v>25</v>
      </c>
      <c r="E10" s="38" t="s">
        <v>6204</v>
      </c>
      <c r="F10" s="65" t="s">
        <v>5554</v>
      </c>
      <c r="G10" s="60" t="str">
        <f>IFERROR(IF(E10="Individual Unit",IF(VLOOKUP($F10,Products,26,FALSE)="","X",VLOOKUP($F10,Products,26,FALSE)),""),"")</f>
        <v/>
      </c>
      <c r="H10" s="23" t="str">
        <f>_xlfn.IFNA(VLOOKUP($F10,Products,2,FALSE),"Not Found")</f>
        <v>RD Johns</v>
      </c>
      <c r="I10" s="24" t="str">
        <f>_xlfn.IFNA(VLOOKUP($F10,Products,4,FALSE),"Not Found")</f>
        <v>3021</v>
      </c>
      <c r="J10" s="24" t="str">
        <f>_xlfn.IFNA(VLOOKUP($F10,Products,5,FALSE),"Not Found")</f>
        <v>Caterers Kitchen Solid Pack Apples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0.1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2.95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2.5000000000000001E-2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2.5000000000000001E-2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0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0.45000000000000007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2.95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11.89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0.1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2.95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2.5000000000000001E-2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2.5000000000000001E-2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0.45000000000000007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</v>
      </c>
      <c r="AD10" s="70">
        <v>0</v>
      </c>
      <c r="AE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2.95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11.89</v>
      </c>
    </row>
    <row r="11" spans="2:32" s="4" customFormat="1" ht="30" customHeight="1" x14ac:dyDescent="0.25">
      <c r="B11" s="38" t="s">
        <v>6208</v>
      </c>
      <c r="C11" s="39">
        <v>25</v>
      </c>
      <c r="D11" s="39">
        <v>25</v>
      </c>
      <c r="E11" s="38" t="s">
        <v>6204</v>
      </c>
      <c r="F11" s="65" t="s">
        <v>5410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1674</v>
      </c>
      <c r="J11" s="24" t="str">
        <f>_xlfn.IFNA(VLOOKUP($F11,Products,5,FALSE),"Not Found")</f>
        <v>Greens Summer Berries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0.27500000000000002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1.4750000000000001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2.5000000000000001E-2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2.5000000000000001E-2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1.625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1.325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10.397500000000001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0.27500000000000002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1.4750000000000001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2.5000000000000001E-2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2.5000000000000001E-2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1.625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1.325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10.397500000000001</v>
      </c>
    </row>
    <row r="12" spans="2:32" s="4" customFormat="1" ht="30" customHeight="1" x14ac:dyDescent="0.25">
      <c r="B12" s="38" t="s">
        <v>6219</v>
      </c>
      <c r="C12" s="39">
        <v>20</v>
      </c>
      <c r="D12" s="39">
        <v>20</v>
      </c>
      <c r="E12" s="38" t="s">
        <v>6204</v>
      </c>
      <c r="F12" s="65" t="s">
        <v>5352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8986</v>
      </c>
      <c r="J12" s="24" t="str">
        <f>_xlfn.IFNA(VLOOKUP($F12,Products,5,FALSE),"Not Found")</f>
        <v xml:space="preserve"> Crumble Topping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1.24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14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3.5999999999999996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2.3800000000000003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1.22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0.04</v>
      </c>
      <c r="S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4.4000000000000004</v>
      </c>
      <c r="T12" s="70">
        <v>0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92.97399999999999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1.24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14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3.5999999999999996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2.3800000000000003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1.22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0.04</v>
      </c>
      <c r="AD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4.4000000000000004</v>
      </c>
      <c r="AE12" s="70">
        <v>0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92.97399999999999</v>
      </c>
    </row>
    <row r="13" spans="2:32" s="4" customFormat="1" ht="30" customHeight="1" x14ac:dyDescent="0.25">
      <c r="B13" s="38" t="s">
        <v>6220</v>
      </c>
      <c r="C13" s="39">
        <v>50</v>
      </c>
      <c r="D13" s="39">
        <v>50</v>
      </c>
      <c r="E13" s="38" t="s">
        <v>6204</v>
      </c>
      <c r="F13" s="65" t="s">
        <v>5721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Bidfood</v>
      </c>
      <c r="I13" s="24" t="str">
        <f>_xlfn.IFNA(VLOOKUP($F13,Products,4,FALSE),"Not Found")</f>
        <v>96594</v>
      </c>
      <c r="J13" s="24" t="str">
        <f>_xlfn.IFNA(VLOOKUP($F13,Products,5,FALSE),"Not Found")</f>
        <v>Alpro Dairy Free Custard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1.5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6.4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0.85000000000000009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0.7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0.15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6.5000000000000002E-2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5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40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1.5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6.4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0.85000000000000009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0.7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0.15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6.5000000000000002E-2</v>
      </c>
      <c r="AD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5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40</v>
      </c>
    </row>
    <row r="14" spans="2:32" x14ac:dyDescent="0.25">
      <c r="L14" s="71">
        <f t="shared" ref="L14:U14" si="22">SUM(L6:L13)</f>
        <v>9.5350000000000001</v>
      </c>
      <c r="M14" s="71">
        <f t="shared" si="22"/>
        <v>86.954999999999998</v>
      </c>
      <c r="N14" s="71">
        <f t="shared" si="22"/>
        <v>4.83</v>
      </c>
      <c r="O14" s="71">
        <f t="shared" si="22"/>
        <v>3.37</v>
      </c>
      <c r="P14" s="71">
        <f t="shared" si="22"/>
        <v>1.46</v>
      </c>
      <c r="Q14" s="71">
        <f t="shared" si="22"/>
        <v>11.185</v>
      </c>
      <c r="R14" s="71">
        <f t="shared" si="22"/>
        <v>0.29100000000000004</v>
      </c>
      <c r="S14" s="71">
        <f t="shared" si="22"/>
        <v>12.13</v>
      </c>
      <c r="T14" s="71">
        <f t="shared" si="22"/>
        <v>6.9750000000000005</v>
      </c>
      <c r="U14" s="71">
        <f t="shared" si="22"/>
        <v>420.14049999999997</v>
      </c>
      <c r="V14" s="73" t="s">
        <v>6151</v>
      </c>
      <c r="W14" s="71">
        <f t="shared" ref="W14:AF14" si="23">SUM(W6:W13)</f>
        <v>9.7750000000000004</v>
      </c>
      <c r="X14" s="71">
        <f t="shared" si="23"/>
        <v>88.064999999999998</v>
      </c>
      <c r="Y14" s="71">
        <f t="shared" si="23"/>
        <v>4.84</v>
      </c>
      <c r="Z14" s="71">
        <f t="shared" si="23"/>
        <v>3.3800000000000008</v>
      </c>
      <c r="AA14" s="71">
        <f t="shared" si="23"/>
        <v>1.46</v>
      </c>
      <c r="AB14" s="71">
        <f t="shared" si="23"/>
        <v>11.325000000000001</v>
      </c>
      <c r="AC14" s="71">
        <f t="shared" si="23"/>
        <v>0.35299999999999998</v>
      </c>
      <c r="AD14" s="71">
        <f t="shared" si="23"/>
        <v>12.13</v>
      </c>
      <c r="AE14" s="71">
        <f t="shared" si="23"/>
        <v>6.9750000000000005</v>
      </c>
      <c r="AF14" s="71">
        <f t="shared" si="23"/>
        <v>426.43349999999998</v>
      </c>
    </row>
    <row r="15" spans="2:32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ht="14.25" customHeight="1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9:J9"/>
    <mergeCell ref="I4:I5"/>
    <mergeCell ref="J4:J5"/>
    <mergeCell ref="L4:U4"/>
    <mergeCell ref="W4:AF4"/>
  </mergeCells>
  <hyperlinks>
    <hyperlink ref="L1" location="'HOME WEEK 1'!A1" display="'HOME WEEK 1'!A1" xr:uid="{4B05BE03-0951-491E-8B13-7CB92F1B1768}"/>
    <hyperlink ref="M1" location="'HOME WEEK 2'!A1" display="&lt; Week 2 Home" xr:uid="{A725C521-23D3-4431-A76F-38C0389395BE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01691C-C583-4036-91BB-34BB58D4951F}">
          <x14:formula1>
            <xm:f>'Master Product List'!$B:$B</xm:f>
          </x14:formula1>
          <xm:sqref>F6:F8 F10:F13</xm:sqref>
        </x14:dataValidation>
      </x14:dataValidation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8734-29C0-4A91-A95E-33131C942AD9}">
  <sheetPr>
    <tabColor theme="3" tint="9.9978637043366805E-2"/>
  </sheetPr>
  <dimension ref="B1:AF14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6042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2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85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85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8" si="0">IFERROR(IF(E6="Individual Unit",IF(VLOOKUP($F6,Products,26,FALSE)="","X",VLOOKUP($F6,Products,26,FALSE)),""),"")</f>
        <v>300</v>
      </c>
      <c r="H6" s="23" t="str">
        <f t="shared" ref="H6:H8" si="1">_xlfn.IFNA(VLOOKUP($F6,Products,2,FALSE),"Not Found")</f>
        <v>Tamar Fresh</v>
      </c>
      <c r="I6" s="24" t="str">
        <f t="shared" ref="I6:I8" si="2">_xlfn.IFNA(VLOOKUP($F6,Products,4,FALSE),"Not Found")</f>
        <v>4140</v>
      </c>
      <c r="J6" s="24" t="str">
        <f t="shared" ref="J6:J8" si="3">_xlfn.IFNA(VLOOKUP($F6,Products,5,FALSE),"Not Found")</f>
        <v>Potato Bakers 50's Bag</v>
      </c>
      <c r="L6" s="70">
        <f t="shared" ref="L6:L8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8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8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8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8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8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8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8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8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8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8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8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8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8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8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D6:AE8" si="20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AF6" s="70">
        <f t="shared" ref="AF6:AF8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2938</v>
      </c>
      <c r="C7" s="24">
        <v>30</v>
      </c>
      <c r="D7" s="24">
        <v>40</v>
      </c>
      <c r="E7" s="23" t="s">
        <v>6204</v>
      </c>
      <c r="F7" s="65" t="s">
        <v>4732</v>
      </c>
      <c r="G7" s="60" t="str">
        <f t="shared" si="0"/>
        <v/>
      </c>
      <c r="H7" s="23" t="str">
        <f t="shared" si="1"/>
        <v>Savona</v>
      </c>
      <c r="I7" s="24" t="str">
        <f t="shared" si="2"/>
        <v>130045</v>
      </c>
      <c r="J7" s="24" t="str">
        <f t="shared" si="3"/>
        <v>TOMATO/BASIL C/R</v>
      </c>
      <c r="L7" s="70">
        <f t="shared" si="4"/>
        <v>0.39</v>
      </c>
      <c r="M7" s="70">
        <f t="shared" si="5"/>
        <v>2.5799999999999996</v>
      </c>
      <c r="N7" s="70">
        <f t="shared" si="6"/>
        <v>0.03</v>
      </c>
      <c r="O7" s="70">
        <f t="shared" si="7"/>
        <v>0.03</v>
      </c>
      <c r="P7" s="70">
        <f t="shared" si="8"/>
        <v>0</v>
      </c>
      <c r="Q7" s="70">
        <f t="shared" si="9"/>
        <v>0.41999999999999993</v>
      </c>
      <c r="R7" s="70">
        <f t="shared" si="10"/>
        <v>0.18</v>
      </c>
      <c r="S7" s="70">
        <f t="shared" si="11"/>
        <v>2.04</v>
      </c>
      <c r="T7" s="70">
        <v>0</v>
      </c>
      <c r="U7" s="70">
        <f t="shared" si="12"/>
        <v>13.5</v>
      </c>
      <c r="V7" s="80"/>
      <c r="W7" s="70">
        <f t="shared" si="13"/>
        <v>0.52</v>
      </c>
      <c r="X7" s="70">
        <f t="shared" si="14"/>
        <v>3.4399999999999995</v>
      </c>
      <c r="Y7" s="70">
        <f t="shared" si="15"/>
        <v>0.04</v>
      </c>
      <c r="Z7" s="70">
        <f t="shared" si="16"/>
        <v>0.04</v>
      </c>
      <c r="AA7" s="70">
        <f t="shared" si="17"/>
        <v>0</v>
      </c>
      <c r="AB7" s="70">
        <f t="shared" si="18"/>
        <v>0.55999999999999994</v>
      </c>
      <c r="AC7" s="70">
        <f t="shared" si="19"/>
        <v>0.24</v>
      </c>
      <c r="AD7" s="70">
        <f t="shared" si="20"/>
        <v>2.04</v>
      </c>
      <c r="AE7" s="70">
        <v>0</v>
      </c>
      <c r="AF7" s="70">
        <f t="shared" si="21"/>
        <v>18</v>
      </c>
    </row>
    <row r="8" spans="2:32" s="4" customFormat="1" ht="30" customHeight="1" x14ac:dyDescent="0.25">
      <c r="B8" s="23" t="s">
        <v>6246</v>
      </c>
      <c r="C8" s="24">
        <v>30</v>
      </c>
      <c r="D8" s="24">
        <v>40</v>
      </c>
      <c r="E8" s="23" t="s">
        <v>6204</v>
      </c>
      <c r="F8" s="65" t="s">
        <v>2388</v>
      </c>
      <c r="G8" s="60" t="str">
        <f t="shared" si="0"/>
        <v/>
      </c>
      <c r="H8" s="23" t="str">
        <f t="shared" si="1"/>
        <v>RD Johns</v>
      </c>
      <c r="I8" s="24" t="str">
        <f t="shared" si="2"/>
        <v>3410</v>
      </c>
      <c r="J8" s="24" t="str">
        <f t="shared" si="3"/>
        <v>Greens ratatouille</v>
      </c>
      <c r="L8" s="70">
        <f t="shared" si="4"/>
        <v>0.33</v>
      </c>
      <c r="M8" s="70">
        <f t="shared" si="5"/>
        <v>0.75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</v>
      </c>
      <c r="R8" s="70">
        <f t="shared" si="10"/>
        <v>6.0000000000000001E-3</v>
      </c>
      <c r="S8" s="70">
        <f t="shared" si="11"/>
        <v>0.69</v>
      </c>
      <c r="T8" s="70">
        <v>0</v>
      </c>
      <c r="U8" s="70">
        <f t="shared" si="12"/>
        <v>5.3789999999999996</v>
      </c>
      <c r="V8" s="80"/>
      <c r="W8" s="70">
        <f t="shared" si="13"/>
        <v>0.44000000000000006</v>
      </c>
      <c r="X8" s="70">
        <f t="shared" si="14"/>
        <v>1</v>
      </c>
      <c r="Y8" s="70">
        <f t="shared" si="15"/>
        <v>0</v>
      </c>
      <c r="Z8" s="70">
        <f t="shared" si="16"/>
        <v>0</v>
      </c>
      <c r="AA8" s="70">
        <f t="shared" si="17"/>
        <v>0</v>
      </c>
      <c r="AB8" s="70">
        <f t="shared" si="18"/>
        <v>0</v>
      </c>
      <c r="AC8" s="70">
        <f t="shared" si="19"/>
        <v>8.0000000000000002E-3</v>
      </c>
      <c r="AD8" s="70">
        <f t="shared" si="20"/>
        <v>0.69</v>
      </c>
      <c r="AE8" s="70">
        <v>0</v>
      </c>
      <c r="AF8" s="70">
        <f t="shared" si="21"/>
        <v>7.1719999999999997</v>
      </c>
    </row>
    <row r="9" spans="2:32" ht="15.75" x14ac:dyDescent="0.25">
      <c r="B9" s="89" t="s">
        <v>6270</v>
      </c>
      <c r="C9" s="90"/>
      <c r="D9" s="90"/>
      <c r="E9" s="90"/>
      <c r="F9" s="90"/>
      <c r="G9" s="90"/>
      <c r="H9" s="90"/>
      <c r="I9" s="90"/>
      <c r="J9" s="91"/>
      <c r="K9" s="4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2:32" s="4" customFormat="1" ht="30" customHeight="1" x14ac:dyDescent="0.25">
      <c r="B10" s="38" t="s">
        <v>6079</v>
      </c>
      <c r="C10" s="39">
        <v>0.1</v>
      </c>
      <c r="D10" s="39">
        <v>0.1</v>
      </c>
      <c r="E10" s="38" t="s">
        <v>1216</v>
      </c>
      <c r="F10" s="65" t="s">
        <v>3258</v>
      </c>
      <c r="G10" s="60">
        <f>IFERROR(IF(E10="Individual Unit",IF(VLOOKUP($F10,Products,26,FALSE)="","X",VLOOKUP($F10,Products,26,FALSE)),""),"")</f>
        <v>3000</v>
      </c>
      <c r="H10" s="23" t="str">
        <f>_xlfn.IFNA(VLOOKUP($F10,Products,2,FALSE),"Not Found")</f>
        <v>Tamar Fresh</v>
      </c>
      <c r="I10" s="24" t="str">
        <f>_xlfn.IFNA(VLOOKUP($F10,Products,4,FALSE),"Not Found")</f>
        <v>23078</v>
      </c>
      <c r="J10" s="24" t="str">
        <f>_xlfn.IFNA(VLOOKUP($F10,Products,5,FALSE),"Not Found")</f>
        <v>Watermelon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0.9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12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0.60000000000000009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0.60000000000000009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0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0.30000000000000004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12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54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0.9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12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0.60000000000000009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0.60000000000000009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0.30000000000000004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</v>
      </c>
      <c r="AD10" s="70">
        <v>0</v>
      </c>
      <c r="AE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12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54</v>
      </c>
    </row>
    <row r="11" spans="2:32" x14ac:dyDescent="0.25">
      <c r="L11" s="71">
        <f t="shared" ref="L11:T11" si="22">SUM(L6:L10)</f>
        <v>7.32</v>
      </c>
      <c r="M11" s="71">
        <f t="shared" si="22"/>
        <v>74.13</v>
      </c>
      <c r="N11" s="71">
        <f t="shared" si="22"/>
        <v>0.93</v>
      </c>
      <c r="O11" s="71">
        <f t="shared" si="22"/>
        <v>0.84000000000000008</v>
      </c>
      <c r="P11" s="71">
        <f t="shared" si="22"/>
        <v>0.09</v>
      </c>
      <c r="Q11" s="71">
        <f t="shared" si="22"/>
        <v>8.5200000000000014</v>
      </c>
      <c r="R11" s="71">
        <f t="shared" si="22"/>
        <v>0.186</v>
      </c>
      <c r="S11" s="71">
        <f t="shared" si="22"/>
        <v>2.73</v>
      </c>
      <c r="T11" s="71">
        <f t="shared" si="22"/>
        <v>14.7</v>
      </c>
      <c r="U11" s="71">
        <f>SUM(U6:U10)</f>
        <v>318.87900000000002</v>
      </c>
      <c r="V11" s="73" t="s">
        <v>6151</v>
      </c>
      <c r="W11" s="71">
        <f t="shared" ref="W11:AF11" si="23">SUM(W6:W10)</f>
        <v>7.5600000000000014</v>
      </c>
      <c r="X11" s="71">
        <f t="shared" si="23"/>
        <v>75.240000000000009</v>
      </c>
      <c r="Y11" s="71">
        <f t="shared" si="23"/>
        <v>0.94000000000000006</v>
      </c>
      <c r="Z11" s="71">
        <f t="shared" si="23"/>
        <v>0.85000000000000009</v>
      </c>
      <c r="AA11" s="71">
        <f t="shared" si="23"/>
        <v>0.09</v>
      </c>
      <c r="AB11" s="71">
        <f t="shared" si="23"/>
        <v>8.6600000000000019</v>
      </c>
      <c r="AC11" s="71">
        <f t="shared" si="23"/>
        <v>0.248</v>
      </c>
      <c r="AD11" s="71">
        <f t="shared" si="23"/>
        <v>2.73</v>
      </c>
      <c r="AE11" s="71">
        <f t="shared" si="23"/>
        <v>14.7</v>
      </c>
      <c r="AF11" s="71">
        <f t="shared" si="23"/>
        <v>325.17200000000003</v>
      </c>
    </row>
    <row r="12" spans="2:32" x14ac:dyDescent="0.25">
      <c r="L12" s="59"/>
      <c r="M12" s="84" t="b">
        <v>1</v>
      </c>
      <c r="N12" s="59"/>
      <c r="O12" s="59"/>
      <c r="P12" s="59"/>
      <c r="Q12" s="84" t="b">
        <v>1</v>
      </c>
      <c r="R12" s="59"/>
      <c r="S12" s="59"/>
      <c r="T12" s="59"/>
      <c r="U12" s="59"/>
      <c r="V12" s="63" t="s">
        <v>6154</v>
      </c>
      <c r="W12" s="59"/>
      <c r="X12" s="84" t="b">
        <v>1</v>
      </c>
      <c r="Y12" s="59"/>
      <c r="Z12" s="59"/>
      <c r="AA12" s="59"/>
      <c r="AB12" s="84" t="b">
        <v>1</v>
      </c>
      <c r="AC12" s="59"/>
      <c r="AD12" s="59"/>
      <c r="AE12" s="59"/>
      <c r="AF12" s="59"/>
    </row>
    <row r="13" spans="2:32" ht="14.25" customHeight="1" x14ac:dyDescent="0.25">
      <c r="L13" s="84" t="b">
        <v>1</v>
      </c>
      <c r="M13" s="84" t="b">
        <v>1</v>
      </c>
      <c r="N13" s="59"/>
      <c r="O13" s="59"/>
      <c r="P13" s="59"/>
      <c r="Q13" s="84" t="b">
        <v>1</v>
      </c>
      <c r="R13" s="59"/>
      <c r="S13" s="59"/>
      <c r="T13" s="59"/>
      <c r="U13" s="59"/>
      <c r="V13" s="63" t="s">
        <v>6155</v>
      </c>
      <c r="W13" s="84" t="b">
        <v>1</v>
      </c>
      <c r="X13" s="84" t="b">
        <v>1</v>
      </c>
      <c r="Y13" s="59"/>
      <c r="Z13" s="59"/>
      <c r="AA13" s="59"/>
      <c r="AB13" s="84" t="b">
        <v>1</v>
      </c>
      <c r="AC13" s="59"/>
      <c r="AD13" s="59"/>
      <c r="AE13" s="59"/>
      <c r="AF13" s="59"/>
    </row>
    <row r="14" spans="2:32" x14ac:dyDescent="0.25">
      <c r="L14" s="59"/>
      <c r="M14" s="59"/>
      <c r="N14" s="59"/>
      <c r="O14" s="59"/>
      <c r="P14" s="59"/>
      <c r="Q14" s="84" t="b">
        <v>1</v>
      </c>
      <c r="R14" s="59"/>
      <c r="S14" s="59"/>
      <c r="T14" s="84" t="b">
        <v>1</v>
      </c>
      <c r="U14" s="59"/>
      <c r="V14" s="63" t="s">
        <v>6156</v>
      </c>
      <c r="W14" s="59"/>
      <c r="X14" s="59"/>
      <c r="Y14" s="59"/>
      <c r="Z14" s="59"/>
      <c r="AA14" s="59"/>
      <c r="AB14" s="84" t="b">
        <v>1</v>
      </c>
      <c r="AC14" s="59"/>
      <c r="AD14" s="59"/>
      <c r="AE14" s="84" t="b">
        <v>1</v>
      </c>
      <c r="AF14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9:J9"/>
    <mergeCell ref="I4:I5"/>
    <mergeCell ref="J4:J5"/>
    <mergeCell ref="L4:U4"/>
    <mergeCell ref="W4:AF4"/>
  </mergeCells>
  <hyperlinks>
    <hyperlink ref="L1" location="'HOME WEEK 1'!A1" display="'HOME WEEK 1'!A1" xr:uid="{C09CD433-B9CB-4CA7-8F56-9D3FAE12A866}"/>
    <hyperlink ref="M1" location="'HOME WEEK 2'!A1" display="&lt; Week 2 Home" xr:uid="{1EAF787C-C2D9-40B4-AC9A-F4C4EF9E91D2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DF3372-FC6D-4064-B54D-79BDC53CA172}">
          <x14:formula1>
            <xm:f>'Master Product List'!$B:$B</xm:f>
          </x14:formula1>
          <xm:sqref>F10 F6:F8</xm:sqref>
        </x14:dataValidation>
      </x14:dataValidations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E673-9840-4D81-8561-4972B0FCEECD}">
  <sheetPr>
    <tabColor theme="3" tint="9.9978637043366805E-2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6043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3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10" si="0">IFERROR(IF(E6="Individual Unit",IF(VLOOKUP($F6,Products,26,FALSE)="","X",VLOOKUP($F6,Products,26,FALSE)),""),"")</f>
        <v>300</v>
      </c>
      <c r="H6" s="23" t="str">
        <f t="shared" ref="H6:H10" si="1">_xlfn.IFNA(VLOOKUP($F6,Products,2,FALSE),"Not Found")</f>
        <v>Tamar Fresh</v>
      </c>
      <c r="I6" s="24" t="str">
        <f t="shared" ref="I6:I10" si="2">_xlfn.IFNA(VLOOKUP($F6,Products,4,FALSE),"Not Found")</f>
        <v>4140</v>
      </c>
      <c r="J6" s="24" t="str">
        <f t="shared" ref="J6:J10" si="3">_xlfn.IFNA(VLOOKUP($F6,Products,5,FALSE),"Not Found")</f>
        <v>Potato Bakers 50's Bag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10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AF6" s="70">
        <f t="shared" ref="AF6:AF10" si="20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2540</v>
      </c>
      <c r="C7" s="24">
        <v>25</v>
      </c>
      <c r="D7" s="24">
        <v>37.5</v>
      </c>
      <c r="E7" s="23" t="s">
        <v>6204</v>
      </c>
      <c r="F7" s="65" t="s">
        <v>2539</v>
      </c>
      <c r="G7" s="60" t="str">
        <f t="shared" si="0"/>
        <v/>
      </c>
      <c r="H7" s="23" t="str">
        <f t="shared" si="1"/>
        <v>RD Johns</v>
      </c>
      <c r="I7" s="24" t="str">
        <f t="shared" si="2"/>
        <v>40569</v>
      </c>
      <c r="J7" s="24" t="str">
        <f t="shared" si="3"/>
        <v>Tuna Chunks in Brine</v>
      </c>
      <c r="L7" s="70">
        <f t="shared" si="4"/>
        <v>6.25</v>
      </c>
      <c r="M7" s="70">
        <f t="shared" si="5"/>
        <v>0</v>
      </c>
      <c r="N7" s="70">
        <f t="shared" si="6"/>
        <v>0.25</v>
      </c>
      <c r="O7" s="70">
        <f t="shared" si="7"/>
        <v>0.17499999999999999</v>
      </c>
      <c r="P7" s="70">
        <f t="shared" si="8"/>
        <v>7.4999999999999997E-2</v>
      </c>
      <c r="Q7" s="70">
        <f t="shared" si="9"/>
        <v>0</v>
      </c>
      <c r="R7" s="70">
        <f t="shared" si="10"/>
        <v>0.1825</v>
      </c>
      <c r="S7" s="70">
        <f t="shared" si="11"/>
        <v>0</v>
      </c>
      <c r="T7" s="70">
        <v>0</v>
      </c>
      <c r="U7" s="70">
        <f t="shared" si="12"/>
        <v>27.484999999999999</v>
      </c>
      <c r="V7" s="80"/>
      <c r="W7" s="70">
        <f t="shared" si="13"/>
        <v>9.375</v>
      </c>
      <c r="X7" s="70">
        <f t="shared" si="14"/>
        <v>0</v>
      </c>
      <c r="Y7" s="70">
        <f t="shared" si="15"/>
        <v>0.375</v>
      </c>
      <c r="Z7" s="70">
        <f t="shared" si="16"/>
        <v>0.26249999999999996</v>
      </c>
      <c r="AA7" s="70">
        <f t="shared" si="17"/>
        <v>0.1125</v>
      </c>
      <c r="AB7" s="70">
        <f t="shared" si="18"/>
        <v>0</v>
      </c>
      <c r="AC7" s="70">
        <f t="shared" si="19"/>
        <v>0.27374999999999999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E7" s="70">
        <v>0</v>
      </c>
      <c r="AF7" s="70">
        <f t="shared" si="20"/>
        <v>41.227499999999999</v>
      </c>
    </row>
    <row r="8" spans="2:32" s="4" customFormat="1" ht="30" customHeight="1" x14ac:dyDescent="0.25">
      <c r="B8" s="23" t="s">
        <v>6250</v>
      </c>
      <c r="C8" s="24">
        <v>25</v>
      </c>
      <c r="D8" s="24">
        <v>37.5</v>
      </c>
      <c r="E8" s="23" t="s">
        <v>6204</v>
      </c>
      <c r="F8" s="65" t="s">
        <v>5824</v>
      </c>
      <c r="G8" s="60" t="str">
        <f>IFERROR(IF(E8="Individual Unit",IF(VLOOKUP($F8,Products,26,FALSE)="","X",VLOOKUP($F8,Products,26,FALSE)),""),"")</f>
        <v/>
      </c>
      <c r="H8" s="23" t="str">
        <f>_xlfn.IFNA(VLOOKUP($F8,Products,2,FALSE),"Not Found")</f>
        <v>Bidfood</v>
      </c>
      <c r="I8" s="24" t="str">
        <f>_xlfn.IFNA(VLOOKUP($F8,Products,4,FALSE),"Not Found")</f>
        <v>5971</v>
      </c>
      <c r="J8" s="24" t="str">
        <f>_xlfn.IFNA(VLOOKUP($F8,Products,5,FALSE),"Not Found")</f>
        <v>Wild Alaskan Pink Salmon</v>
      </c>
      <c r="L8" s="70">
        <f>IFERROR(IF($E8="Individual Unit",IF(VLOOKUP($F8,Products,18,FALSE)="","Missing",(SUM(SUM(_xlfn.IFNA(VLOOKUP($F8,Products,18,FALSE),"Not Found")/100)*$G8*$C8))),IF(VLOOKUP($F8,Products,18,FALSE)="","Missing",(SUM(SUM(_xlfn.IFNA(VLOOKUP($F8,Products,18,FALSE),"Not Found")/100)*$C8)))),"Err")</f>
        <v>5.9</v>
      </c>
      <c r="M8" s="70">
        <f>IFERROR(IF($E8="Individual Unit",IF(VLOOKUP($F8,Products,19,FALSE)="","Missing",(SUM(SUM(_xlfn.IFNA(VLOOKUP($F8,Products,19,FALSE),"Not Found")/100)*$G8*$C8))),IF(VLOOKUP($F8,Products,19,FALSE)="","Missing",(SUM(SUM(_xlfn.IFNA(VLOOKUP($F8,Products,19,FALSE),"Not Found")/100)*$C8)))),"Err")</f>
        <v>0</v>
      </c>
      <c r="N8" s="70">
        <f>IFERROR(IF($E8="Individual Unit",IF(VLOOKUP($F8,Products,20,FALSE)="","Missing",(SUM(SUM(_xlfn.IFNA(VLOOKUP($F8,Products,20,FALSE),"Not Found")/100)*$G8*$C8))),IF(VLOOKUP($F8,Products,20,FALSE)="","Missing",(SUM(SUM(_xlfn.IFNA(VLOOKUP($F8,Products,20,FALSE),"Not Found")/100)*$C8)))),"Err")</f>
        <v>1.2</v>
      </c>
      <c r="O8" s="70">
        <f>IFERROR(IF($E8="Individual Unit",IF(VLOOKUP($F8,Products,27,FALSE)="","Missing",(SUM(SUM(_xlfn.IFNA(VLOOKUP($F8,Products,27,FALSE),"Not Found")/100)*$G8*$C8))),IF(VLOOKUP($F8,Products,27,FALSE)="","Missing",(SUM(SUM(_xlfn.IFNA(VLOOKUP($F8,Products,27,FALSE),"Not Found")/100)*$C8)))),"Err")</f>
        <v>0.97499999999999998</v>
      </c>
      <c r="P8" s="70">
        <f>IFERROR(IF($E8="Individual Unit",IF(VLOOKUP($F8,Products,21,FALSE)="","Missing",(SUM(SUM(_xlfn.IFNA(VLOOKUP($F8,Products,21,FALSE),"Not Found")/100)*$G8*$C8))),IF(VLOOKUP($F8,Products,21,FALSE)="","Missing",(SUM(SUM(_xlfn.IFNA(VLOOKUP($F8,Products,21,FALSE),"Not Found")/100)*$C8)))),"Err")</f>
        <v>0.22500000000000003</v>
      </c>
      <c r="Q8" s="70">
        <f>IFERROR(IF($E8="Individual Unit",IF(VLOOKUP($F8,Products,22,FALSE)="","Missing",(SUM(SUM(_xlfn.IFNA(VLOOKUP($F8,Products,22,FALSE),"Not Found")/100)*$G8*$C8))),IF(VLOOKUP($F8,Products,22,FALSE)="","Missing",(SUM(SUM(_xlfn.IFNA(VLOOKUP($F8,Products,22,FALSE),"Not Found")/100)*$C8)))),"Err")</f>
        <v>0</v>
      </c>
      <c r="R8" s="70">
        <f>IFERROR(IF($E8="Individual Unit",IF(VLOOKUP($F8,Products,23,FALSE)="","Missing",(SUM(SUM(_xlfn.IFNA(VLOOKUP($F8,Products,23,FALSE),"Not Found")/100)*$G8*$C8))),IF(VLOOKUP($F8,Products,23,FALSE)="","Missing",(SUM(SUM(_xlfn.IFNA(VLOOKUP($F8,Products,23,FALSE),"Not Found")/100)*$C8)))),"Err")</f>
        <v>0.2</v>
      </c>
      <c r="S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</v>
      </c>
      <c r="T8" s="70">
        <v>0</v>
      </c>
      <c r="U8" s="70">
        <f>IFERROR(IF($E8="Individual Unit",IF(VLOOKUP($F8,Products,25,FALSE)="","Missing",(SUM(SUM(_xlfn.IFNA(VLOOKUP($F8,Products,25,FALSE),"Not Found")/100)*$G8*$C8))),IF(VLOOKUP($F8,Products,25,FALSE)="","Missing",(SUM(SUM(_xlfn.IFNA(VLOOKUP($F8,Products,25,FALSE),"Not Found")/100)*$C8)))),"Err")</f>
        <v>34.5</v>
      </c>
      <c r="V8" s="80"/>
      <c r="W8" s="70">
        <f>IFERROR(IF($E8="Individual Unit",IF(VLOOKUP($F8,Products,18,FALSE)="","Missing",(SUM(SUM(_xlfn.IFNA(VLOOKUP($F8,Products,18,FALSE),"Not Found")/100)*$G8*$D8))),IF(VLOOKUP($F8,Products,18,FALSE)="","Missing",(SUM(SUM(_xlfn.IFNA(VLOOKUP($F8,Products,18,FALSE),"Not Found")/100)*$D8)))),"Err")</f>
        <v>8.8500000000000014</v>
      </c>
      <c r="X8" s="70">
        <f>IFERROR(IF($E8="Individual Unit",IF(VLOOKUP($F8,Products,19,FALSE)="","Missing",(SUM(SUM(_xlfn.IFNA(VLOOKUP($F8,Products,19,FALSE),"Not Found")/100)*$G8*$D8))),IF(VLOOKUP($F8,Products,19,FALSE)="","Missing",(SUM(SUM(_xlfn.IFNA(VLOOKUP($F8,Products,19,FALSE),"Not Found")/100)*$D8)))),"Err")</f>
        <v>0</v>
      </c>
      <c r="Y8" s="70">
        <f>IFERROR(IF($E8="Individual Unit",IF(VLOOKUP($F8,Products,20,FALSE)="","Missing",(SUM(SUM(_xlfn.IFNA(VLOOKUP($F8,Products,20,FALSE),"Not Found")/100)*$G8*$D8))),IF(VLOOKUP($F8,Products,20,FALSE)="","Missing",(SUM(SUM(_xlfn.IFNA(VLOOKUP($F8,Products,20,FALSE),"Not Found")/100)*$D8)))),"Err")</f>
        <v>1.8</v>
      </c>
      <c r="Z8" s="70">
        <f>IFERROR(IF($E8="Individual Unit",IF(VLOOKUP($F8,Products,27,FALSE)="","Missing",(SUM(SUM(_xlfn.IFNA(VLOOKUP($F8,Products,27,FALSE),"Not Found")/100)*$G8*$D8))),IF(VLOOKUP($F8,Products,27,FALSE)="","Missing",(SUM(SUM(_xlfn.IFNA(VLOOKUP($F8,Products,27,FALSE),"Not Found")/100)*$D8)))),"Err")</f>
        <v>1.4624999999999999</v>
      </c>
      <c r="AA8" s="70">
        <f>IFERROR(IF($E8="Individual Unit",IF(VLOOKUP($F8,Products,21,FALSE)="","Missing",(SUM(SUM(_xlfn.IFNA(VLOOKUP($F8,Products,21,FALSE),"Not Found")/100)*$G8*$D8))),IF(VLOOKUP($F8,Products,21,FALSE)="","Missing",(SUM(SUM(_xlfn.IFNA(VLOOKUP($F8,Products,21,FALSE),"Not Found")/100)*$D8)))),"Err")</f>
        <v>0.33750000000000002</v>
      </c>
      <c r="AB8" s="70">
        <f>IFERROR(IF($E8="Individual Unit",IF(VLOOKUP($F8,Products,22,FALSE)="","Missing",(SUM(SUM(_xlfn.IFNA(VLOOKUP($F8,Products,22,FALSE),"Not Found")/100)*$G8*$D8))),IF(VLOOKUP($F8,Products,22,FALSE)="","Missing",(SUM(SUM(_xlfn.IFNA(VLOOKUP($F8,Products,22,FALSE),"Not Found")/100)*$D8)))),"Err")</f>
        <v>0</v>
      </c>
      <c r="AC8" s="70">
        <f>IFERROR(IF($E8="Individual Unit",IF(VLOOKUP($F8,Products,23,FALSE)="","Missing",(SUM(SUM(_xlfn.IFNA(VLOOKUP($F8,Products,23,FALSE),"Not Found")/100)*$G8*$D8))),IF(VLOOKUP($F8,Products,23,FALSE)="","Missing",(SUM(SUM(_xlfn.IFNA(VLOOKUP($F8,Products,23,FALSE),"Not Found")/100)*$D8)))),"Err")</f>
        <v>0.3</v>
      </c>
      <c r="AD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</v>
      </c>
      <c r="AE8" s="70">
        <v>0</v>
      </c>
      <c r="AF8" s="70">
        <f>IFERROR(IF($E8="Individual Unit",IF(VLOOKUP($F8,Products,25,FALSE)="","Missing",(SUM(SUM(_xlfn.IFNA(VLOOKUP($F8,Products,25,FALSE),"Not Found")/100)*$G8*$D8))),IF(VLOOKUP($F8,Products,25,FALSE)="","Missing",(SUM(SUM(_xlfn.IFNA(VLOOKUP($F8,Products,25,FALSE),"Not Found")/100)*$D8)))),"Err")</f>
        <v>51.749999999999993</v>
      </c>
    </row>
    <row r="9" spans="2:32" s="4" customFormat="1" ht="30" customHeight="1" x14ac:dyDescent="0.25">
      <c r="B9" s="23" t="s">
        <v>4229</v>
      </c>
      <c r="C9" s="24">
        <v>10</v>
      </c>
      <c r="D9" s="24">
        <v>20</v>
      </c>
      <c r="E9" s="23" t="s">
        <v>6204</v>
      </c>
      <c r="F9" s="65" t="s">
        <v>2826</v>
      </c>
      <c r="G9" s="60" t="str">
        <f t="shared" si="0"/>
        <v/>
      </c>
      <c r="H9" s="23" t="str">
        <f t="shared" si="1"/>
        <v>RD Johns</v>
      </c>
      <c r="I9" s="24" t="str">
        <f t="shared" si="2"/>
        <v>6108</v>
      </c>
      <c r="J9" s="24" t="str">
        <f t="shared" si="3"/>
        <v>Sweetcorn 2.5kg bag</v>
      </c>
      <c r="L9" s="70">
        <f t="shared" si="4"/>
        <v>0.25</v>
      </c>
      <c r="M9" s="70">
        <f t="shared" si="5"/>
        <v>1.1599999999999999</v>
      </c>
      <c r="N9" s="70">
        <f t="shared" si="6"/>
        <v>0.13999999999999999</v>
      </c>
      <c r="O9" s="70">
        <f t="shared" si="7"/>
        <v>9.9999999999999978E-2</v>
      </c>
      <c r="P9" s="70">
        <f t="shared" si="8"/>
        <v>0.04</v>
      </c>
      <c r="Q9" s="70">
        <f t="shared" si="9"/>
        <v>0.25</v>
      </c>
      <c r="R9" s="70">
        <f t="shared" si="10"/>
        <v>0</v>
      </c>
      <c r="S9" s="70">
        <v>0</v>
      </c>
      <c r="T9" s="70">
        <f t="shared" si="11"/>
        <v>0.81</v>
      </c>
      <c r="U9" s="70">
        <f t="shared" si="12"/>
        <v>7.456999999999999</v>
      </c>
      <c r="V9" s="80"/>
      <c r="W9" s="70">
        <f t="shared" si="13"/>
        <v>0.5</v>
      </c>
      <c r="X9" s="70">
        <f t="shared" si="14"/>
        <v>2.3199999999999998</v>
      </c>
      <c r="Y9" s="70">
        <f t="shared" si="15"/>
        <v>0.27999999999999997</v>
      </c>
      <c r="Z9" s="70">
        <f t="shared" si="16"/>
        <v>0.19999999999999996</v>
      </c>
      <c r="AA9" s="70">
        <f t="shared" si="17"/>
        <v>0.08</v>
      </c>
      <c r="AB9" s="70">
        <f t="shared" si="18"/>
        <v>0.5</v>
      </c>
      <c r="AC9" s="70">
        <f t="shared" si="19"/>
        <v>0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1.62</v>
      </c>
      <c r="AF9" s="70">
        <f t="shared" si="20"/>
        <v>14.913999999999998</v>
      </c>
    </row>
    <row r="10" spans="2:32" s="4" customFormat="1" ht="48.75" customHeight="1" x14ac:dyDescent="0.25">
      <c r="B10" s="23" t="s">
        <v>2116</v>
      </c>
      <c r="C10" s="24">
        <v>10</v>
      </c>
      <c r="D10" s="24">
        <v>15</v>
      </c>
      <c r="E10" s="23" t="s">
        <v>6204</v>
      </c>
      <c r="F10" s="65" t="s">
        <v>3948</v>
      </c>
      <c r="G10" s="60" t="str">
        <f t="shared" si="0"/>
        <v/>
      </c>
      <c r="H10" s="23" t="str">
        <f t="shared" si="1"/>
        <v>Bidfood</v>
      </c>
      <c r="I10" s="24" t="str">
        <f t="shared" si="2"/>
        <v>37897</v>
      </c>
      <c r="J10" s="24" t="str">
        <f t="shared" si="3"/>
        <v>Everyday Favourites Great Value Mayonnaise - 5 Litre</v>
      </c>
      <c r="L10" s="70">
        <f t="shared" si="4"/>
        <v>0.01</v>
      </c>
      <c r="M10" s="70">
        <f t="shared" si="5"/>
        <v>0.77</v>
      </c>
      <c r="N10" s="70">
        <f t="shared" si="6"/>
        <v>1.4300000000000002</v>
      </c>
      <c r="O10" s="70">
        <f t="shared" si="7"/>
        <v>1.216</v>
      </c>
      <c r="P10" s="70">
        <f t="shared" si="8"/>
        <v>0.21400000000000002</v>
      </c>
      <c r="Q10" s="70">
        <f t="shared" si="9"/>
        <v>0.05</v>
      </c>
      <c r="R10" s="70">
        <f t="shared" si="10"/>
        <v>0.14199999999999999</v>
      </c>
      <c r="S10" s="70">
        <f t="shared" si="11"/>
        <v>0.16</v>
      </c>
      <c r="T10" s="70">
        <v>0</v>
      </c>
      <c r="U10" s="70">
        <f t="shared" si="12"/>
        <v>16</v>
      </c>
      <c r="V10" s="80"/>
      <c r="W10" s="70">
        <f t="shared" si="13"/>
        <v>1.4999999999999999E-2</v>
      </c>
      <c r="X10" s="70">
        <f t="shared" si="14"/>
        <v>1.155</v>
      </c>
      <c r="Y10" s="70">
        <f t="shared" si="15"/>
        <v>2.1450000000000005</v>
      </c>
      <c r="Z10" s="70">
        <f t="shared" si="16"/>
        <v>1.8240000000000001</v>
      </c>
      <c r="AA10" s="70">
        <f t="shared" si="17"/>
        <v>0.32100000000000006</v>
      </c>
      <c r="AB10" s="70">
        <f t="shared" si="18"/>
        <v>7.4999999999999997E-2</v>
      </c>
      <c r="AC10" s="70">
        <f t="shared" si="19"/>
        <v>0.21299999999999999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0.24</v>
      </c>
      <c r="AE10" s="70">
        <v>0</v>
      </c>
      <c r="AF10" s="70">
        <f t="shared" si="20"/>
        <v>24</v>
      </c>
    </row>
    <row r="11" spans="2:32" ht="15.75" x14ac:dyDescent="0.25">
      <c r="B11" s="89" t="s">
        <v>6216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2975</v>
      </c>
      <c r="C12" s="39">
        <v>20</v>
      </c>
      <c r="D12" s="39">
        <v>25</v>
      </c>
      <c r="E12" s="38" t="s">
        <v>6204</v>
      </c>
      <c r="F12" s="65" t="s">
        <v>3270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33094</v>
      </c>
      <c r="J12" s="24" t="str">
        <f>_xlfn.IFNA(VLOOKUP($F12,Products,5,FALSE),"Not Found")</f>
        <v>Strawberries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1.22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9.1999999999999998E-2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8.0000000000000002E-3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1.22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1.5249999999999999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0.125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0.11499999999999999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0.01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1.5249999999999999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7.5</v>
      </c>
    </row>
    <row r="13" spans="2:32" s="4" customFormat="1" ht="30" customHeight="1" x14ac:dyDescent="0.25">
      <c r="B13" s="38" t="s">
        <v>2668</v>
      </c>
      <c r="C13" s="39">
        <v>15</v>
      </c>
      <c r="D13" s="39">
        <v>20</v>
      </c>
      <c r="E13" s="38" t="s">
        <v>6204</v>
      </c>
      <c r="F13" s="65" t="s">
        <v>3267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17229</v>
      </c>
      <c r="J13" s="24" t="str">
        <f>_xlfn.IFNA(VLOOKUP($F13,Products,5,FALSE),"Not Found")</f>
        <v>Red Grapes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0.10499999999999998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2.415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0.03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0.09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2.415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9.75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0.13999999999999999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3.22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0.04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0.04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0.12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3.22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13</v>
      </c>
    </row>
    <row r="14" spans="2:32" s="4" customFormat="1" ht="30" customHeight="1" x14ac:dyDescent="0.25">
      <c r="B14" s="38" t="s">
        <v>1447</v>
      </c>
      <c r="C14" s="39">
        <v>0.1</v>
      </c>
      <c r="D14" s="39">
        <v>0.1</v>
      </c>
      <c r="E14" s="38" t="s">
        <v>1216</v>
      </c>
      <c r="F14" s="65" t="s">
        <v>3333</v>
      </c>
      <c r="G14" s="60">
        <f>IFERROR(IF(E14="Individual Unit",IF(VLOOKUP($F14,Products,26,FALSE)="","X",VLOOKUP($F14,Products,26,FALSE)),""),"")</f>
        <v>167</v>
      </c>
      <c r="H14" s="23" t="str">
        <f>_xlfn.IFNA(VLOOKUP($F14,Products,2,FALSE),"Not Found")</f>
        <v>Tamar Fresh</v>
      </c>
      <c r="I14" s="24" t="str">
        <f>_xlfn.IFNA(VLOOKUP($F14,Products,4,FALSE),"Not Found")</f>
        <v>1006</v>
      </c>
      <c r="J14" s="24" t="str">
        <f>_xlfn.IFNA(VLOOKUP($F14,Products,5,FALSE),"Not Found")</f>
        <v>Gala Apples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2.1710000000000003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0.20040000000000002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1.8370000000000002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8.35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2.1710000000000003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0.20040000000000002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1.8370000000000002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8.35</v>
      </c>
    </row>
    <row r="15" spans="2:32" x14ac:dyDescent="0.25">
      <c r="L15" s="71">
        <f t="shared" ref="L15:U15" si="21">SUM(L6:L14)</f>
        <v>18.335000000000004</v>
      </c>
      <c r="M15" s="71">
        <f t="shared" si="21"/>
        <v>66.536000000000016</v>
      </c>
      <c r="N15" s="71">
        <f t="shared" si="21"/>
        <v>3.45</v>
      </c>
      <c r="O15" s="71">
        <f t="shared" si="21"/>
        <v>2.798</v>
      </c>
      <c r="P15" s="71">
        <f t="shared" si="21"/>
        <v>0.65200000000000002</v>
      </c>
      <c r="Q15" s="71">
        <f t="shared" si="21"/>
        <v>8.5904000000000007</v>
      </c>
      <c r="R15" s="71">
        <f t="shared" si="21"/>
        <v>0.52449999999999997</v>
      </c>
      <c r="S15" s="71">
        <f t="shared" si="21"/>
        <v>0.16</v>
      </c>
      <c r="T15" s="71">
        <f t="shared" ref="T15" si="22">SUM(T6:T14)</f>
        <v>8.9820000000000011</v>
      </c>
      <c r="U15" s="71">
        <f t="shared" si="21"/>
        <v>355.54199999999997</v>
      </c>
      <c r="V15" s="73" t="s">
        <v>6151</v>
      </c>
      <c r="W15" s="71">
        <f t="shared" ref="W15:AF15" si="23">SUM(W6:W14)</f>
        <v>24.73</v>
      </c>
      <c r="X15" s="71">
        <f t="shared" si="23"/>
        <v>69.191000000000017</v>
      </c>
      <c r="Y15" s="71">
        <f t="shared" si="23"/>
        <v>5.0650000000000004</v>
      </c>
      <c r="Z15" s="71">
        <f t="shared" si="23"/>
        <v>4.1139999999999999</v>
      </c>
      <c r="AA15" s="71">
        <f t="shared" si="23"/>
        <v>0.95100000000000007</v>
      </c>
      <c r="AB15" s="71">
        <f t="shared" si="23"/>
        <v>8.9453999999999994</v>
      </c>
      <c r="AC15" s="71">
        <f t="shared" si="23"/>
        <v>0.78674999999999995</v>
      </c>
      <c r="AD15" s="71">
        <f t="shared" si="23"/>
        <v>0.24</v>
      </c>
      <c r="AE15" s="71">
        <f t="shared" si="23"/>
        <v>10.902000000000001</v>
      </c>
      <c r="AF15" s="71">
        <f t="shared" si="23"/>
        <v>406.74149999999997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4.2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1E097B1F-71F7-45C3-AB9B-F5F7FBF1406C}"/>
    <hyperlink ref="M1" location="'HOME WEEK 2'!A1" display="&lt; Week 2 Home" xr:uid="{13590225-0FBB-44F3-B193-6D50435FDABB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C536E7-C151-472F-B876-7E48FB7A73D1}">
          <x14:formula1>
            <xm:f>'Master Product List'!$B:$B</xm:f>
          </x14:formula1>
          <xm:sqref>F12:F14 F6:F10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5B2D-6F68-43FA-8FEF-56066737C259}">
  <sheetPr codeName="Sheet139">
    <pageSetUpPr fitToPage="1"/>
  </sheetPr>
  <dimension ref="A1:O54"/>
  <sheetViews>
    <sheetView showGridLines="0" zoomScaleNormal="100" workbookViewId="0">
      <pane xSplit="2" ySplit="3" topLeftCell="C4" activePane="bottomRight" state="frozen"/>
      <selection pane="topRight" activeCell="K10" sqref="K10"/>
      <selection pane="bottomLeft" activeCell="K10" sqref="K10"/>
      <selection pane="bottomRight" activeCell="I10" sqref="I10"/>
    </sheetView>
  </sheetViews>
  <sheetFormatPr defaultRowHeight="15" x14ac:dyDescent="0.25"/>
  <cols>
    <col min="1" max="2" width="2.7109375" customWidth="1"/>
    <col min="3" max="3" width="30.7109375" style="1" customWidth="1"/>
    <col min="4" max="4" width="2.7109375" style="1" customWidth="1"/>
    <col min="5" max="5" width="30.7109375" style="1" customWidth="1"/>
    <col min="6" max="6" width="2.5703125" style="1" customWidth="1"/>
    <col min="7" max="7" width="30.7109375" style="1" customWidth="1"/>
    <col min="8" max="8" width="2.5703125" style="1" customWidth="1"/>
    <col min="9" max="9" width="30.7109375" style="1" customWidth="1"/>
    <col min="10" max="10" width="2.7109375" style="1" customWidth="1"/>
    <col min="11" max="11" width="30.7109375" style="1" customWidth="1"/>
    <col min="12" max="12" width="2.5703125" customWidth="1"/>
    <col min="13" max="13" width="11.42578125" customWidth="1"/>
    <col min="14" max="15" width="2.5703125" customWidth="1"/>
  </cols>
  <sheetData>
    <row r="1" spans="1:15" ht="62.25" customHeight="1" x14ac:dyDescent="0.25">
      <c r="A1" s="103" t="s">
        <v>6159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5" ht="6.75" customHeight="1" x14ac:dyDescent="0.25">
      <c r="A2" s="6"/>
      <c r="B2" s="8"/>
      <c r="C2" s="9"/>
      <c r="D2" s="9"/>
      <c r="E2" s="9"/>
      <c r="F2" s="9"/>
      <c r="G2" s="9"/>
      <c r="H2" s="9"/>
      <c r="I2" s="9"/>
      <c r="J2" s="9"/>
      <c r="K2" s="9"/>
      <c r="L2" s="8"/>
      <c r="M2" s="8"/>
      <c r="N2" s="8"/>
      <c r="O2" s="6"/>
    </row>
    <row r="3" spans="1:15" ht="3.75" customHeight="1" x14ac:dyDescent="0.25">
      <c r="A3" s="6"/>
      <c r="B3" s="8"/>
      <c r="C3" s="10"/>
      <c r="D3" s="10"/>
      <c r="E3" s="10"/>
      <c r="F3" s="10"/>
      <c r="G3" s="10"/>
      <c r="H3" s="10"/>
      <c r="I3" s="10"/>
      <c r="J3" s="10"/>
      <c r="K3" s="10"/>
      <c r="L3" s="8"/>
      <c r="M3" s="8"/>
      <c r="N3" s="8"/>
      <c r="O3" s="6"/>
    </row>
    <row r="4" spans="1:15" ht="15.75" x14ac:dyDescent="0.25">
      <c r="A4" s="6"/>
      <c r="B4" s="33"/>
      <c r="C4" s="34" t="s">
        <v>65</v>
      </c>
      <c r="D4" s="35"/>
      <c r="E4" s="35"/>
      <c r="F4" s="35"/>
      <c r="G4" s="35"/>
      <c r="H4" s="35"/>
      <c r="I4" s="35"/>
      <c r="J4" s="35"/>
      <c r="K4" s="35"/>
      <c r="L4" s="33"/>
      <c r="M4" s="33"/>
      <c r="N4" s="33"/>
      <c r="O4" s="6"/>
    </row>
    <row r="5" spans="1:15" x14ac:dyDescent="0.25">
      <c r="A5" s="6"/>
      <c r="B5" s="8"/>
      <c r="C5" s="10" t="s">
        <v>5</v>
      </c>
      <c r="D5" s="10"/>
      <c r="E5" s="10" t="s">
        <v>6</v>
      </c>
      <c r="F5" s="10"/>
      <c r="G5" s="10" t="s">
        <v>6073</v>
      </c>
      <c r="H5" s="10"/>
      <c r="I5" s="10" t="s">
        <v>7</v>
      </c>
      <c r="J5" s="10"/>
      <c r="K5" s="10" t="s">
        <v>8</v>
      </c>
      <c r="L5" s="8"/>
      <c r="M5" s="44" t="s">
        <v>9</v>
      </c>
      <c r="N5" s="8"/>
      <c r="O5" s="6"/>
    </row>
    <row r="6" spans="1:15" s="16" customFormat="1" ht="30" customHeight="1" x14ac:dyDescent="0.25">
      <c r="A6" s="13"/>
      <c r="B6" s="50" t="s">
        <v>5</v>
      </c>
      <c r="C6" s="46" t="s">
        <v>6160</v>
      </c>
      <c r="D6" s="15"/>
      <c r="E6" s="46" t="s">
        <v>6161</v>
      </c>
      <c r="F6"/>
      <c r="G6" s="46" t="s">
        <v>6074</v>
      </c>
      <c r="H6"/>
      <c r="I6" s="46" t="s">
        <v>6162</v>
      </c>
      <c r="J6"/>
      <c r="K6" s="46" t="s">
        <v>6025</v>
      </c>
      <c r="L6" s="14"/>
      <c r="M6" s="40" t="s">
        <v>6163</v>
      </c>
      <c r="N6" s="14"/>
      <c r="O6" s="13"/>
    </row>
    <row r="7" spans="1:15" s="20" customFormat="1" ht="8.1" customHeight="1" x14ac:dyDescent="0.25">
      <c r="A7" s="17"/>
      <c r="B7" s="51"/>
      <c r="C7" s="19"/>
      <c r="D7" s="19"/>
      <c r="E7" s="19"/>
      <c r="F7" s="19"/>
      <c r="G7" s="19"/>
      <c r="H7" s="19"/>
      <c r="I7" s="19"/>
      <c r="J7" s="19"/>
      <c r="K7" s="19"/>
      <c r="L7" s="18"/>
      <c r="M7" s="41"/>
      <c r="N7" s="18"/>
      <c r="O7" s="17"/>
    </row>
    <row r="8" spans="1:15" s="16" customFormat="1" ht="30" customHeight="1" x14ac:dyDescent="0.25">
      <c r="A8" s="13"/>
      <c r="B8" s="50" t="s">
        <v>14</v>
      </c>
      <c r="C8" s="47" t="s">
        <v>6164</v>
      </c>
      <c r="D8" s="15"/>
      <c r="E8" s="47" t="s">
        <v>6165</v>
      </c>
      <c r="F8"/>
      <c r="G8" s="47" t="s">
        <v>6042</v>
      </c>
      <c r="H8"/>
      <c r="I8" s="47" t="s">
        <v>6166</v>
      </c>
      <c r="J8"/>
      <c r="K8" s="47" t="s">
        <v>6041</v>
      </c>
      <c r="L8" s="14"/>
      <c r="M8" s="40" t="s">
        <v>6079</v>
      </c>
      <c r="N8" s="14"/>
      <c r="O8" s="13"/>
    </row>
    <row r="9" spans="1:15" s="16" customFormat="1" ht="9.75" customHeight="1" x14ac:dyDescent="0.25">
      <c r="A9" s="13"/>
      <c r="B9" s="52"/>
      <c r="C9" s="30"/>
      <c r="D9" s="31"/>
      <c r="E9" s="30"/>
      <c r="F9"/>
      <c r="G9" s="15"/>
      <c r="H9"/>
      <c r="I9" s="30"/>
      <c r="J9"/>
      <c r="K9" s="30"/>
      <c r="M9" s="42"/>
      <c r="O9" s="13"/>
    </row>
    <row r="10" spans="1:15" s="16" customFormat="1" ht="30" customHeight="1" x14ac:dyDescent="0.25">
      <c r="A10" s="13"/>
      <c r="B10" s="50" t="s">
        <v>18</v>
      </c>
      <c r="C10" s="48" t="s">
        <v>6057</v>
      </c>
      <c r="D10" s="15"/>
      <c r="E10" s="48" t="s">
        <v>6167</v>
      </c>
      <c r="F10" s="15"/>
      <c r="G10" s="48" t="s">
        <v>6078</v>
      </c>
      <c r="H10" s="15"/>
      <c r="I10" s="48" t="s">
        <v>6056</v>
      </c>
      <c r="J10" s="15"/>
      <c r="K10" s="48" t="s">
        <v>6098</v>
      </c>
      <c r="L10" s="15"/>
      <c r="M10" s="40" t="s">
        <v>6163</v>
      </c>
      <c r="N10" s="15"/>
      <c r="O10" s="13"/>
    </row>
    <row r="11" spans="1:15" s="16" customFormat="1" ht="9.75" customHeight="1" x14ac:dyDescent="0.25">
      <c r="A11" s="13"/>
      <c r="B11" s="52"/>
      <c r="C11" s="30"/>
      <c r="D11" s="31"/>
      <c r="E11" s="30"/>
      <c r="F11"/>
      <c r="G11" s="15"/>
      <c r="H11"/>
      <c r="I11" s="30"/>
      <c r="J11"/>
      <c r="K11" s="30"/>
      <c r="M11" s="42"/>
      <c r="O11" s="13"/>
    </row>
    <row r="12" spans="1:15" s="16" customFormat="1" ht="30" customHeight="1" x14ac:dyDescent="0.25">
      <c r="A12" s="13"/>
      <c r="B12" s="50" t="s">
        <v>22</v>
      </c>
      <c r="C12" s="106" t="s">
        <v>6168</v>
      </c>
      <c r="D12" s="106"/>
      <c r="E12" s="106"/>
      <c r="F12" s="15"/>
      <c r="G12" s="49" t="s">
        <v>6081</v>
      </c>
      <c r="H12" s="15"/>
      <c r="I12" s="15"/>
      <c r="J12" s="15"/>
      <c r="K12" s="49" t="s">
        <v>6082</v>
      </c>
      <c r="L12" s="15"/>
      <c r="M12" s="40" t="s">
        <v>24</v>
      </c>
      <c r="N12" s="15"/>
      <c r="O12" s="13"/>
    </row>
    <row r="13" spans="1:15" s="16" customFormat="1" ht="9.75" customHeight="1" x14ac:dyDescent="0.25">
      <c r="A13" s="13"/>
      <c r="B13" s="53"/>
      <c r="C13" s="30"/>
      <c r="D13" s="31"/>
      <c r="E13" s="30"/>
      <c r="F13"/>
      <c r="G13" s="30"/>
      <c r="H13"/>
      <c r="I13" s="30"/>
      <c r="J13"/>
      <c r="K13" s="30"/>
      <c r="M13" s="42"/>
      <c r="O13" s="13"/>
    </row>
    <row r="14" spans="1:15" ht="15.75" x14ac:dyDescent="0.25">
      <c r="A14" s="6"/>
      <c r="B14" s="54"/>
      <c r="C14" s="34" t="s">
        <v>72</v>
      </c>
      <c r="D14" s="35"/>
      <c r="E14" s="35"/>
      <c r="F14" s="35"/>
      <c r="G14" s="35"/>
      <c r="H14" s="35"/>
      <c r="I14" s="35"/>
      <c r="J14" s="35"/>
      <c r="K14" s="35"/>
      <c r="L14" s="33"/>
      <c r="M14" s="43"/>
      <c r="N14" s="33"/>
      <c r="O14" s="6"/>
    </row>
    <row r="15" spans="1:15" x14ac:dyDescent="0.25">
      <c r="A15" s="6"/>
      <c r="B15" s="55"/>
      <c r="C15" s="10" t="s">
        <v>5</v>
      </c>
      <c r="D15" s="10"/>
      <c r="E15" s="10" t="s">
        <v>6</v>
      </c>
      <c r="F15" s="10"/>
      <c r="G15" s="10" t="s">
        <v>6073</v>
      </c>
      <c r="H15" s="10"/>
      <c r="I15" s="10" t="s">
        <v>7</v>
      </c>
      <c r="J15" s="10"/>
      <c r="K15" s="10" t="s">
        <v>8</v>
      </c>
      <c r="L15" s="8"/>
      <c r="M15" s="44" t="s">
        <v>9</v>
      </c>
      <c r="N15" s="8"/>
      <c r="O15" s="6"/>
    </row>
    <row r="16" spans="1:15" s="16" customFormat="1" ht="30" customHeight="1" x14ac:dyDescent="0.25">
      <c r="A16" s="13"/>
      <c r="B16" s="50" t="s">
        <v>5</v>
      </c>
      <c r="C16" s="46" t="s">
        <v>6169</v>
      </c>
      <c r="D16" s="15"/>
      <c r="E16" s="46" t="s">
        <v>6170</v>
      </c>
      <c r="F16"/>
      <c r="G16" s="46" t="s">
        <v>6085</v>
      </c>
      <c r="H16"/>
      <c r="I16" s="46" t="s">
        <v>6086</v>
      </c>
      <c r="J16"/>
      <c r="K16" s="46" t="s">
        <v>6087</v>
      </c>
      <c r="L16" s="14"/>
      <c r="M16" s="40" t="s">
        <v>6103</v>
      </c>
      <c r="N16" s="14"/>
      <c r="O16" s="13"/>
    </row>
    <row r="17" spans="1:15" s="20" customFormat="1" ht="8.1" customHeight="1" x14ac:dyDescent="0.25">
      <c r="A17" s="17"/>
      <c r="B17" s="51"/>
      <c r="C17" s="19"/>
      <c r="D17" s="19"/>
      <c r="E17" s="19"/>
      <c r="F17" s="19"/>
      <c r="G17" s="19"/>
      <c r="H17" s="19"/>
      <c r="I17" s="19"/>
      <c r="J17" s="19"/>
      <c r="K17" s="19"/>
      <c r="L17" s="18"/>
      <c r="M17" s="41"/>
      <c r="N17" s="18"/>
      <c r="O17" s="17"/>
    </row>
    <row r="18" spans="1:15" s="16" customFormat="1" ht="30" customHeight="1" x14ac:dyDescent="0.25">
      <c r="A18" s="13"/>
      <c r="B18" s="50" t="s">
        <v>14</v>
      </c>
      <c r="C18" s="47" t="s">
        <v>6171</v>
      </c>
      <c r="D18" s="15"/>
      <c r="E18" s="47" t="s">
        <v>6172</v>
      </c>
      <c r="F18"/>
      <c r="G18" s="47" t="s">
        <v>6091</v>
      </c>
      <c r="H18"/>
      <c r="I18" s="47" t="s">
        <v>6173</v>
      </c>
      <c r="J18"/>
      <c r="K18" s="47" t="s">
        <v>6093</v>
      </c>
      <c r="L18" s="14"/>
      <c r="M18" s="40" t="s">
        <v>6088</v>
      </c>
      <c r="N18" s="14"/>
      <c r="O18" s="13"/>
    </row>
    <row r="19" spans="1:15" s="16" customFormat="1" ht="9.75" customHeight="1" x14ac:dyDescent="0.25">
      <c r="A19" s="13"/>
      <c r="B19" s="52"/>
      <c r="C19" s="30"/>
      <c r="D19" s="31"/>
      <c r="E19" s="30"/>
      <c r="F19"/>
      <c r="G19" s="15"/>
      <c r="H19"/>
      <c r="I19" s="30"/>
      <c r="J19"/>
      <c r="K19" s="30"/>
      <c r="M19" s="42"/>
      <c r="O19" s="13"/>
    </row>
    <row r="20" spans="1:15" s="16" customFormat="1" ht="30" customHeight="1" x14ac:dyDescent="0.25">
      <c r="A20" s="13"/>
      <c r="B20" s="50" t="s">
        <v>18</v>
      </c>
      <c r="C20" s="48" t="s">
        <v>6174</v>
      </c>
      <c r="D20" s="15"/>
      <c r="E20" s="48" t="s">
        <v>6175</v>
      </c>
      <c r="F20" s="15"/>
      <c r="G20" s="48" t="s">
        <v>6176</v>
      </c>
      <c r="H20" s="15"/>
      <c r="I20" s="48" t="s">
        <v>6177</v>
      </c>
      <c r="J20" s="15"/>
      <c r="K20" s="48" t="s">
        <v>6055</v>
      </c>
      <c r="L20" s="15"/>
      <c r="M20" s="40" t="s">
        <v>6103</v>
      </c>
      <c r="N20" s="15"/>
      <c r="O20" s="13"/>
    </row>
    <row r="21" spans="1:15" s="16" customFormat="1" ht="9.75" customHeight="1" x14ac:dyDescent="0.25">
      <c r="A21" s="13"/>
      <c r="B21" s="52"/>
      <c r="C21" s="30"/>
      <c r="D21" s="31"/>
      <c r="E21" s="30"/>
      <c r="F21"/>
      <c r="G21" s="15"/>
      <c r="H21"/>
      <c r="I21" s="30"/>
      <c r="J21"/>
      <c r="K21" s="30"/>
      <c r="M21" s="42"/>
      <c r="O21" s="13"/>
    </row>
    <row r="22" spans="1:15" s="16" customFormat="1" ht="30" customHeight="1" x14ac:dyDescent="0.25">
      <c r="A22" s="13"/>
      <c r="B22" s="50" t="s">
        <v>22</v>
      </c>
      <c r="C22" s="106" t="s">
        <v>6178</v>
      </c>
      <c r="D22" s="106"/>
      <c r="E22" s="106"/>
      <c r="F22" s="15"/>
      <c r="G22" s="49" t="s">
        <v>6100</v>
      </c>
      <c r="H22" s="15"/>
      <c r="I22" s="15"/>
      <c r="J22" s="15"/>
      <c r="K22" s="49" t="s">
        <v>6121</v>
      </c>
      <c r="L22" s="15"/>
      <c r="M22" s="40" t="s">
        <v>6079</v>
      </c>
      <c r="N22" s="15"/>
      <c r="O22" s="13"/>
    </row>
    <row r="23" spans="1:15" s="16" customFormat="1" ht="9.75" customHeight="1" x14ac:dyDescent="0.25">
      <c r="A23" s="13"/>
      <c r="B23" s="53"/>
      <c r="C23" s="30"/>
      <c r="D23" s="31"/>
      <c r="E23" s="30"/>
      <c r="F23"/>
      <c r="G23" s="30"/>
      <c r="H23"/>
      <c r="I23" s="30"/>
      <c r="J23"/>
      <c r="K23" s="30"/>
      <c r="M23" s="42"/>
      <c r="O23" s="13"/>
    </row>
    <row r="24" spans="1:15" ht="15.75" x14ac:dyDescent="0.25">
      <c r="A24" s="6"/>
      <c r="B24" s="54"/>
      <c r="C24" s="34" t="s">
        <v>76</v>
      </c>
      <c r="D24" s="35"/>
      <c r="E24" s="35"/>
      <c r="F24" s="35"/>
      <c r="G24" s="35"/>
      <c r="H24" s="35"/>
      <c r="I24" s="35"/>
      <c r="J24" s="35"/>
      <c r="K24" s="35"/>
      <c r="L24" s="33"/>
      <c r="M24" s="43"/>
      <c r="N24" s="33"/>
      <c r="O24" s="6"/>
    </row>
    <row r="25" spans="1:15" x14ac:dyDescent="0.25">
      <c r="A25" s="6"/>
      <c r="B25" s="55"/>
      <c r="C25" s="10" t="s">
        <v>5</v>
      </c>
      <c r="D25" s="10"/>
      <c r="E25" s="10" t="s">
        <v>6</v>
      </c>
      <c r="F25" s="10"/>
      <c r="G25" s="10" t="s">
        <v>6073</v>
      </c>
      <c r="H25" s="10"/>
      <c r="I25" s="10" t="s">
        <v>7</v>
      </c>
      <c r="J25" s="10"/>
      <c r="K25" s="10" t="s">
        <v>8</v>
      </c>
      <c r="L25" s="8"/>
      <c r="M25" s="44" t="s">
        <v>9</v>
      </c>
      <c r="N25" s="8"/>
      <c r="O25" s="6"/>
    </row>
    <row r="26" spans="1:15" s="16" customFormat="1" ht="30" customHeight="1" x14ac:dyDescent="0.25">
      <c r="A26" s="13"/>
      <c r="B26" s="50" t="s">
        <v>5</v>
      </c>
      <c r="C26" s="46" t="s">
        <v>38</v>
      </c>
      <c r="D26" s="15"/>
      <c r="E26" s="46" t="s">
        <v>77</v>
      </c>
      <c r="F26"/>
      <c r="G26" s="46" t="s">
        <v>6029</v>
      </c>
      <c r="H26"/>
      <c r="I26" s="46" t="s">
        <v>6102</v>
      </c>
      <c r="J26"/>
      <c r="K26" s="46" t="s">
        <v>6025</v>
      </c>
      <c r="L26" s="14"/>
      <c r="M26" s="40" t="s">
        <v>6179</v>
      </c>
      <c r="N26" s="14"/>
      <c r="O26" s="13"/>
    </row>
    <row r="27" spans="1:15" s="20" customFormat="1" ht="8.1" customHeight="1" x14ac:dyDescent="0.25">
      <c r="A27" s="17"/>
      <c r="B27" s="51"/>
      <c r="C27" s="19"/>
      <c r="D27" s="19"/>
      <c r="E27" s="19"/>
      <c r="F27" s="19"/>
      <c r="G27" s="19"/>
      <c r="H27" s="19"/>
      <c r="I27" s="19"/>
      <c r="J27" s="19"/>
      <c r="K27" s="19"/>
      <c r="L27" s="18"/>
      <c r="M27" s="41"/>
      <c r="N27" s="18"/>
      <c r="O27" s="17"/>
    </row>
    <row r="28" spans="1:15" s="16" customFormat="1" ht="30" customHeight="1" x14ac:dyDescent="0.25">
      <c r="A28" s="13"/>
      <c r="B28" s="50" t="s">
        <v>14</v>
      </c>
      <c r="C28" s="47" t="s">
        <v>6048</v>
      </c>
      <c r="D28" s="15"/>
      <c r="E28" s="47" t="s">
        <v>6104</v>
      </c>
      <c r="F28"/>
      <c r="G28" s="47" t="s">
        <v>6046</v>
      </c>
      <c r="H28"/>
      <c r="I28" s="47" t="s">
        <v>6180</v>
      </c>
      <c r="J28"/>
      <c r="K28" s="47" t="s">
        <v>6041</v>
      </c>
      <c r="L28" s="14"/>
      <c r="M28" s="40" t="s">
        <v>6179</v>
      </c>
      <c r="N28" s="14"/>
      <c r="O28" s="13"/>
    </row>
    <row r="29" spans="1:15" s="16" customFormat="1" ht="9.75" customHeight="1" x14ac:dyDescent="0.25">
      <c r="A29" s="13"/>
      <c r="B29" s="52"/>
      <c r="C29" s="30"/>
      <c r="D29" s="31"/>
      <c r="E29" s="30"/>
      <c r="F29"/>
      <c r="G29" s="15"/>
      <c r="H29"/>
      <c r="I29" s="30"/>
      <c r="J29"/>
      <c r="K29" s="30"/>
      <c r="M29" s="42"/>
      <c r="O29" s="13"/>
    </row>
    <row r="30" spans="1:15" s="16" customFormat="1" ht="30" customHeight="1" x14ac:dyDescent="0.25">
      <c r="A30" s="13"/>
      <c r="B30" s="50" t="s">
        <v>18</v>
      </c>
      <c r="C30" s="48" t="s">
        <v>44</v>
      </c>
      <c r="D30" s="15"/>
      <c r="E30" s="48" t="s">
        <v>6106</v>
      </c>
      <c r="F30" s="15"/>
      <c r="G30" s="48" t="s">
        <v>6059</v>
      </c>
      <c r="H30" s="15"/>
      <c r="I30" s="48" t="s">
        <v>6181</v>
      </c>
      <c r="J30" s="15"/>
      <c r="K30" s="48" t="s">
        <v>6058</v>
      </c>
      <c r="L30" s="15"/>
      <c r="M30" s="40" t="s">
        <v>6079</v>
      </c>
      <c r="N30" s="15"/>
      <c r="O30" s="13"/>
    </row>
    <row r="31" spans="1:15" s="16" customFormat="1" ht="9.75" customHeight="1" x14ac:dyDescent="0.25">
      <c r="A31" s="13"/>
      <c r="B31" s="52"/>
      <c r="C31" s="30"/>
      <c r="D31" s="31"/>
      <c r="E31" s="30"/>
      <c r="F31"/>
      <c r="G31" s="15"/>
      <c r="H31"/>
      <c r="I31" s="30"/>
      <c r="J31"/>
      <c r="K31" s="30"/>
      <c r="M31" s="42"/>
      <c r="O31" s="13"/>
    </row>
    <row r="32" spans="1:15" s="16" customFormat="1" ht="30" customHeight="1" x14ac:dyDescent="0.25">
      <c r="A32" s="13"/>
      <c r="B32" s="50" t="s">
        <v>22</v>
      </c>
      <c r="C32" s="106" t="s">
        <v>6070</v>
      </c>
      <c r="D32" s="106"/>
      <c r="E32" s="106"/>
      <c r="F32" s="15"/>
      <c r="G32" s="49" t="s">
        <v>6066</v>
      </c>
      <c r="H32" s="15"/>
      <c r="I32" s="15"/>
      <c r="J32" s="15"/>
      <c r="K32" s="49" t="s">
        <v>6069</v>
      </c>
      <c r="L32" s="15"/>
      <c r="M32" s="40" t="s">
        <v>6182</v>
      </c>
      <c r="N32" s="15"/>
      <c r="O32" s="13"/>
    </row>
    <row r="33" spans="1:15" s="16" customFormat="1" ht="9.75" customHeight="1" x14ac:dyDescent="0.25">
      <c r="A33" s="13"/>
      <c r="B33" s="53"/>
      <c r="C33" s="30"/>
      <c r="D33" s="31"/>
      <c r="E33" s="30"/>
      <c r="F33"/>
      <c r="G33" s="30"/>
      <c r="H33"/>
      <c r="I33" s="30"/>
      <c r="J33"/>
      <c r="K33" s="30"/>
      <c r="M33" s="42"/>
      <c r="O33" s="13"/>
    </row>
    <row r="34" spans="1:15" ht="15.75" x14ac:dyDescent="0.25">
      <c r="A34" s="6"/>
      <c r="B34" s="54"/>
      <c r="C34" s="34" t="s">
        <v>78</v>
      </c>
      <c r="D34" s="35"/>
      <c r="E34" s="35"/>
      <c r="F34" s="35"/>
      <c r="G34" s="35"/>
      <c r="H34" s="35"/>
      <c r="I34" s="35"/>
      <c r="J34" s="35"/>
      <c r="K34" s="35"/>
      <c r="L34" s="33"/>
      <c r="M34" s="43"/>
      <c r="N34" s="33"/>
      <c r="O34" s="6"/>
    </row>
    <row r="35" spans="1:15" x14ac:dyDescent="0.25">
      <c r="A35" s="6"/>
      <c r="B35" s="55"/>
      <c r="C35" s="10" t="s">
        <v>5</v>
      </c>
      <c r="D35" s="10"/>
      <c r="E35" s="10" t="s">
        <v>6</v>
      </c>
      <c r="F35" s="10"/>
      <c r="G35" s="10" t="s">
        <v>6073</v>
      </c>
      <c r="H35" s="10"/>
      <c r="I35" s="10" t="s">
        <v>7</v>
      </c>
      <c r="J35" s="10"/>
      <c r="K35" s="10" t="s">
        <v>8</v>
      </c>
      <c r="L35" s="8"/>
      <c r="M35" s="44" t="s">
        <v>9</v>
      </c>
      <c r="N35" s="8"/>
      <c r="O35" s="6"/>
    </row>
    <row r="36" spans="1:15" s="16" customFormat="1" ht="37.5" customHeight="1" x14ac:dyDescent="0.25">
      <c r="A36" s="13"/>
      <c r="B36" s="50" t="s">
        <v>5</v>
      </c>
      <c r="C36" s="46" t="s">
        <v>6183</v>
      </c>
      <c r="D36" s="15"/>
      <c r="E36" s="46" t="s">
        <v>6184</v>
      </c>
      <c r="F36"/>
      <c r="G36" s="46" t="s">
        <v>6110</v>
      </c>
      <c r="H36"/>
      <c r="I36" s="46" t="s">
        <v>6086</v>
      </c>
      <c r="J36"/>
      <c r="K36" s="46" t="s">
        <v>51</v>
      </c>
      <c r="L36" s="14"/>
      <c r="M36" s="40" t="s">
        <v>6088</v>
      </c>
      <c r="N36" s="14"/>
      <c r="O36" s="13"/>
    </row>
    <row r="37" spans="1:15" s="20" customFormat="1" ht="8.1" customHeight="1" x14ac:dyDescent="0.25">
      <c r="A37" s="17"/>
      <c r="B37" s="51"/>
      <c r="C37" s="19"/>
      <c r="D37" s="19"/>
      <c r="E37" s="19"/>
      <c r="F37" s="19"/>
      <c r="G37" s="19"/>
      <c r="H37" s="19"/>
      <c r="I37" s="19"/>
      <c r="J37" s="19"/>
      <c r="K37" s="19"/>
      <c r="L37" s="18"/>
      <c r="M37" s="41"/>
      <c r="N37" s="18"/>
      <c r="O37" s="17"/>
    </row>
    <row r="38" spans="1:15" s="16" customFormat="1" ht="44.25" customHeight="1" x14ac:dyDescent="0.25">
      <c r="A38" s="13"/>
      <c r="B38" s="50" t="s">
        <v>14</v>
      </c>
      <c r="C38" s="47" t="s">
        <v>6185</v>
      </c>
      <c r="D38" s="15"/>
      <c r="E38" s="47" t="s">
        <v>6186</v>
      </c>
      <c r="F38"/>
      <c r="G38" s="47" t="s">
        <v>6114</v>
      </c>
      <c r="H38"/>
      <c r="I38" s="47" t="s">
        <v>6187</v>
      </c>
      <c r="J38"/>
      <c r="K38" s="47" t="s">
        <v>6115</v>
      </c>
      <c r="L38" s="14"/>
      <c r="M38" s="40" t="s">
        <v>6088</v>
      </c>
      <c r="N38" s="14"/>
      <c r="O38" s="13"/>
    </row>
    <row r="39" spans="1:15" s="16" customFormat="1" ht="9.75" customHeight="1" x14ac:dyDescent="0.25">
      <c r="A39" s="13"/>
      <c r="B39" s="52"/>
      <c r="C39" s="30"/>
      <c r="D39" s="31"/>
      <c r="E39" s="30"/>
      <c r="F39"/>
      <c r="G39" s="15"/>
      <c r="H39"/>
      <c r="I39" s="30"/>
      <c r="J39"/>
      <c r="K39" s="30"/>
      <c r="M39" s="42"/>
      <c r="O39" s="13"/>
    </row>
    <row r="40" spans="1:15" s="16" customFormat="1" ht="30" customHeight="1" x14ac:dyDescent="0.25">
      <c r="A40" s="13"/>
      <c r="B40" s="50" t="s">
        <v>18</v>
      </c>
      <c r="C40" s="48" t="s">
        <v>6188</v>
      </c>
      <c r="D40" s="15"/>
      <c r="E40" s="48" t="s">
        <v>6189</v>
      </c>
      <c r="F40" s="15"/>
      <c r="G40" s="48" t="s">
        <v>6118</v>
      </c>
      <c r="H40" s="15"/>
      <c r="I40" s="48" t="s">
        <v>6190</v>
      </c>
      <c r="J40" s="15"/>
      <c r="K40" s="48" t="s">
        <v>6191</v>
      </c>
      <c r="L40" s="15"/>
      <c r="M40" s="40" t="s">
        <v>6088</v>
      </c>
      <c r="N40" s="15"/>
      <c r="O40" s="13"/>
    </row>
    <row r="41" spans="1:15" s="16" customFormat="1" ht="9.75" customHeight="1" x14ac:dyDescent="0.25">
      <c r="A41" s="13"/>
      <c r="B41" s="52"/>
      <c r="C41" s="30"/>
      <c r="D41" s="31"/>
      <c r="E41" s="30"/>
      <c r="F41"/>
      <c r="G41" s="15"/>
      <c r="H41"/>
      <c r="I41" s="30"/>
      <c r="J41"/>
      <c r="K41" s="30"/>
      <c r="M41" s="42"/>
      <c r="O41" s="13"/>
    </row>
    <row r="42" spans="1:15" s="16" customFormat="1" ht="30" customHeight="1" x14ac:dyDescent="0.25">
      <c r="A42" s="13"/>
      <c r="B42" s="50" t="s">
        <v>22</v>
      </c>
      <c r="C42" s="106" t="s">
        <v>6192</v>
      </c>
      <c r="D42" s="106"/>
      <c r="E42" s="106"/>
      <c r="F42" s="15"/>
      <c r="G42" s="49" t="s">
        <v>6100</v>
      </c>
      <c r="H42" s="15"/>
      <c r="I42" s="15"/>
      <c r="J42" s="15"/>
      <c r="K42" s="49" t="s">
        <v>6082</v>
      </c>
      <c r="L42" s="15"/>
      <c r="M42" s="40" t="s">
        <v>6088</v>
      </c>
      <c r="N42" s="15"/>
      <c r="O42" s="13"/>
    </row>
    <row r="43" spans="1:15" s="16" customFormat="1" ht="9.75" customHeight="1" x14ac:dyDescent="0.25">
      <c r="A43" s="13"/>
      <c r="B43" s="53"/>
      <c r="C43" s="30"/>
      <c r="D43" s="31"/>
      <c r="E43" s="30"/>
      <c r="F43"/>
      <c r="G43" s="30"/>
      <c r="H43"/>
      <c r="I43" s="30"/>
      <c r="J43"/>
      <c r="K43" s="30"/>
      <c r="M43" s="42"/>
      <c r="O43" s="13"/>
    </row>
    <row r="44" spans="1:15" ht="15.75" x14ac:dyDescent="0.25">
      <c r="A44" s="6"/>
      <c r="B44" s="54"/>
      <c r="C44" s="34" t="s">
        <v>85</v>
      </c>
      <c r="D44" s="35"/>
      <c r="E44" s="35"/>
      <c r="F44" s="35"/>
      <c r="G44" s="35"/>
      <c r="H44" s="35"/>
      <c r="I44" s="35"/>
      <c r="J44" s="35"/>
      <c r="K44" s="35"/>
      <c r="L44" s="33"/>
      <c r="M44" s="43"/>
      <c r="N44" s="33"/>
      <c r="O44" s="6"/>
    </row>
    <row r="45" spans="1:15" x14ac:dyDescent="0.25">
      <c r="A45" s="6"/>
      <c r="B45" s="55"/>
      <c r="C45" s="10" t="s">
        <v>5</v>
      </c>
      <c r="D45" s="10"/>
      <c r="E45" s="10" t="s">
        <v>6</v>
      </c>
      <c r="F45" s="10"/>
      <c r="G45" s="10" t="s">
        <v>6073</v>
      </c>
      <c r="H45" s="10"/>
      <c r="I45" s="10" t="s">
        <v>7</v>
      </c>
      <c r="J45" s="10"/>
      <c r="K45" s="10" t="s">
        <v>8</v>
      </c>
      <c r="L45" s="8"/>
      <c r="M45" s="44" t="s">
        <v>9</v>
      </c>
      <c r="N45" s="8"/>
      <c r="O45" s="6"/>
    </row>
    <row r="46" spans="1:15" s="16" customFormat="1" ht="30" customHeight="1" x14ac:dyDescent="0.25">
      <c r="A46" s="13"/>
      <c r="B46" s="50" t="s">
        <v>5</v>
      </c>
      <c r="C46" s="46" t="s">
        <v>6193</v>
      </c>
      <c r="D46" s="15"/>
      <c r="E46" s="46" t="s">
        <v>6194</v>
      </c>
      <c r="F46"/>
      <c r="G46" s="46" t="s">
        <v>6124</v>
      </c>
      <c r="H46"/>
      <c r="I46" s="46" t="s">
        <v>1738</v>
      </c>
      <c r="J46"/>
      <c r="K46" s="46" t="s">
        <v>1734</v>
      </c>
      <c r="L46" s="14"/>
      <c r="M46" s="40" t="s">
        <v>6195</v>
      </c>
      <c r="N46" s="14"/>
      <c r="O46" s="13"/>
    </row>
    <row r="47" spans="1:15" s="20" customFormat="1" ht="8.1" customHeight="1" x14ac:dyDescent="0.25">
      <c r="A47" s="17"/>
      <c r="B47" s="51"/>
      <c r="C47" s="19"/>
      <c r="D47" s="19"/>
      <c r="E47" s="19"/>
      <c r="F47" s="19"/>
      <c r="G47" s="19"/>
      <c r="H47" s="19"/>
      <c r="I47" s="19"/>
      <c r="J47" s="19"/>
      <c r="K47" s="19"/>
      <c r="L47" s="18"/>
      <c r="M47" s="41"/>
      <c r="N47" s="18"/>
      <c r="O47" s="17"/>
    </row>
    <row r="48" spans="1:15" s="16" customFormat="1" ht="30" customHeight="1" x14ac:dyDescent="0.25">
      <c r="A48" s="13"/>
      <c r="B48" s="50" t="s">
        <v>14</v>
      </c>
      <c r="C48" s="47" t="s">
        <v>6196</v>
      </c>
      <c r="D48" s="15"/>
      <c r="E48" s="47" t="s">
        <v>6050</v>
      </c>
      <c r="F48"/>
      <c r="G48" s="47" t="s">
        <v>6129</v>
      </c>
      <c r="H48"/>
      <c r="I48" s="47" t="s">
        <v>6037</v>
      </c>
      <c r="J48"/>
      <c r="K48" s="47" t="s">
        <v>6197</v>
      </c>
      <c r="L48" s="14"/>
      <c r="M48" s="40" t="s">
        <v>6195</v>
      </c>
      <c r="N48" s="14"/>
      <c r="O48" s="13"/>
    </row>
    <row r="49" spans="1:15" s="16" customFormat="1" ht="9.75" customHeight="1" x14ac:dyDescent="0.25">
      <c r="A49" s="13"/>
      <c r="B49" s="52"/>
      <c r="C49" s="30"/>
      <c r="D49" s="31"/>
      <c r="E49" s="30"/>
      <c r="F49"/>
      <c r="G49" s="15"/>
      <c r="H49"/>
      <c r="I49" s="30"/>
      <c r="J49"/>
      <c r="K49" s="30"/>
      <c r="M49" s="42"/>
      <c r="O49" s="13"/>
    </row>
    <row r="50" spans="1:15" s="16" customFormat="1" ht="30" customHeight="1" x14ac:dyDescent="0.25">
      <c r="A50" s="13"/>
      <c r="B50" s="50" t="s">
        <v>18</v>
      </c>
      <c r="C50" s="48" t="s">
        <v>6198</v>
      </c>
      <c r="D50" s="15"/>
      <c r="E50" s="48" t="s">
        <v>6199</v>
      </c>
      <c r="F50" s="15"/>
      <c r="G50" s="48" t="s">
        <v>6130</v>
      </c>
      <c r="H50" s="15"/>
      <c r="I50" s="48" t="s">
        <v>6054</v>
      </c>
      <c r="J50" s="15"/>
      <c r="K50" s="48" t="s">
        <v>6058</v>
      </c>
      <c r="L50" s="15"/>
      <c r="M50" s="40" t="s">
        <v>6195</v>
      </c>
      <c r="N50" s="15"/>
      <c r="O50" s="13"/>
    </row>
    <row r="51" spans="1:15" s="16" customFormat="1" ht="9.75" customHeight="1" x14ac:dyDescent="0.25">
      <c r="A51" s="13"/>
      <c r="B51" s="52"/>
      <c r="C51" s="30"/>
      <c r="D51" s="31"/>
      <c r="E51" s="30"/>
      <c r="F51"/>
      <c r="G51" s="15"/>
      <c r="H51"/>
      <c r="I51" s="30"/>
      <c r="J51"/>
      <c r="K51" s="30"/>
      <c r="M51" s="42"/>
      <c r="O51" s="13"/>
    </row>
    <row r="52" spans="1:15" s="16" customFormat="1" ht="30" customHeight="1" x14ac:dyDescent="0.25">
      <c r="A52" s="13"/>
      <c r="B52" s="50" t="s">
        <v>22</v>
      </c>
      <c r="C52" s="106" t="s">
        <v>6200</v>
      </c>
      <c r="D52" s="106"/>
      <c r="E52" s="106"/>
      <c r="F52" s="15"/>
      <c r="G52" s="49" t="s">
        <v>6132</v>
      </c>
      <c r="H52" s="15"/>
      <c r="I52" s="15"/>
      <c r="J52" s="15"/>
      <c r="K52" s="49" t="s">
        <v>6121</v>
      </c>
      <c r="L52" s="15"/>
      <c r="M52" s="40" t="s">
        <v>6195</v>
      </c>
      <c r="N52" s="15"/>
      <c r="O52" s="13"/>
    </row>
    <row r="53" spans="1:15" s="16" customFormat="1" ht="9.75" customHeight="1" x14ac:dyDescent="0.25">
      <c r="A53" s="13"/>
      <c r="C53" s="30"/>
      <c r="D53" s="31"/>
      <c r="E53" s="30"/>
      <c r="F53"/>
      <c r="G53" s="30"/>
      <c r="H53"/>
      <c r="I53" s="30"/>
      <c r="J53"/>
      <c r="K53" s="30"/>
      <c r="O53" s="13"/>
    </row>
    <row r="54" spans="1:15" x14ac:dyDescent="0.25">
      <c r="A54" s="6"/>
      <c r="B54" s="6"/>
      <c r="C54" s="7"/>
      <c r="D54" s="7"/>
      <c r="E54" s="7"/>
      <c r="F54" s="7"/>
      <c r="G54" s="7"/>
      <c r="H54" s="7"/>
      <c r="I54" s="7"/>
      <c r="J54" s="7"/>
      <c r="K54" s="7"/>
      <c r="L54" s="6"/>
      <c r="M54" s="6"/>
      <c r="N54" s="6"/>
      <c r="O54" s="6"/>
    </row>
  </sheetData>
  <mergeCells count="6">
    <mergeCell ref="C52:E52"/>
    <mergeCell ref="A1:O1"/>
    <mergeCell ref="C12:E12"/>
    <mergeCell ref="C32:E32"/>
    <mergeCell ref="C22:E22"/>
    <mergeCell ref="C42:E42"/>
  </mergeCells>
  <hyperlinks>
    <hyperlink ref="C6" location="'Chicken Casserole + FY'!A1" display="Chicken and Vegetable Casserole with Mashed Potato" xr:uid="{E669107D-D2FF-43C9-B455-CC7D4886303D}"/>
    <hyperlink ref="E6" location="'Bean Casserole + FY'!A1" display="Bean and Vegetable Casserole with Mashed Potato" xr:uid="{A2692048-2013-473C-B77A-875BF5B745F9}"/>
    <hyperlink ref="I6" location="'Chicken Mayo Bap + FY'!A1" display="Chicken, Onion &amp; Mayo Bap" xr:uid="{FD94C7A0-411F-411D-981B-3AF3CFC4DD5D}"/>
    <hyperlink ref="K6" location="'Chicken Salad + FY'!A1" display="Chicken Salad" xr:uid="{ABB9931D-5E5C-4ED6-AE89-073DDD730040}"/>
    <hyperlink ref="C16" location="'Chicken Pitta + RP'!A1" display="Chicken &amp; Pepper Pitta with Baked Wedges" xr:uid="{8DB023F6-1D7E-4A67-A919-EA5A800E9FC3}"/>
    <hyperlink ref="I16" location="'Egg Cress Bap+RP'!A1" display="Egg, Cress and Mayo Bap" xr:uid="{6CC6F523-07B9-42D6-9D8C-1238B60ED1B2}"/>
    <hyperlink ref="K16" location="'Tuna Salad + RP'!A1" display="Tuna &amp; Salmon Salad" xr:uid="{E88D55DD-975A-40DC-B306-D99B32FAB243}"/>
    <hyperlink ref="C26" location="'Roast Chicken Breast + AC'!A1" display="Roast Chicken Breast with Seasonal Vegetables and Gravy" xr:uid="{394DF339-0F9A-4470-8B0A-326839E9EFED}"/>
    <hyperlink ref="E26" location="'Roast Quorn Fillet + AC'!A1" display="Roast Quorn Fillet served with Seasonal Vegetables and Gravy" xr:uid="{0E479AF3-EAF2-4B23-B19E-A9BFC239E65C}"/>
    <hyperlink ref="I26" location="'Tuna Cuc Bap + AC'!A1" display="Tuna, Salmon and Cucumber Bap" xr:uid="{68B42961-E4B4-4AF5-8DB7-35D64896E2F9}"/>
    <hyperlink ref="K26" location="'Chicken Salad + AC'!A1" display="Chicken Salad" xr:uid="{B79377BC-46F2-4CD9-8889-2900DEDB6432}"/>
    <hyperlink ref="E16" location="'Chick Pea Pitta + RP'!A1" display="Roasted Vegetables and Chick Pea Pitta with Baked Wedges" xr:uid="{2DFDEBB7-A646-4328-9262-63DAFAA491D9}"/>
    <hyperlink ref="C36" location="'Salmon &amp; Sweet Potato Fish + FS'!A1" display="Salmon &amp; Sweet Potato Fishcake with Chips (baked) and Peas" xr:uid="{D2B7D453-B334-4F6F-A705-1120B46F8661}"/>
    <hyperlink ref="E36" location="'Crispy Tofu Noodles + FS'!A1" display="Crispy Tofu Strips with Vegetable Noodles" xr:uid="{3DD357D6-5D50-4A09-8E3A-A93BF59F92B3}"/>
    <hyperlink ref="K36" location="'Quorn Salad + FS'!A1" display="Quorn salad" xr:uid="{34F54D65-716A-4E8F-B25D-36D14017A9E6}"/>
    <hyperlink ref="C46" location="'Veggie-Balls in TS + BA'!A1" display="Veggie-balls in Tomato Sauce" xr:uid="{14E2DEC6-06DD-465A-B8B0-66400CEDADC8}"/>
    <hyperlink ref="E46" location="'Macaroni Cheese + BA'!A1" display="Macaroni Cheese with Crispy Onions and Salad" xr:uid="{5FD7DA97-BD93-4F95-8621-ACB860FCF2CD}"/>
    <hyperlink ref="I46" location="'Cheese Salad Bap + BA'!A1" display="Cheese Salad Bap" xr:uid="{3A6479B9-D3D8-46A2-BE05-25908ED05390}"/>
    <hyperlink ref="K46" location="'Cheese Salad + BA'!A1" display="Cheese Salad" xr:uid="{3FC91022-68E6-4753-9956-D43B3BF78CC9}"/>
    <hyperlink ref="G6" location="'Jacket Pot with Ratatouille FY'!A1" display="Jacket Potato with Ratatouille" xr:uid="{B76DE542-D238-4E43-86CA-B7E9C8B3B3B3}"/>
    <hyperlink ref="G16" location="'Jacket Pot with C+B + RP'!A1" display="Jacket Potato with Beans and Grated Cheese" xr:uid="{E1632B4B-8BFB-4C41-88F1-D102424AA635}"/>
    <hyperlink ref="G26" location="'Jacket Pot with Veg Curry + AC'!A1" display="Jacket Potato with Vegetable Curry" xr:uid="{C39B3B74-A253-4A52-AD51-1D06B020F529}"/>
    <hyperlink ref="G36" location="'Jacket Pot Tuna SC + FS'!A1" display="Jacket Potato with Tuna, Salmon and Sweetcorn" xr:uid="{3B4B6D66-4863-4311-A3D9-C598D61CD4D2}"/>
    <hyperlink ref="G46" location="'Jacket Pot with Veg Chilli + BA'!A1" display="Jacket Potato with Vegetable Chilli (light)" xr:uid="{33250529-EF5F-4793-9EC1-A55149E5D258}"/>
    <hyperlink ref="I36" location="'Egg Cress Bap+FS'!A1" display="Egg, Cress and Mayo Bap" xr:uid="{E41126EB-6372-4A51-90D0-42B66D9A9040}"/>
    <hyperlink ref="C38" location="'Salmon &amp; Sweet Potato Fish + FS'!A1" display="DF Salmon &amp; Sweet Potato Fishcake with Chips (baked) and Peas" xr:uid="{343BD32B-1E35-4F1B-9E1A-566003090F2E}"/>
    <hyperlink ref="C8" location="'DF Chicken Cas + WM'!A1" display="DF Chicken and Vegetable Casserole with Mashed Potato" xr:uid="{0A070354-3BD2-4971-9425-B359BAB12203}"/>
    <hyperlink ref="E8" location="'DF Bean Cas + WM'!A1" display="DF Bean and Vegetable Casserole with Mashed Potato" xr:uid="{C13BAA98-8C5E-4D4A-A28D-0FA35AD609F7}"/>
    <hyperlink ref="G8" location="'DF Jack Pot Rata + WM'!A1" display="DF Jacket Potato with Ratatouille" xr:uid="{E56E7C86-6A3B-49D6-857A-9A55E5C314AC}"/>
    <hyperlink ref="I8" location="'DF Chicken On Bap + WM'!A1" display="DF Chicken &amp; Onion  Bap" xr:uid="{67BE16B8-80C3-4725-8B94-5440A1F07633}"/>
    <hyperlink ref="K8" location="'DF Chicken Salad + WM'!A1" display="DF Chicken Salad" xr:uid="{816D4292-4C71-4E7E-B14B-0E463C28C263}"/>
    <hyperlink ref="C18" location="'DF Chicken Pep Pitta + FS'!A1" display="DF Chicken &amp; Pepper Pitta with Baked Wedges" xr:uid="{5F0540DF-241B-4CE0-A882-1C5EBB78AF5A}"/>
    <hyperlink ref="E18" location="'DF RV &amp; Chick Pea Pitta + FS'!A1" display="DF Roasted Vegetables and Chick Pea Pitta with Baked Wedges" xr:uid="{69F95A6D-4A98-45DB-A81F-A3EF63449F35}"/>
    <hyperlink ref="G18" location="'DF Jack Pot Beans + FS'!A1" display="DF Jacket Potato with Beans" xr:uid="{9F52EBA8-7CB6-4A10-B647-4F3F0CEC5C46}"/>
    <hyperlink ref="I18" location="'DF Egg Cress Bap + FS'!A1" display="DF Egg &amp; Cress Bap" xr:uid="{5015C808-1EED-4A05-8FED-34FDBDE47817}"/>
    <hyperlink ref="K18" location="'DF Tuna Salad + FS'!A1" display="DF Tuna &amp; Salmon Salad" xr:uid="{50352F70-8111-49E5-8D00-CF8C58816BC9}"/>
    <hyperlink ref="C28" location="'DF Roast Chicken + AC'!A1" display="DF Roast Chicken Breast with Seasonal Vegetables and Gravy" xr:uid="{217C1A82-8698-4104-AD85-61788E679485}"/>
    <hyperlink ref="E28" location="'DF Roast Quorn + AC'!A1" display="DF Roast Quorn Fillet served with Seasonal vegetables and Gravy" xr:uid="{C20966D4-3C71-4FA0-995C-11745263DE47}"/>
    <hyperlink ref="G28" location="'DF Jack Pot Veg Cur + AC'!A1" display="DF Jacket Potato with Vegetable Curry" xr:uid="{60D06FD4-7877-4FDF-9B3A-A804358FAE51}"/>
    <hyperlink ref="I28" location="'DF Tuna Sw Bap + AC'!A1" display="DF Tuna, Salmon &amp; Sweetcorn Bap" xr:uid="{E841EBC1-16CE-4A53-A7D3-FCD2CFC19553}"/>
    <hyperlink ref="K28" location="'DF Chicken Salad + AC'!A1" display="DF Chicken Salad" xr:uid="{4786B3E9-8C3C-49ED-8713-9F52E1EA8E59}"/>
    <hyperlink ref="E38" location="'Crispy Tofu Noodles + FS'!A1" display="DF Crispy Tofu Strips with Vegetable Noodles" xr:uid="{031E9367-06D7-405A-9208-D25257066951}"/>
    <hyperlink ref="G38" location="'DF Jack Pot Tuna Sw + FS'!A1" display="DF Jacket Potato with Tuna, Salmon and Sweetcorn" xr:uid="{AC259EF9-FEAF-4946-A887-133008EDFF40}"/>
    <hyperlink ref="I38" location="'DF Chicken On Bap + FS'!A1" display="DF Chicken &amp; Onion Bap" xr:uid="{76C97447-6BE2-4875-9898-09B089825F59}"/>
    <hyperlink ref="K38" location="'DF Quorn Salad + FS'!A1" display="DF Quorn Salad" xr:uid="{E6773634-28F9-4E8B-982C-40244805FA5E}"/>
    <hyperlink ref="C48" location="'Veggie-Balls in TS + BA'!A1" display="DF Veggie-balls in Tomato Sauce &amp; Pasta" xr:uid="{F94C44AC-D3AB-4D43-B6C2-E92EACF0B024}"/>
    <hyperlink ref="E48" location="'DF Tomato Basil Pasta + BA'!A1" display="DF Tomato and Basil Pasta Bake" xr:uid="{F5F5F4F4-D73E-4864-82D8-2A0CC336D65F}"/>
    <hyperlink ref="G48" location="'DF Jack Pot Veg Chil + BA'!A1" display="DF Jacket Potato with Vegetable Chilli (light)" xr:uid="{4FB60F56-25AF-4C5E-B772-001D24E88611}"/>
    <hyperlink ref="I48" location="'DF Cheese Bap + BA'!A1" display="DF Cheese Salad Bap" xr:uid="{6FB65EFC-D086-4C51-A281-AF10B2006888}"/>
    <hyperlink ref="K48" location="'DF Cheese Salad + BA'!A1" display="DS Cheese Salad" xr:uid="{3F3D6136-3A54-44E0-9170-33691DC41EA7}"/>
    <hyperlink ref="C10" location="'GF Chicken Cas + FY'!A1" display="GF Chicken and Vegetable Casserole with Mashed Potato" xr:uid="{9B8ECD1D-F9F5-4934-A337-01E4777236AB}"/>
    <hyperlink ref="E10" location="'GF Bean Cas + FY'!A1" display="GF Bean and Vegetable Casserole with Mashed Potato" xr:uid="{2FFB7127-5EDD-472B-A69E-E4157F00C664}"/>
    <hyperlink ref="G10" location="'Jacket Pot with Ratatouille FY'!A1" display="GF Jacket Potato with Ratatouille" xr:uid="{F4EC7971-D594-4B6F-9A19-EB40717A363A}"/>
    <hyperlink ref="I10" location="'GF Chicken Bap + FY'!A1" display="GF Chicken &amp; Onion Bap" xr:uid="{0D0D92C8-8416-4FAB-A6F6-E80282E2AFC4}"/>
    <hyperlink ref="K10" location="'GF Tuna Salad + FY'!A1" display="GF Tuna &amp; Salmon Salad" xr:uid="{6265E19B-A843-4CE0-B827-3ADC7BB4FE6A}"/>
    <hyperlink ref="C20" location="'GF Chicken Pep Wrap + RP'!A1" display="GF Chicken &amp; Pepper GF Wrap with Baked Wedges" xr:uid="{C3CE5C74-4FCA-4047-AA8F-022B2F4B6B05}"/>
    <hyperlink ref="E20" location="'GF RV &amp; Chick Pea Pitta + RP'!A1" display="GF Roasted Vegetables and Chick Pea Wrap with Baked Wedges" xr:uid="{C321A58F-FD9D-4054-A2C6-3297127C992E}"/>
    <hyperlink ref="G20" location="'Jacket Pot with C+B + RP'!A1" display="GF Jacket Potato with Beans and Grated  Cheese" xr:uid="{BDC43F69-70E4-4681-BE73-123729E432C1}"/>
    <hyperlink ref="I20" location="'GF Egg Bap + RP'!A1" display="GF Egg, Mayo &amp; Cress Bap" xr:uid="{06C9C04E-DAA9-4A1E-A0E7-57F36DDBD126}"/>
    <hyperlink ref="K20" location="'GF Cheese Salad + RP'!A1" display="GF Cheese Salad" xr:uid="{99427F8F-8AB6-46AE-99DA-AAC3D9B9B8B3}"/>
    <hyperlink ref="C30" location="'GF Roast Chicken + WM'!A1" display="GF Roast Chicken Breast with Seasonal Vegetables and Gravy" xr:uid="{E697E36D-E1F7-4573-81DF-D160ECB2346E}"/>
    <hyperlink ref="E30" location="'GF Roast Quorn + WM'!A1" display="GF Roast Quorn Fillet served with Seasonal vegetables and Gravy" xr:uid="{F64A9F28-6C03-4271-9C3E-8A914AC1326F}"/>
    <hyperlink ref="G30" location="'GF Jacket Pot Veg Cur + WM'!A1" display="GF Jacket Potato with Vegetable Curry" xr:uid="{EB45A703-E0C6-46A8-9D8B-1220B0B9F4BB}"/>
    <hyperlink ref="I30" location="'GF Tuna Cu Bap + WM'!A1" display="GF Tuna, Salmon &amp; Cucumber Bap" xr:uid="{9596481B-B9E6-4634-8FF3-81B68CD8CFDF}"/>
    <hyperlink ref="K30" location="'GF Chicken Salad + WM'!A1" display="GF Chicken Salad" xr:uid="{DBDF56C8-408A-4F3E-89D1-909A3251A0C4}"/>
    <hyperlink ref="C40" location="'GF MSC Fish Finger + FS'!A1" display="GF Golden MSC Fish Fingers with Chips (baked) and Peas" xr:uid="{38FF775B-1203-4C90-AC32-147BA0FE5446}"/>
    <hyperlink ref="E40" location="'GF Veg Pattie + FS'!A1" display="GF Vegetable Pattie with Chips and Peas" xr:uid="{A69FE0BB-6C5B-4F34-A6DF-A1F634CC40E5}"/>
    <hyperlink ref="G40" location="'Jacket Pot Tuna SC + FS'!A1" display="GF Jacket Potato with Tuna, Salmon and Sweetcorn" xr:uid="{FB627376-2EFE-4FC9-A0C6-3033FC335549}"/>
    <hyperlink ref="I40" location="'GF Cress Egg Bap + FS'!A1" display="GF Egg, Cress &amp; Mayo Bap" xr:uid="{2E8F530B-EAA9-404F-A55E-AEBEB41293BD}"/>
    <hyperlink ref="K40" location="'Quorn Salad + FS'!A1" display="GF Quorn Salad" xr:uid="{2CDB5523-86B5-4163-AE17-41F825D2FC9F}"/>
    <hyperlink ref="C50" location="'GF Veg Balls + BA'!A1" display="GF Veggie-balls in Tomato Sauce &amp; GF Pasta" xr:uid="{6EB50F32-C0E6-44E5-9CD4-98B7CAFA66CA}"/>
    <hyperlink ref="E50" location="'GF Pasta Tom Sauce + BA'!A1" display="GF Pasta with Tomato Sauce" xr:uid="{C23E4F96-437D-43C2-8CAD-BD39B25371D1}"/>
    <hyperlink ref="G50" location="'GF JP with Veg Chilli + BA'!A1" display="GF Jacket Potato with Vegetable Chilli (light)" xr:uid="{8E8F653B-4224-4B4B-969A-E58423A7AFEA}"/>
    <hyperlink ref="I50" location="'GF Cheese Salad Bap + BA'!A1" display="GF Cheese Salad Bap" xr:uid="{3CE43DDA-75B9-461B-88DF-BE9A3221ED44}"/>
    <hyperlink ref="K50" location="'GF Chicken Salad + BA'!A1" display="GF Chicken Salad" xr:uid="{BC7840C8-72FE-4C3A-B376-768B96B3AE02}"/>
    <hyperlink ref="C12:E12" location="'VN Bean Cas + FJ'!A1" display="VN Bean and Vegetable Casserole with Mashed Potato" xr:uid="{C8B0F740-6197-4DC7-8A25-D0B077AF5EC4}"/>
    <hyperlink ref="G12" location="'VN Jacket Pot Rata + FJ'!A1" display="VN Jacket Potato with Ratatouille" xr:uid="{BA21A962-EF50-4C0F-9878-A6DB8AB48831}"/>
    <hyperlink ref="K12" location="'VN Quorn Salad + FJ'!A1" display="VN Quorn Fillet salad" xr:uid="{7E318C38-AA42-4E27-B286-95D3DE9EE166}"/>
    <hyperlink ref="C22:E22" location="'VN RV &amp; Chick Pea Pitta + WM'!A1" display="VN Roasted Vegetables and Chick Pea Pitta with Baked Wedges" xr:uid="{23B0524D-3314-4D6E-972D-E377DBAEBB3E}"/>
    <hyperlink ref="G22" location="'VN Jacket Pot Veg Cheese + WM'!A1" display="VN Jacket Potato with Beans and Grated Vegan Cheese" xr:uid="{B8DC7CE6-2FC6-415B-BC8B-677B8E1D8ECD}"/>
    <hyperlink ref="K22" location="'VN Vegan Cheese Salad + WM'!A1" display="VN Cheese Salad" xr:uid="{5DD859C1-6B79-45AD-8604-5F815458E274}"/>
    <hyperlink ref="C32:E32" location="'VN Roast Quorn + AC'!A1" display="VN Roast Quorn Fillet served with Seasonal vegetables and Gravy" xr:uid="{FF4A4DEC-ED92-407A-A674-3BAF31D57AA7}"/>
    <hyperlink ref="G32" location="'VN Jack Pot Veg Cur + AC'!A1" display="VN Jacket Potato with Vegetable Curry" xr:uid="{04B5AA15-DB21-4D58-AD02-E01CCD19E3D8}"/>
    <hyperlink ref="K32" location="'VN Quorn Salad + AC'!A1" display="VN Quorn Fillet Salad" xr:uid="{919EB69C-53EE-4CE2-87C7-E1085CF1FB08}"/>
    <hyperlink ref="C42:E42" location="'Crispy Tofu Noodles + FS'!A1" display="VN Crispy Tofu Strips with Vegetable Noodles" xr:uid="{45C657F3-B391-4404-B573-71148A0EBE5E}"/>
    <hyperlink ref="G42" location="'VN Jacket Pot Veg Cheese + FS'!A1" display="VN Jacket Potato with Beans and Grated Vegan Cheese" xr:uid="{8A179E93-EDFA-48B0-A027-AA3696933F81}"/>
    <hyperlink ref="K42" location="'VN Quorn Salad + FS'!A1" display="VN Quorn Fillet salad" xr:uid="{F0C3AECF-B98D-4B62-8352-6595AE71FE51}"/>
    <hyperlink ref="C52:E52" location="'Veggie-Balls in TS + BA'!A1" display="VN Veggie-balls in Tomato Sauce &amp; Pasta" xr:uid="{50D4B9F2-C7B1-4D2B-93E6-B47DF7B1785D}"/>
    <hyperlink ref="G52" location="'VN JP with Veg Chilli + BA'!A1" display="VN Jacket Potato with Vegetable Chilli (light)" xr:uid="{DA06D159-86CC-489E-8348-C35F531FCBB4}"/>
    <hyperlink ref="K52" location="'VN Vegan Cheese Salad + BA'!A1" display="VN Cheese Salad" xr:uid="{67203B75-7ABE-4E2B-9FBE-AC135D4388CB}"/>
  </hyperlinks>
  <pageMargins left="0.25" right="0.25" top="0.2" bottom="0.2" header="0.2" footer="0.3"/>
  <pageSetup paperSize="8" scale="76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8310-3E2C-4676-B046-55201A17C3E8}">
  <sheetPr>
    <tabColor theme="3" tint="9.9978637043366805E-2"/>
  </sheetPr>
  <dimension ref="B1:AF16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6046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10" si="0">IFERROR(IF(E6="Individual Unit",IF(VLOOKUP($F6,Products,26,FALSE)="","X",VLOOKUP($F6,Products,26,FALSE)),""),"")</f>
        <v>300</v>
      </c>
      <c r="H6" s="23" t="str">
        <f t="shared" ref="H6:H10" si="1">_xlfn.IFNA(VLOOKUP($F6,Products,2,FALSE),"Not Found")</f>
        <v>Tamar Fresh</v>
      </c>
      <c r="I6" s="24" t="str">
        <f t="shared" ref="I6:I10" si="2">_xlfn.IFNA(VLOOKUP($F6,Products,4,FALSE),"Not Found")</f>
        <v>4140</v>
      </c>
      <c r="J6" s="24" t="str">
        <f t="shared" ref="J6:J10" si="3">_xlfn.IFNA(VLOOKUP($F6,Products,5,FALSE),"Not Found")</f>
        <v>Potato Bakers 50's Bag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10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10" si="20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6215</v>
      </c>
      <c r="C7" s="24">
        <v>20</v>
      </c>
      <c r="D7" s="24">
        <v>30</v>
      </c>
      <c r="E7" s="23" t="s">
        <v>6204</v>
      </c>
      <c r="F7" s="65" t="s">
        <v>5549</v>
      </c>
      <c r="G7" s="60" t="str">
        <f t="shared" si="0"/>
        <v/>
      </c>
      <c r="H7" s="23" t="str">
        <f t="shared" si="1"/>
        <v>RD Johns</v>
      </c>
      <c r="I7" s="24" t="str">
        <f t="shared" si="2"/>
        <v>55074</v>
      </c>
      <c r="J7" s="24" t="str">
        <f t="shared" si="3"/>
        <v>Fontinella Five Bean Salad</v>
      </c>
      <c r="L7" s="70">
        <f t="shared" si="4"/>
        <v>1.42</v>
      </c>
      <c r="M7" s="70">
        <f t="shared" si="5"/>
        <v>4</v>
      </c>
      <c r="N7" s="70">
        <f t="shared" si="6"/>
        <v>0.26</v>
      </c>
      <c r="O7" s="70">
        <f t="shared" si="7"/>
        <v>0.26</v>
      </c>
      <c r="P7" s="70">
        <f t="shared" si="8"/>
        <v>0</v>
      </c>
      <c r="Q7" s="70">
        <f t="shared" si="9"/>
        <v>1.32</v>
      </c>
      <c r="R7" s="70">
        <f t="shared" si="10"/>
        <v>8.0000000000000002E-3</v>
      </c>
      <c r="S7" s="70">
        <f t="shared" si="11"/>
        <v>0.16</v>
      </c>
      <c r="T7" s="70">
        <v>0</v>
      </c>
      <c r="U7" s="70">
        <f t="shared" si="12"/>
        <v>26.863999999999997</v>
      </c>
      <c r="V7" s="80"/>
      <c r="W7" s="70">
        <f t="shared" si="13"/>
        <v>2.13</v>
      </c>
      <c r="X7" s="70">
        <f t="shared" si="14"/>
        <v>6</v>
      </c>
      <c r="Y7" s="70">
        <f t="shared" si="15"/>
        <v>0.39</v>
      </c>
      <c r="Z7" s="70">
        <f t="shared" si="16"/>
        <v>0.39</v>
      </c>
      <c r="AA7" s="70">
        <f t="shared" si="17"/>
        <v>0</v>
      </c>
      <c r="AB7" s="70">
        <f t="shared" si="18"/>
        <v>1.98</v>
      </c>
      <c r="AC7" s="70">
        <f t="shared" si="19"/>
        <v>1.2E-2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0.24</v>
      </c>
      <c r="AE7" s="70">
        <v>0</v>
      </c>
      <c r="AF7" s="70">
        <f t="shared" si="20"/>
        <v>40.295999999999999</v>
      </c>
    </row>
    <row r="8" spans="2:32" s="4" customFormat="1" ht="30" customHeight="1" x14ac:dyDescent="0.25">
      <c r="B8" s="23" t="s">
        <v>2033</v>
      </c>
      <c r="C8" s="24">
        <v>20</v>
      </c>
      <c r="D8" s="24">
        <v>30</v>
      </c>
      <c r="E8" s="23" t="s">
        <v>6204</v>
      </c>
      <c r="F8" s="65" t="s">
        <v>2032</v>
      </c>
      <c r="G8" s="60" t="str">
        <f t="shared" si="0"/>
        <v/>
      </c>
      <c r="H8" s="23" t="str">
        <f t="shared" si="1"/>
        <v>RD Johns</v>
      </c>
      <c r="I8" s="24" t="str">
        <f t="shared" si="2"/>
        <v>14945</v>
      </c>
      <c r="J8" s="24" t="str">
        <f t="shared" si="3"/>
        <v>Chickpeas</v>
      </c>
      <c r="L8" s="70">
        <f t="shared" si="4"/>
        <v>1.4400000000000002</v>
      </c>
      <c r="M8" s="70">
        <f t="shared" si="5"/>
        <v>2.98</v>
      </c>
      <c r="N8" s="70">
        <f t="shared" si="6"/>
        <v>0.45999999999999996</v>
      </c>
      <c r="O8" s="70">
        <f t="shared" si="7"/>
        <v>0.39999999999999991</v>
      </c>
      <c r="P8" s="70">
        <f t="shared" si="8"/>
        <v>0.06</v>
      </c>
      <c r="Q8" s="70">
        <f t="shared" si="9"/>
        <v>1.5</v>
      </c>
      <c r="R8" s="70">
        <f t="shared" si="10"/>
        <v>1.6E-2</v>
      </c>
      <c r="S8" s="70">
        <f t="shared" si="11"/>
        <v>0</v>
      </c>
      <c r="T8" s="70">
        <v>0</v>
      </c>
      <c r="U8" s="70">
        <f t="shared" si="12"/>
        <v>24.903999999999996</v>
      </c>
      <c r="V8" s="80"/>
      <c r="W8" s="70">
        <f t="shared" si="13"/>
        <v>2.16</v>
      </c>
      <c r="X8" s="70">
        <f t="shared" si="14"/>
        <v>4.47</v>
      </c>
      <c r="Y8" s="70">
        <f t="shared" si="15"/>
        <v>0.69</v>
      </c>
      <c r="Z8" s="70">
        <f t="shared" si="16"/>
        <v>0.59999999999999987</v>
      </c>
      <c r="AA8" s="70">
        <f t="shared" si="17"/>
        <v>0.09</v>
      </c>
      <c r="AB8" s="70">
        <f t="shared" si="18"/>
        <v>2.25</v>
      </c>
      <c r="AC8" s="70">
        <f t="shared" si="19"/>
        <v>2.4E-2</v>
      </c>
      <c r="AD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</v>
      </c>
      <c r="AE8" s="70">
        <v>0</v>
      </c>
      <c r="AF8" s="70">
        <f t="shared" si="20"/>
        <v>37.355999999999995</v>
      </c>
    </row>
    <row r="9" spans="2:32" s="4" customFormat="1" ht="30" customHeight="1" x14ac:dyDescent="0.25">
      <c r="B9" s="23" t="s">
        <v>4532</v>
      </c>
      <c r="C9" s="24">
        <v>50</v>
      </c>
      <c r="D9" s="24">
        <v>70</v>
      </c>
      <c r="E9" s="23" t="s">
        <v>6204</v>
      </c>
      <c r="F9" s="65" t="s">
        <v>3112</v>
      </c>
      <c r="G9" s="60" t="str">
        <f t="shared" si="0"/>
        <v/>
      </c>
      <c r="H9" s="23" t="str">
        <f t="shared" si="1"/>
        <v>RD Johns</v>
      </c>
      <c r="I9" s="24" t="str">
        <f t="shared" si="2"/>
        <v>8807</v>
      </c>
      <c r="J9" s="24" t="str">
        <f t="shared" si="3"/>
        <v>Cauliflower Florets 2.5kg</v>
      </c>
      <c r="L9" s="70">
        <f t="shared" si="4"/>
        <v>0.95</v>
      </c>
      <c r="M9" s="70">
        <f t="shared" si="5"/>
        <v>1.05</v>
      </c>
      <c r="N9" s="70">
        <f t="shared" si="6"/>
        <v>0.1</v>
      </c>
      <c r="O9" s="70">
        <f t="shared" si="7"/>
        <v>0.1</v>
      </c>
      <c r="P9" s="70">
        <f t="shared" si="8"/>
        <v>0</v>
      </c>
      <c r="Q9" s="70">
        <f t="shared" si="9"/>
        <v>1.1000000000000001</v>
      </c>
      <c r="R9" s="70">
        <f t="shared" si="10"/>
        <v>2.5000000000000001E-2</v>
      </c>
      <c r="S9" s="70">
        <v>0</v>
      </c>
      <c r="T9" s="70">
        <f t="shared" si="11"/>
        <v>0.8</v>
      </c>
      <c r="U9" s="70">
        <f t="shared" si="12"/>
        <v>11.115</v>
      </c>
      <c r="V9" s="80"/>
      <c r="W9" s="70">
        <f t="shared" si="13"/>
        <v>1.33</v>
      </c>
      <c r="X9" s="70">
        <f t="shared" si="14"/>
        <v>1.4700000000000002</v>
      </c>
      <c r="Y9" s="70">
        <f t="shared" si="15"/>
        <v>0.14000000000000001</v>
      </c>
      <c r="Z9" s="70">
        <f t="shared" si="16"/>
        <v>0.14000000000000001</v>
      </c>
      <c r="AA9" s="70">
        <f t="shared" si="17"/>
        <v>0</v>
      </c>
      <c r="AB9" s="70">
        <f t="shared" si="18"/>
        <v>1.5400000000000003</v>
      </c>
      <c r="AC9" s="70">
        <f t="shared" si="19"/>
        <v>3.5000000000000003E-2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1.1200000000000001</v>
      </c>
      <c r="AF9" s="70">
        <f t="shared" si="20"/>
        <v>15.561</v>
      </c>
    </row>
    <row r="10" spans="2:32" s="4" customFormat="1" ht="30" customHeight="1" x14ac:dyDescent="0.25">
      <c r="B10" s="23" t="s">
        <v>2786</v>
      </c>
      <c r="C10" s="24">
        <v>50</v>
      </c>
      <c r="D10" s="24">
        <v>70</v>
      </c>
      <c r="E10" s="23" t="s">
        <v>6204</v>
      </c>
      <c r="F10" s="65" t="s">
        <v>5882</v>
      </c>
      <c r="G10" s="60" t="str">
        <f t="shared" si="0"/>
        <v/>
      </c>
      <c r="H10" s="23" t="str">
        <f t="shared" si="1"/>
        <v>ESW</v>
      </c>
      <c r="I10" s="24" t="str">
        <f t="shared" si="2"/>
        <v>Korma_Sauce_DF</v>
      </c>
      <c r="J10" s="24" t="str">
        <f t="shared" si="3"/>
        <v>DF Homemade Korma Sauce</v>
      </c>
      <c r="L10" s="70">
        <f t="shared" si="4"/>
        <v>0.91500000000000004</v>
      </c>
      <c r="M10" s="70">
        <f t="shared" si="5"/>
        <v>1.5650000000000002</v>
      </c>
      <c r="N10" s="70">
        <f t="shared" si="6"/>
        <v>2.2799999999999998</v>
      </c>
      <c r="O10" s="70">
        <f t="shared" si="7"/>
        <v>1.0999999999999999</v>
      </c>
      <c r="P10" s="70">
        <f t="shared" si="8"/>
        <v>1.18</v>
      </c>
      <c r="Q10" s="70">
        <f t="shared" si="9"/>
        <v>0.67</v>
      </c>
      <c r="R10" s="70">
        <f t="shared" si="10"/>
        <v>0.12</v>
      </c>
      <c r="S10" s="70">
        <f t="shared" si="11"/>
        <v>0.66</v>
      </c>
      <c r="T10" s="70">
        <v>0</v>
      </c>
      <c r="U10" s="70">
        <f t="shared" si="12"/>
        <v>30.945</v>
      </c>
      <c r="V10" s="80"/>
      <c r="W10" s="70">
        <f t="shared" si="13"/>
        <v>1.2809999999999999</v>
      </c>
      <c r="X10" s="70">
        <f t="shared" si="14"/>
        <v>2.1910000000000003</v>
      </c>
      <c r="Y10" s="70">
        <f t="shared" si="15"/>
        <v>3.1919999999999997</v>
      </c>
      <c r="Z10" s="70">
        <f t="shared" si="16"/>
        <v>1.5399999999999998</v>
      </c>
      <c r="AA10" s="70">
        <f t="shared" si="17"/>
        <v>1.6519999999999999</v>
      </c>
      <c r="AB10" s="70">
        <f t="shared" si="18"/>
        <v>0.93800000000000006</v>
      </c>
      <c r="AC10" s="70">
        <f t="shared" si="19"/>
        <v>0.16799999999999998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0.92400000000000004</v>
      </c>
      <c r="AE10" s="70">
        <v>0</v>
      </c>
      <c r="AF10" s="70">
        <f t="shared" si="20"/>
        <v>43.323</v>
      </c>
    </row>
    <row r="11" spans="2:32" ht="15.75" x14ac:dyDescent="0.25">
      <c r="B11" s="89" t="s">
        <v>6270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6079</v>
      </c>
      <c r="C12" s="39">
        <v>0.1</v>
      </c>
      <c r="D12" s="39">
        <v>0.1</v>
      </c>
      <c r="E12" s="38" t="s">
        <v>1216</v>
      </c>
      <c r="F12" s="65" t="s">
        <v>3258</v>
      </c>
      <c r="G12" s="60">
        <f>IFERROR(IF(E12="Individual Unit",IF(VLOOKUP($F12,Products,26,FALSE)="","X",VLOOKUP($F12,Products,26,FALSE)),""),"")</f>
        <v>3000</v>
      </c>
      <c r="H12" s="23" t="str">
        <f>_xlfn.IFNA(VLOOKUP($F12,Products,2,FALSE),"Not Found")</f>
        <v>Tamar Fresh</v>
      </c>
      <c r="I12" s="24" t="str">
        <f>_xlfn.IFNA(VLOOKUP($F12,Products,4,FALSE),"Not Found")</f>
        <v>23078</v>
      </c>
      <c r="J12" s="24" t="str">
        <f>_xlfn.IFNA(VLOOKUP($F12,Products,5,FALSE),"Not Found")</f>
        <v>Watermelon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0.9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0.60000000000000009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0.60000000000000009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0.30000000000000004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54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0.9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12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0.60000000000000009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0.60000000000000009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0.30000000000000004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12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54</v>
      </c>
    </row>
    <row r="13" spans="2:32" x14ac:dyDescent="0.25">
      <c r="L13" s="71">
        <f t="shared" ref="L13:U13" si="21">SUM(L6:L12)</f>
        <v>11.325000000000001</v>
      </c>
      <c r="M13" s="71">
        <f t="shared" si="21"/>
        <v>80.394999999999996</v>
      </c>
      <c r="N13" s="71">
        <f t="shared" si="21"/>
        <v>4</v>
      </c>
      <c r="O13" s="71">
        <f t="shared" si="21"/>
        <v>2.67</v>
      </c>
      <c r="P13" s="71">
        <f t="shared" si="21"/>
        <v>1.3299999999999998</v>
      </c>
      <c r="Q13" s="71">
        <f t="shared" si="21"/>
        <v>12.690000000000001</v>
      </c>
      <c r="R13" s="71">
        <f t="shared" si="21"/>
        <v>0.16899999999999998</v>
      </c>
      <c r="S13" s="71">
        <f t="shared" si="21"/>
        <v>0.82000000000000006</v>
      </c>
      <c r="T13" s="71">
        <f t="shared" si="21"/>
        <v>15.5</v>
      </c>
      <c r="U13" s="71">
        <f t="shared" si="21"/>
        <v>393.82799999999997</v>
      </c>
      <c r="V13" s="73" t="s">
        <v>6151</v>
      </c>
      <c r="W13" s="71">
        <f t="shared" ref="W13:AF13" si="22">SUM(W6:W12)</f>
        <v>13.501000000000001</v>
      </c>
      <c r="X13" s="71">
        <f t="shared" si="22"/>
        <v>84.931000000000012</v>
      </c>
      <c r="Y13" s="71">
        <f t="shared" si="22"/>
        <v>5.3119999999999994</v>
      </c>
      <c r="Z13" s="71">
        <f t="shared" si="22"/>
        <v>3.48</v>
      </c>
      <c r="AA13" s="71">
        <f t="shared" si="22"/>
        <v>1.8319999999999999</v>
      </c>
      <c r="AB13" s="71">
        <f t="shared" si="22"/>
        <v>14.808000000000003</v>
      </c>
      <c r="AC13" s="71">
        <f t="shared" si="22"/>
        <v>0.23899999999999999</v>
      </c>
      <c r="AD13" s="71">
        <f t="shared" si="22"/>
        <v>1.1640000000000001</v>
      </c>
      <c r="AE13" s="71">
        <f t="shared" si="22"/>
        <v>15.82</v>
      </c>
      <c r="AF13" s="71">
        <f t="shared" si="22"/>
        <v>436.53599999999994</v>
      </c>
    </row>
    <row r="14" spans="2:32" x14ac:dyDescent="0.25">
      <c r="L14" s="59"/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6154</v>
      </c>
      <c r="W14" s="59"/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4.25" customHeight="1" x14ac:dyDescent="0.25">
      <c r="L15" s="84" t="b">
        <v>1</v>
      </c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6155</v>
      </c>
      <c r="W15" s="84" t="b">
        <v>1</v>
      </c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x14ac:dyDescent="0.25">
      <c r="L16" s="59"/>
      <c r="M16" s="59"/>
      <c r="N16" s="59"/>
      <c r="O16" s="59"/>
      <c r="P16" s="59"/>
      <c r="Q16" s="84" t="b">
        <v>1</v>
      </c>
      <c r="R16" s="59"/>
      <c r="S16" s="59"/>
      <c r="T16" s="84" t="b">
        <v>1</v>
      </c>
      <c r="U16" s="59"/>
      <c r="V16" s="63" t="s">
        <v>6156</v>
      </c>
      <c r="W16" s="59"/>
      <c r="X16" s="59"/>
      <c r="Y16" s="59"/>
      <c r="Z16" s="59"/>
      <c r="AA16" s="59"/>
      <c r="AB16" s="84" t="b">
        <v>1</v>
      </c>
      <c r="AC16" s="59"/>
      <c r="AD16" s="59"/>
      <c r="AE16" s="84" t="b">
        <v>1</v>
      </c>
      <c r="AF16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DDBAB668-397F-469C-95E3-59C7C8A46811}"/>
    <hyperlink ref="M1" location="'HOME WEEK 2'!A1" display="&lt; Week 2 Home" xr:uid="{95B27E94-2DBC-4849-BC61-F8390E1474F3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53CCA1-B106-46A5-B83F-B4815AA81039}">
          <x14:formula1>
            <xm:f>'Master Product List'!$B:$B</xm:f>
          </x14:formula1>
          <xm:sqref>F12 F6:F10</xm:sqref>
        </x14:dataValidation>
      </x14:dataValidations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C7879-E100-4D20-B87F-A37DCE634D6D}">
  <sheetPr>
    <tabColor theme="3" tint="9.9978637043366805E-2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6275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8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10" si="0">IFERROR(IF(E6="Individual Unit",IF(VLOOKUP($F6,Products,26,FALSE)="","X",VLOOKUP($F6,Products,26,FALSE)),""),"")</f>
        <v>300</v>
      </c>
      <c r="H6" s="23" t="str">
        <f t="shared" ref="H6:H10" si="1">_xlfn.IFNA(VLOOKUP($F6,Products,2,FALSE),"Not Found")</f>
        <v>Tamar Fresh</v>
      </c>
      <c r="I6" s="24" t="str">
        <f t="shared" ref="I6:I10" si="2">_xlfn.IFNA(VLOOKUP($F6,Products,4,FALSE),"Not Found")</f>
        <v>4140</v>
      </c>
      <c r="J6" s="24" t="str">
        <f t="shared" ref="J6:J10" si="3">_xlfn.IFNA(VLOOKUP($F6,Products,5,FALSE),"Not Found")</f>
        <v>Potato Bakers 50's Bag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10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2.7</v>
      </c>
      <c r="AF6" s="70">
        <f t="shared" ref="AF6:AF10" si="20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6215</v>
      </c>
      <c r="C7" s="24">
        <v>20</v>
      </c>
      <c r="D7" s="24">
        <v>30</v>
      </c>
      <c r="E7" s="23" t="s">
        <v>6204</v>
      </c>
      <c r="F7" s="65" t="s">
        <v>5549</v>
      </c>
      <c r="G7" s="60" t="str">
        <f t="shared" si="0"/>
        <v/>
      </c>
      <c r="H7" s="23" t="str">
        <f t="shared" si="1"/>
        <v>RD Johns</v>
      </c>
      <c r="I7" s="24" t="str">
        <f t="shared" si="2"/>
        <v>55074</v>
      </c>
      <c r="J7" s="24" t="str">
        <f t="shared" si="3"/>
        <v>Fontinella Five Bean Salad</v>
      </c>
      <c r="L7" s="70">
        <f t="shared" si="4"/>
        <v>1.42</v>
      </c>
      <c r="M7" s="70">
        <f t="shared" si="5"/>
        <v>4</v>
      </c>
      <c r="N7" s="70">
        <f t="shared" si="6"/>
        <v>0.26</v>
      </c>
      <c r="O7" s="70">
        <f t="shared" si="7"/>
        <v>0.26</v>
      </c>
      <c r="P7" s="70">
        <f t="shared" si="8"/>
        <v>0</v>
      </c>
      <c r="Q7" s="70">
        <f t="shared" si="9"/>
        <v>1.32</v>
      </c>
      <c r="R7" s="70">
        <f t="shared" si="10"/>
        <v>8.0000000000000002E-3</v>
      </c>
      <c r="S7" s="70">
        <f t="shared" si="11"/>
        <v>0.16</v>
      </c>
      <c r="T7" s="70">
        <v>0</v>
      </c>
      <c r="U7" s="70">
        <f t="shared" si="12"/>
        <v>26.863999999999997</v>
      </c>
      <c r="V7" s="80"/>
      <c r="W7" s="70">
        <f t="shared" si="13"/>
        <v>2.13</v>
      </c>
      <c r="X7" s="70">
        <f t="shared" si="14"/>
        <v>6</v>
      </c>
      <c r="Y7" s="70">
        <f t="shared" si="15"/>
        <v>0.39</v>
      </c>
      <c r="Z7" s="70">
        <f t="shared" si="16"/>
        <v>0.39</v>
      </c>
      <c r="AA7" s="70">
        <f t="shared" si="17"/>
        <v>0</v>
      </c>
      <c r="AB7" s="70">
        <f t="shared" si="18"/>
        <v>1.98</v>
      </c>
      <c r="AC7" s="70">
        <f t="shared" si="19"/>
        <v>1.2E-2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0.24</v>
      </c>
      <c r="AE7" s="70">
        <v>0</v>
      </c>
      <c r="AF7" s="70">
        <f t="shared" si="20"/>
        <v>40.295999999999999</v>
      </c>
    </row>
    <row r="8" spans="2:32" s="4" customFormat="1" ht="30" customHeight="1" x14ac:dyDescent="0.25">
      <c r="B8" s="23" t="s">
        <v>2033</v>
      </c>
      <c r="C8" s="24">
        <v>20</v>
      </c>
      <c r="D8" s="24">
        <v>30</v>
      </c>
      <c r="E8" s="23" t="s">
        <v>6204</v>
      </c>
      <c r="F8" s="65" t="s">
        <v>2032</v>
      </c>
      <c r="G8" s="60" t="str">
        <f t="shared" si="0"/>
        <v/>
      </c>
      <c r="H8" s="23" t="str">
        <f t="shared" si="1"/>
        <v>RD Johns</v>
      </c>
      <c r="I8" s="24" t="str">
        <f t="shared" si="2"/>
        <v>14945</v>
      </c>
      <c r="J8" s="24" t="str">
        <f t="shared" si="3"/>
        <v>Chickpeas</v>
      </c>
      <c r="L8" s="70">
        <f t="shared" si="4"/>
        <v>1.4400000000000002</v>
      </c>
      <c r="M8" s="70">
        <f t="shared" si="5"/>
        <v>2.98</v>
      </c>
      <c r="N8" s="70">
        <f t="shared" si="6"/>
        <v>0.45999999999999996</v>
      </c>
      <c r="O8" s="70">
        <f t="shared" si="7"/>
        <v>0.39999999999999991</v>
      </c>
      <c r="P8" s="70">
        <f t="shared" si="8"/>
        <v>0.06</v>
      </c>
      <c r="Q8" s="70">
        <f t="shared" si="9"/>
        <v>1.5</v>
      </c>
      <c r="R8" s="70">
        <f t="shared" si="10"/>
        <v>1.6E-2</v>
      </c>
      <c r="S8" s="70">
        <f t="shared" si="11"/>
        <v>0</v>
      </c>
      <c r="T8" s="70">
        <v>0</v>
      </c>
      <c r="U8" s="70">
        <f t="shared" si="12"/>
        <v>24.903999999999996</v>
      </c>
      <c r="V8" s="80"/>
      <c r="W8" s="70">
        <f t="shared" si="13"/>
        <v>2.16</v>
      </c>
      <c r="X8" s="70">
        <f t="shared" si="14"/>
        <v>4.47</v>
      </c>
      <c r="Y8" s="70">
        <f t="shared" si="15"/>
        <v>0.69</v>
      </c>
      <c r="Z8" s="70">
        <f t="shared" si="16"/>
        <v>0.59999999999999987</v>
      </c>
      <c r="AA8" s="70">
        <f t="shared" si="17"/>
        <v>0.09</v>
      </c>
      <c r="AB8" s="70">
        <f t="shared" si="18"/>
        <v>2.25</v>
      </c>
      <c r="AC8" s="70">
        <f t="shared" si="19"/>
        <v>2.4E-2</v>
      </c>
      <c r="AD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</v>
      </c>
      <c r="AE8" s="70">
        <v>0</v>
      </c>
      <c r="AF8" s="70">
        <f t="shared" si="20"/>
        <v>37.355999999999995</v>
      </c>
    </row>
    <row r="9" spans="2:32" s="4" customFormat="1" ht="30" customHeight="1" x14ac:dyDescent="0.25">
      <c r="B9" s="23" t="s">
        <v>4532</v>
      </c>
      <c r="C9" s="24">
        <v>50</v>
      </c>
      <c r="D9" s="24">
        <v>70</v>
      </c>
      <c r="E9" s="23" t="s">
        <v>6204</v>
      </c>
      <c r="F9" s="65" t="s">
        <v>3112</v>
      </c>
      <c r="G9" s="60" t="str">
        <f t="shared" si="0"/>
        <v/>
      </c>
      <c r="H9" s="23" t="str">
        <f t="shared" si="1"/>
        <v>RD Johns</v>
      </c>
      <c r="I9" s="24" t="str">
        <f t="shared" si="2"/>
        <v>8807</v>
      </c>
      <c r="J9" s="24" t="str">
        <f t="shared" si="3"/>
        <v>Cauliflower Florets 2.5kg</v>
      </c>
      <c r="L9" s="70">
        <f t="shared" si="4"/>
        <v>0.95</v>
      </c>
      <c r="M9" s="70">
        <f t="shared" si="5"/>
        <v>1.05</v>
      </c>
      <c r="N9" s="70">
        <f t="shared" si="6"/>
        <v>0.1</v>
      </c>
      <c r="O9" s="70">
        <f t="shared" si="7"/>
        <v>0.1</v>
      </c>
      <c r="P9" s="70">
        <f t="shared" si="8"/>
        <v>0</v>
      </c>
      <c r="Q9" s="70">
        <f t="shared" si="9"/>
        <v>1.1000000000000001</v>
      </c>
      <c r="R9" s="70">
        <f t="shared" si="10"/>
        <v>2.5000000000000001E-2</v>
      </c>
      <c r="S9" s="70">
        <v>0</v>
      </c>
      <c r="T9" s="70">
        <f t="shared" si="11"/>
        <v>0.8</v>
      </c>
      <c r="U9" s="70">
        <f t="shared" si="12"/>
        <v>11.115</v>
      </c>
      <c r="V9" s="80"/>
      <c r="W9" s="70">
        <f t="shared" si="13"/>
        <v>1.33</v>
      </c>
      <c r="X9" s="70">
        <f t="shared" si="14"/>
        <v>1.4700000000000002</v>
      </c>
      <c r="Y9" s="70">
        <f t="shared" si="15"/>
        <v>0.14000000000000001</v>
      </c>
      <c r="Z9" s="70">
        <f t="shared" si="16"/>
        <v>0.14000000000000001</v>
      </c>
      <c r="AA9" s="70">
        <f t="shared" si="17"/>
        <v>0</v>
      </c>
      <c r="AB9" s="70">
        <f t="shared" si="18"/>
        <v>1.5400000000000003</v>
      </c>
      <c r="AC9" s="70">
        <f t="shared" si="19"/>
        <v>3.5000000000000003E-2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1.1200000000000001</v>
      </c>
      <c r="AF9" s="70">
        <f t="shared" si="20"/>
        <v>15.561</v>
      </c>
    </row>
    <row r="10" spans="2:32" s="4" customFormat="1" ht="30" customHeight="1" x14ac:dyDescent="0.25">
      <c r="B10" s="23" t="s">
        <v>2786</v>
      </c>
      <c r="C10" s="24">
        <v>50</v>
      </c>
      <c r="D10" s="24">
        <v>70</v>
      </c>
      <c r="E10" s="23" t="s">
        <v>6204</v>
      </c>
      <c r="F10" s="65" t="s">
        <v>5882</v>
      </c>
      <c r="G10" s="60" t="str">
        <f t="shared" si="0"/>
        <v/>
      </c>
      <c r="H10" s="23" t="str">
        <f t="shared" si="1"/>
        <v>ESW</v>
      </c>
      <c r="I10" s="24" t="str">
        <f t="shared" si="2"/>
        <v>Korma_Sauce_DF</v>
      </c>
      <c r="J10" s="24" t="str">
        <f t="shared" si="3"/>
        <v>DF Homemade Korma Sauce</v>
      </c>
      <c r="L10" s="70">
        <f t="shared" si="4"/>
        <v>0.91500000000000004</v>
      </c>
      <c r="M10" s="70">
        <f t="shared" si="5"/>
        <v>1.5650000000000002</v>
      </c>
      <c r="N10" s="70">
        <f t="shared" si="6"/>
        <v>2.2799999999999998</v>
      </c>
      <c r="O10" s="70">
        <f t="shared" si="7"/>
        <v>1.0999999999999999</v>
      </c>
      <c r="P10" s="70">
        <f t="shared" si="8"/>
        <v>1.18</v>
      </c>
      <c r="Q10" s="70">
        <f t="shared" si="9"/>
        <v>0.67</v>
      </c>
      <c r="R10" s="70">
        <f t="shared" si="10"/>
        <v>0.12</v>
      </c>
      <c r="S10" s="70">
        <f t="shared" si="11"/>
        <v>0.66</v>
      </c>
      <c r="T10" s="70">
        <v>0</v>
      </c>
      <c r="U10" s="70">
        <f t="shared" si="12"/>
        <v>30.945</v>
      </c>
      <c r="V10" s="80"/>
      <c r="W10" s="70">
        <f t="shared" si="13"/>
        <v>1.2809999999999999</v>
      </c>
      <c r="X10" s="70">
        <f t="shared" si="14"/>
        <v>2.1910000000000003</v>
      </c>
      <c r="Y10" s="70">
        <f t="shared" si="15"/>
        <v>3.1919999999999997</v>
      </c>
      <c r="Z10" s="70">
        <f t="shared" si="16"/>
        <v>1.5399999999999998</v>
      </c>
      <c r="AA10" s="70">
        <f t="shared" si="17"/>
        <v>1.6519999999999999</v>
      </c>
      <c r="AB10" s="70">
        <f t="shared" si="18"/>
        <v>0.93800000000000006</v>
      </c>
      <c r="AC10" s="70">
        <f t="shared" si="19"/>
        <v>0.16799999999999998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0.92400000000000004</v>
      </c>
      <c r="AE10" s="70">
        <v>0</v>
      </c>
      <c r="AF10" s="70">
        <f t="shared" si="20"/>
        <v>43.323</v>
      </c>
    </row>
    <row r="11" spans="2:32" ht="15.75" x14ac:dyDescent="0.25">
      <c r="B11" s="89" t="s">
        <v>6273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23" t="s">
        <v>1220</v>
      </c>
      <c r="C12" s="24">
        <v>50</v>
      </c>
      <c r="D12" s="24">
        <v>50</v>
      </c>
      <c r="E12" s="23" t="s">
        <v>6204</v>
      </c>
      <c r="F12" s="65" t="s">
        <v>5554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3021</v>
      </c>
      <c r="J12" s="24" t="str">
        <f>_xlfn.IFNA(VLOOKUP($F12,Products,5,FALSE),"Not Found")</f>
        <v>Caterers Kitchen Solid Pack Apples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5.9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0.05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0.05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0.90000000000000013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5.9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23.78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0.2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5.9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0.05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0.05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0.90000000000000013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5.9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23.78</v>
      </c>
    </row>
    <row r="13" spans="2:32" s="4" customFormat="1" ht="30" customHeight="1" x14ac:dyDescent="0.25">
      <c r="B13" s="23" t="s">
        <v>6219</v>
      </c>
      <c r="C13" s="24">
        <v>20</v>
      </c>
      <c r="D13" s="24">
        <v>20</v>
      </c>
      <c r="E13" s="23" t="s">
        <v>6204</v>
      </c>
      <c r="F13" s="65" t="s">
        <v>5352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8986</v>
      </c>
      <c r="J13" s="24" t="str">
        <f>_xlfn.IFNA(VLOOKUP($F13,Products,5,FALSE),"Not Found")</f>
        <v xml:space="preserve"> Crumble Topping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1.24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14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3.5999999999999996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2.3800000000000003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1.22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0.64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0.04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4.4000000000000004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92.97399999999999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1.24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14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3.5999999999999996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2.3800000000000003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1.22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0.64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0.04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4.4000000000000004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92.97399999999999</v>
      </c>
    </row>
    <row r="14" spans="2:32" s="4" customFormat="1" ht="30" customHeight="1" x14ac:dyDescent="0.25">
      <c r="B14" s="38" t="s">
        <v>6220</v>
      </c>
      <c r="C14" s="39">
        <v>50</v>
      </c>
      <c r="D14" s="39">
        <v>50</v>
      </c>
      <c r="E14" s="38" t="s">
        <v>6204</v>
      </c>
      <c r="F14" s="65" t="s">
        <v>5721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Bidfood</v>
      </c>
      <c r="I14" s="24" t="str">
        <f>_xlfn.IFNA(VLOOKUP($F14,Products,4,FALSE),"Not Found")</f>
        <v>96594</v>
      </c>
      <c r="J14" s="24" t="str">
        <f>_xlfn.IFNA(VLOOKUP($F14,Products,5,FALSE),"Not Found")</f>
        <v>Alpro Dairy Free Custard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1.5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6.4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0.85000000000000009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0.7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0.15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0.25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6.5000000000000002E-2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5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40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1.5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6.4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0.85000000000000009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0.7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0.15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6.5000000000000002E-2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5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40</v>
      </c>
    </row>
    <row r="15" spans="2:32" x14ac:dyDescent="0.25">
      <c r="L15" s="71">
        <f t="shared" ref="L15:U15" si="21">SUM(L6:L14)</f>
        <v>13.365</v>
      </c>
      <c r="M15" s="71">
        <f t="shared" si="21"/>
        <v>94.695000000000007</v>
      </c>
      <c r="N15" s="71">
        <f t="shared" si="21"/>
        <v>7.8999999999999986</v>
      </c>
      <c r="O15" s="71">
        <f t="shared" si="21"/>
        <v>5.2</v>
      </c>
      <c r="P15" s="71">
        <f t="shared" si="21"/>
        <v>2.6999999999999997</v>
      </c>
      <c r="Q15" s="71">
        <f t="shared" si="21"/>
        <v>14.180000000000001</v>
      </c>
      <c r="R15" s="71">
        <f t="shared" si="21"/>
        <v>0.27400000000000002</v>
      </c>
      <c r="S15" s="71">
        <f t="shared" si="21"/>
        <v>10.220000000000001</v>
      </c>
      <c r="T15" s="71">
        <f t="shared" si="21"/>
        <v>9.4</v>
      </c>
      <c r="U15" s="71">
        <f t="shared" si="21"/>
        <v>496.58199999999994</v>
      </c>
      <c r="V15" s="73" t="s">
        <v>6151</v>
      </c>
      <c r="W15" s="71">
        <f t="shared" ref="W15:AF15" si="22">SUM(W6:W14)</f>
        <v>15.541</v>
      </c>
      <c r="X15" s="71">
        <f t="shared" si="22"/>
        <v>99.231000000000023</v>
      </c>
      <c r="Y15" s="71">
        <f t="shared" si="22"/>
        <v>9.211999999999998</v>
      </c>
      <c r="Z15" s="71">
        <f t="shared" si="22"/>
        <v>6.0100000000000007</v>
      </c>
      <c r="AA15" s="71">
        <f t="shared" si="22"/>
        <v>3.2019999999999995</v>
      </c>
      <c r="AB15" s="71">
        <f t="shared" si="22"/>
        <v>16.298000000000002</v>
      </c>
      <c r="AC15" s="71">
        <f t="shared" si="22"/>
        <v>0.34399999999999997</v>
      </c>
      <c r="AD15" s="71">
        <f t="shared" si="22"/>
        <v>10.564</v>
      </c>
      <c r="AE15" s="71">
        <f t="shared" si="22"/>
        <v>9.7200000000000006</v>
      </c>
      <c r="AF15" s="71">
        <f t="shared" si="22"/>
        <v>539.29</v>
      </c>
    </row>
    <row r="16" spans="2:32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4.2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B6707023-9715-4006-A19C-B3FE9E98CFD0}"/>
    <hyperlink ref="M1" location="'HOME WEEK 2'!A1" display="&lt; Week 2 Home" xr:uid="{F48B9150-EFEF-4140-8203-E34DB178191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C6B3C2-BF9C-4C9E-9637-4F6DAE9890C1}">
          <x14:formula1>
            <xm:f>'Master Product List'!$B:$B</xm:f>
          </x14:formula1>
          <xm:sqref>F12:F14 F6:F10</xm:sqref>
        </x14:dataValidation>
      </x14:dataValidation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F1A7-97F8-4A54-8EB1-797FA996696F}">
  <sheetPr>
    <tabColor theme="3" tint="9.9978637043366805E-2"/>
  </sheetPr>
  <dimension ref="B1:AF23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6044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6242</v>
      </c>
      <c r="C6" s="24">
        <v>1</v>
      </c>
      <c r="D6" s="24">
        <v>1</v>
      </c>
      <c r="E6" s="23" t="s">
        <v>1216</v>
      </c>
      <c r="F6" s="65" t="s">
        <v>4063</v>
      </c>
      <c r="G6" s="60">
        <f t="shared" ref="G6:G16" si="0">IFERROR(IF(E6="Individual Unit",IF(VLOOKUP($F6,Products,26,FALSE)="","X",VLOOKUP($F6,Products,26,FALSE)),""),"")</f>
        <v>300</v>
      </c>
      <c r="H6" s="23" t="str">
        <f t="shared" ref="H6:H16" si="1">_xlfn.IFNA(VLOOKUP($F6,Products,2,FALSE),"Not Found")</f>
        <v>Tamar Fresh</v>
      </c>
      <c r="I6" s="24" t="str">
        <f t="shared" ref="I6:I16" si="2">_xlfn.IFNA(VLOOKUP($F6,Products,4,FALSE),"Not Found")</f>
        <v>4140</v>
      </c>
      <c r="J6" s="24" t="str">
        <f t="shared" ref="J6:J16" si="3">_xlfn.IFNA(VLOOKUP($F6,Products,5,FALSE),"Not Found")</f>
        <v>Potato Bakers 50's Bag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58.800000000000004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0.3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0.21000000000000002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0.09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7.8000000000000007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v>0</v>
      </c>
      <c r="T6" s="70">
        <f t="shared" ref="S6:T1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U6" s="70">
        <f t="shared" ref="U6:U16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245.99999999999997</v>
      </c>
      <c r="V6" s="80"/>
      <c r="W6" s="70">
        <f t="shared" ref="W6:W1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5.7</v>
      </c>
      <c r="X6" s="70">
        <f t="shared" ref="X6:X1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58.800000000000004</v>
      </c>
      <c r="Y6" s="70">
        <f t="shared" ref="Y6:Y1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</v>
      </c>
      <c r="Z6" s="70">
        <f t="shared" ref="Z6:Z1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0.21000000000000002</v>
      </c>
      <c r="AA6" s="70">
        <f t="shared" ref="AA6:AA1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0.09</v>
      </c>
      <c r="AB6" s="70">
        <f t="shared" ref="AB6:AB1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7.8000000000000007</v>
      </c>
      <c r="AC6" s="70">
        <f t="shared" ref="AC6:AC1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v>0</v>
      </c>
      <c r="AE6" s="70">
        <f t="shared" ref="AE6:AE11" si="20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2.7</v>
      </c>
      <c r="AF6" s="70">
        <f t="shared" ref="AF6:AF16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245.99999999999997</v>
      </c>
    </row>
    <row r="7" spans="2:32" s="4" customFormat="1" ht="30" customHeight="1" x14ac:dyDescent="0.25">
      <c r="B7" s="23" t="s">
        <v>6210</v>
      </c>
      <c r="C7" s="24">
        <v>3</v>
      </c>
      <c r="D7" s="24">
        <v>3</v>
      </c>
      <c r="E7" s="23" t="s">
        <v>6204</v>
      </c>
      <c r="F7" s="65" t="s">
        <v>2438</v>
      </c>
      <c r="G7" s="60" t="str">
        <f t="shared" si="0"/>
        <v/>
      </c>
      <c r="H7" s="23" t="str">
        <f t="shared" si="1"/>
        <v>RD Johns</v>
      </c>
      <c r="I7" s="24" t="str">
        <f t="shared" si="2"/>
        <v>3711</v>
      </c>
      <c r="J7" s="24" t="str">
        <f t="shared" si="3"/>
        <v>Tomato Paste/Puree</v>
      </c>
      <c r="L7" s="70">
        <f t="shared" si="4"/>
        <v>0.13500000000000001</v>
      </c>
      <c r="M7" s="70">
        <f t="shared" si="5"/>
        <v>0.51</v>
      </c>
      <c r="N7" s="70">
        <f t="shared" si="6"/>
        <v>1.2E-2</v>
      </c>
      <c r="O7" s="70">
        <f t="shared" si="7"/>
        <v>1.2E-2</v>
      </c>
      <c r="P7" s="70">
        <f t="shared" si="8"/>
        <v>0</v>
      </c>
      <c r="Q7" s="70">
        <f t="shared" si="9"/>
        <v>0</v>
      </c>
      <c r="R7" s="70">
        <f t="shared" si="10"/>
        <v>3.0000000000000001E-3</v>
      </c>
      <c r="S7" s="70">
        <f t="shared" si="11"/>
        <v>0.51</v>
      </c>
      <c r="T7" s="70">
        <v>0</v>
      </c>
      <c r="U7" s="70">
        <f t="shared" si="12"/>
        <v>2.8536000000000001</v>
      </c>
      <c r="V7" s="80"/>
      <c r="W7" s="70">
        <f t="shared" si="13"/>
        <v>0.13500000000000001</v>
      </c>
      <c r="X7" s="70">
        <f t="shared" si="14"/>
        <v>0.51</v>
      </c>
      <c r="Y7" s="70">
        <f t="shared" si="15"/>
        <v>1.2E-2</v>
      </c>
      <c r="Z7" s="70">
        <f t="shared" si="16"/>
        <v>1.2E-2</v>
      </c>
      <c r="AA7" s="70">
        <f t="shared" si="17"/>
        <v>0</v>
      </c>
      <c r="AB7" s="70">
        <f t="shared" si="18"/>
        <v>0</v>
      </c>
      <c r="AC7" s="70">
        <f t="shared" si="19"/>
        <v>3.0000000000000001E-3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0.51</v>
      </c>
      <c r="AE7" s="70">
        <v>0</v>
      </c>
      <c r="AF7" s="70">
        <f t="shared" si="21"/>
        <v>2.8536000000000001</v>
      </c>
    </row>
    <row r="8" spans="2:32" s="4" customFormat="1" ht="30" customHeight="1" x14ac:dyDescent="0.25">
      <c r="B8" s="23" t="s">
        <v>3081</v>
      </c>
      <c r="C8" s="24">
        <v>3</v>
      </c>
      <c r="D8" s="24">
        <v>3</v>
      </c>
      <c r="E8" s="23" t="s">
        <v>6204</v>
      </c>
      <c r="F8" s="65" t="s">
        <v>5506</v>
      </c>
      <c r="G8" s="60" t="str">
        <f t="shared" si="0"/>
        <v/>
      </c>
      <c r="H8" s="23" t="str">
        <f t="shared" si="1"/>
        <v>Bidfood</v>
      </c>
      <c r="I8" s="24" t="str">
        <f t="shared" si="2"/>
        <v>22216</v>
      </c>
      <c r="J8" s="24" t="str">
        <f t="shared" si="3"/>
        <v>Et Voila Garlic Puree</v>
      </c>
      <c r="L8" s="70">
        <f t="shared" si="4"/>
        <v>3.9000000000000007E-2</v>
      </c>
      <c r="M8" s="70">
        <f t="shared" si="5"/>
        <v>0.58499999999999996</v>
      </c>
      <c r="N8" s="70">
        <f t="shared" si="6"/>
        <v>1.4999999999999999E-2</v>
      </c>
      <c r="O8" s="70">
        <f t="shared" si="7"/>
        <v>1.2E-2</v>
      </c>
      <c r="P8" s="70">
        <f t="shared" si="8"/>
        <v>3.0000000000000001E-3</v>
      </c>
      <c r="Q8" s="70">
        <f t="shared" si="9"/>
        <v>0.10800000000000001</v>
      </c>
      <c r="R8" s="70">
        <f t="shared" si="10"/>
        <v>6.6E-3</v>
      </c>
      <c r="S8" s="70">
        <v>0</v>
      </c>
      <c r="T8" s="70">
        <f t="shared" si="11"/>
        <v>4.8000000000000001E-2</v>
      </c>
      <c r="U8" s="70">
        <f t="shared" si="12"/>
        <v>2.7389999999999999</v>
      </c>
      <c r="V8" s="80"/>
      <c r="W8" s="70">
        <f t="shared" si="13"/>
        <v>3.9000000000000007E-2</v>
      </c>
      <c r="X8" s="70">
        <f t="shared" si="14"/>
        <v>0.58499999999999996</v>
      </c>
      <c r="Y8" s="70">
        <f t="shared" si="15"/>
        <v>1.4999999999999999E-2</v>
      </c>
      <c r="Z8" s="70">
        <f t="shared" si="16"/>
        <v>1.2E-2</v>
      </c>
      <c r="AA8" s="70">
        <f t="shared" si="17"/>
        <v>3.0000000000000001E-3</v>
      </c>
      <c r="AB8" s="70">
        <f t="shared" si="18"/>
        <v>0.10800000000000001</v>
      </c>
      <c r="AC8" s="70">
        <f t="shared" si="19"/>
        <v>6.6E-3</v>
      </c>
      <c r="AD8" s="70">
        <v>0</v>
      </c>
      <c r="AE8" s="70">
        <f t="shared" si="20"/>
        <v>4.8000000000000001E-2</v>
      </c>
      <c r="AF8" s="70">
        <f t="shared" si="21"/>
        <v>2.7389999999999999</v>
      </c>
    </row>
    <row r="9" spans="2:32" s="4" customFormat="1" ht="30" customHeight="1" x14ac:dyDescent="0.25">
      <c r="B9" s="23" t="s">
        <v>2713</v>
      </c>
      <c r="C9" s="24">
        <v>3</v>
      </c>
      <c r="D9" s="24">
        <v>3</v>
      </c>
      <c r="E9" s="23" t="s">
        <v>6204</v>
      </c>
      <c r="F9" s="65" t="s">
        <v>5466</v>
      </c>
      <c r="G9" s="60" t="str">
        <f t="shared" si="0"/>
        <v/>
      </c>
      <c r="H9" s="23" t="str">
        <f t="shared" si="1"/>
        <v>RD Johns</v>
      </c>
      <c r="I9" s="24" t="str">
        <f t="shared" si="2"/>
        <v>52085</v>
      </c>
      <c r="J9" s="24" t="str">
        <f t="shared" si="3"/>
        <v>Triple Lion Chilli Powder</v>
      </c>
      <c r="L9" s="70">
        <f t="shared" si="4"/>
        <v>0.36</v>
      </c>
      <c r="M9" s="70">
        <f t="shared" si="5"/>
        <v>0.8819999999999999</v>
      </c>
      <c r="N9" s="70">
        <f t="shared" si="6"/>
        <v>0.51900000000000002</v>
      </c>
      <c r="O9" s="70">
        <f t="shared" si="7"/>
        <v>0.42000000000000004</v>
      </c>
      <c r="P9" s="70">
        <f t="shared" si="8"/>
        <v>9.9000000000000005E-2</v>
      </c>
      <c r="Q9" s="70">
        <f t="shared" si="9"/>
        <v>0.81600000000000006</v>
      </c>
      <c r="R9" s="70">
        <f t="shared" si="10"/>
        <v>2.4000000000000002E-3</v>
      </c>
      <c r="S9" s="70">
        <f t="shared" si="11"/>
        <v>0.30900000000000005</v>
      </c>
      <c r="T9" s="70">
        <v>0</v>
      </c>
      <c r="U9" s="70">
        <f t="shared" si="12"/>
        <v>11.192699999999999</v>
      </c>
      <c r="V9" s="80"/>
      <c r="W9" s="70">
        <f t="shared" si="13"/>
        <v>0.36</v>
      </c>
      <c r="X9" s="70">
        <f t="shared" si="14"/>
        <v>0.8819999999999999</v>
      </c>
      <c r="Y9" s="70">
        <f t="shared" si="15"/>
        <v>0.51900000000000002</v>
      </c>
      <c r="Z9" s="70">
        <f t="shared" si="16"/>
        <v>0.42000000000000004</v>
      </c>
      <c r="AA9" s="70">
        <f t="shared" si="17"/>
        <v>9.9000000000000005E-2</v>
      </c>
      <c r="AB9" s="70">
        <f t="shared" si="18"/>
        <v>0.81600000000000006</v>
      </c>
      <c r="AC9" s="70">
        <f t="shared" si="19"/>
        <v>2.4000000000000002E-3</v>
      </c>
      <c r="AD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0.30900000000000005</v>
      </c>
      <c r="AE9" s="70">
        <v>0</v>
      </c>
      <c r="AF9" s="70">
        <f t="shared" si="21"/>
        <v>11.192699999999999</v>
      </c>
    </row>
    <row r="10" spans="2:32" s="4" customFormat="1" ht="30" customHeight="1" x14ac:dyDescent="0.25">
      <c r="B10" s="23" t="s">
        <v>5078</v>
      </c>
      <c r="C10" s="24">
        <v>10</v>
      </c>
      <c r="D10" s="24">
        <v>10</v>
      </c>
      <c r="E10" s="23" t="s">
        <v>6204</v>
      </c>
      <c r="F10" s="65" t="s">
        <v>3996</v>
      </c>
      <c r="G10" s="60" t="str">
        <f t="shared" si="0"/>
        <v/>
      </c>
      <c r="H10" s="23" t="str">
        <f t="shared" si="1"/>
        <v>Bidfood</v>
      </c>
      <c r="I10" s="24" t="str">
        <f t="shared" si="2"/>
        <v>1623</v>
      </c>
      <c r="J10" s="24" t="str">
        <f t="shared" si="3"/>
        <v>Diced Onions</v>
      </c>
      <c r="L10" s="70">
        <f t="shared" si="4"/>
        <v>0.15</v>
      </c>
      <c r="M10" s="70">
        <f t="shared" si="5"/>
        <v>0.15</v>
      </c>
      <c r="N10" s="70">
        <f t="shared" si="6"/>
        <v>0.05</v>
      </c>
      <c r="O10" s="70">
        <f t="shared" si="7"/>
        <v>0.04</v>
      </c>
      <c r="P10" s="70">
        <f t="shared" si="8"/>
        <v>0.01</v>
      </c>
      <c r="Q10" s="70">
        <f t="shared" si="9"/>
        <v>0.3</v>
      </c>
      <c r="R10" s="70">
        <f t="shared" si="10"/>
        <v>1E-3</v>
      </c>
      <c r="S10" s="70">
        <v>0</v>
      </c>
      <c r="T10" s="70">
        <f t="shared" si="11"/>
        <v>0.13</v>
      </c>
      <c r="U10" s="70">
        <f t="shared" si="12"/>
        <v>1.7999999999999998</v>
      </c>
      <c r="V10" s="80"/>
      <c r="W10" s="70">
        <f t="shared" si="13"/>
        <v>0.15</v>
      </c>
      <c r="X10" s="70">
        <f t="shared" si="14"/>
        <v>0.15</v>
      </c>
      <c r="Y10" s="70">
        <f t="shared" si="15"/>
        <v>0.05</v>
      </c>
      <c r="Z10" s="70">
        <f t="shared" si="16"/>
        <v>0.04</v>
      </c>
      <c r="AA10" s="70">
        <f t="shared" si="17"/>
        <v>0.01</v>
      </c>
      <c r="AB10" s="70">
        <f t="shared" si="18"/>
        <v>0.3</v>
      </c>
      <c r="AC10" s="70">
        <f t="shared" si="19"/>
        <v>1E-3</v>
      </c>
      <c r="AD10" s="70">
        <v>0</v>
      </c>
      <c r="AE10" s="70">
        <f t="shared" si="20"/>
        <v>0.13</v>
      </c>
      <c r="AF10" s="70">
        <f t="shared" si="21"/>
        <v>1.7999999999999998</v>
      </c>
    </row>
    <row r="11" spans="2:32" s="4" customFormat="1" ht="30" customHeight="1" x14ac:dyDescent="0.25">
      <c r="B11" s="23" t="s">
        <v>6211</v>
      </c>
      <c r="C11" s="24">
        <v>20</v>
      </c>
      <c r="D11" s="24">
        <v>30</v>
      </c>
      <c r="E11" s="23" t="s">
        <v>6204</v>
      </c>
      <c r="F11" s="65" t="s">
        <v>664</v>
      </c>
      <c r="G11" s="60" t="str">
        <f t="shared" si="0"/>
        <v/>
      </c>
      <c r="H11" s="23" t="str">
        <f t="shared" si="1"/>
        <v>Bidfood</v>
      </c>
      <c r="I11" s="24" t="str">
        <f t="shared" si="2"/>
        <v>17576</v>
      </c>
      <c r="J11" s="24" t="str">
        <f t="shared" si="3"/>
        <v>EF Chopped Tomatoes</v>
      </c>
      <c r="L11" s="70">
        <f t="shared" si="4"/>
        <v>0.2</v>
      </c>
      <c r="M11" s="70">
        <f t="shared" si="5"/>
        <v>0.7400000000000001</v>
      </c>
      <c r="N11" s="70">
        <f t="shared" si="6"/>
        <v>0.02</v>
      </c>
      <c r="O11" s="70">
        <f t="shared" si="7"/>
        <v>0.02</v>
      </c>
      <c r="P11" s="70">
        <f t="shared" si="8"/>
        <v>0</v>
      </c>
      <c r="Q11" s="70">
        <f t="shared" si="9"/>
        <v>0.13999999999999999</v>
      </c>
      <c r="R11" s="70">
        <f t="shared" si="10"/>
        <v>0.02</v>
      </c>
      <c r="S11" s="70">
        <v>0</v>
      </c>
      <c r="T11" s="70">
        <f t="shared" si="11"/>
        <v>0.55999999999999994</v>
      </c>
      <c r="U11" s="70">
        <f t="shared" si="12"/>
        <v>4.2</v>
      </c>
      <c r="V11" s="80"/>
      <c r="W11" s="70">
        <f t="shared" si="13"/>
        <v>0.3</v>
      </c>
      <c r="X11" s="70">
        <f t="shared" si="14"/>
        <v>1.1100000000000001</v>
      </c>
      <c r="Y11" s="70">
        <f t="shared" si="15"/>
        <v>0.03</v>
      </c>
      <c r="Z11" s="70">
        <f t="shared" si="16"/>
        <v>0.03</v>
      </c>
      <c r="AA11" s="70">
        <f t="shared" si="17"/>
        <v>0</v>
      </c>
      <c r="AB11" s="70">
        <f t="shared" si="18"/>
        <v>0.20999999999999996</v>
      </c>
      <c r="AC11" s="70">
        <f t="shared" si="19"/>
        <v>0.03</v>
      </c>
      <c r="AD11" s="70">
        <v>0</v>
      </c>
      <c r="AE11" s="70">
        <f t="shared" si="20"/>
        <v>0.55999999999999994</v>
      </c>
      <c r="AF11" s="70">
        <f t="shared" si="21"/>
        <v>6.3</v>
      </c>
    </row>
    <row r="12" spans="2:32" s="4" customFormat="1" ht="30" customHeight="1" x14ac:dyDescent="0.25">
      <c r="B12" s="23" t="s">
        <v>3934</v>
      </c>
      <c r="C12" s="24">
        <v>20</v>
      </c>
      <c r="D12" s="24">
        <v>30</v>
      </c>
      <c r="E12" s="23" t="s">
        <v>6204</v>
      </c>
      <c r="F12" s="65" t="s">
        <v>5898</v>
      </c>
      <c r="G12" s="60" t="str">
        <f t="shared" si="0"/>
        <v/>
      </c>
      <c r="H12" s="23" t="str">
        <f>_xlfn.IFNA(VLOOKUP($F12,Products,2,FALSE),"Not Found")</f>
        <v>ESW</v>
      </c>
      <c r="I12" s="24" t="str">
        <f>_xlfn.IFNA(VLOOKUP($F12,Products,4,FALSE),"Not Found")</f>
        <v>Onion_Gravy_DF</v>
      </c>
      <c r="J12" s="24" t="str">
        <f t="shared" si="3"/>
        <v>DF Homemade Onion Gravy</v>
      </c>
      <c r="L12" s="70">
        <f t="shared" si="4"/>
        <v>0.71599999999999997</v>
      </c>
      <c r="M12" s="70">
        <f t="shared" si="5"/>
        <v>2.194</v>
      </c>
      <c r="N12" s="70">
        <f t="shared" si="6"/>
        <v>2.08</v>
      </c>
      <c r="O12" s="70">
        <f t="shared" si="7"/>
        <v>1.7400000000000002</v>
      </c>
      <c r="P12" s="70">
        <f t="shared" si="8"/>
        <v>0.34</v>
      </c>
      <c r="Q12" s="70">
        <f t="shared" si="9"/>
        <v>0.82400000000000007</v>
      </c>
      <c r="R12" s="70">
        <f t="shared" si="10"/>
        <v>0.26600000000000001</v>
      </c>
      <c r="S12" s="70">
        <f t="shared" si="11"/>
        <v>0.48399999999999999</v>
      </c>
      <c r="T12" s="70">
        <v>0</v>
      </c>
      <c r="U12" s="70">
        <f t="shared" si="12"/>
        <v>30.375999999999998</v>
      </c>
      <c r="V12" s="80"/>
      <c r="W12" s="70">
        <f t="shared" si="13"/>
        <v>1.0739999999999998</v>
      </c>
      <c r="X12" s="70">
        <f t="shared" si="14"/>
        <v>3.2910000000000004</v>
      </c>
      <c r="Y12" s="70">
        <f t="shared" si="15"/>
        <v>3.12</v>
      </c>
      <c r="Z12" s="70">
        <f t="shared" si="16"/>
        <v>2.6100000000000003</v>
      </c>
      <c r="AA12" s="70">
        <f t="shared" si="17"/>
        <v>0.51</v>
      </c>
      <c r="AB12" s="70">
        <f t="shared" si="18"/>
        <v>1.236</v>
      </c>
      <c r="AC12" s="70">
        <f t="shared" si="19"/>
        <v>0.39900000000000002</v>
      </c>
      <c r="AD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0.72599999999999998</v>
      </c>
      <c r="AE12" s="70">
        <v>0</v>
      </c>
      <c r="AF12" s="70">
        <f t="shared" si="21"/>
        <v>45.564</v>
      </c>
    </row>
    <row r="13" spans="2:32" s="4" customFormat="1" ht="30" customHeight="1" x14ac:dyDescent="0.25">
      <c r="B13" s="23" t="s">
        <v>5185</v>
      </c>
      <c r="C13" s="24">
        <v>20</v>
      </c>
      <c r="D13" s="24">
        <v>30</v>
      </c>
      <c r="E13" s="23" t="s">
        <v>6204</v>
      </c>
      <c r="F13" s="65" t="s">
        <v>5530</v>
      </c>
      <c r="G13" s="60" t="str">
        <f t="shared" si="0"/>
        <v/>
      </c>
      <c r="H13" s="23" t="str">
        <f t="shared" si="1"/>
        <v>RD Johns</v>
      </c>
      <c r="I13" s="24" t="str">
        <f t="shared" si="2"/>
        <v>1330</v>
      </c>
      <c r="J13" s="24" t="str">
        <f t="shared" si="3"/>
        <v>Red Split Lentils</v>
      </c>
      <c r="L13" s="70">
        <f t="shared" si="4"/>
        <v>5.12</v>
      </c>
      <c r="M13" s="70">
        <f t="shared" si="5"/>
        <v>10.24</v>
      </c>
      <c r="N13" s="70">
        <f t="shared" si="6"/>
        <v>0.36000000000000004</v>
      </c>
      <c r="O13" s="70">
        <f t="shared" si="7"/>
        <v>0.3</v>
      </c>
      <c r="P13" s="70">
        <f t="shared" si="8"/>
        <v>0.06</v>
      </c>
      <c r="Q13" s="70">
        <f t="shared" si="9"/>
        <v>0</v>
      </c>
      <c r="R13" s="70">
        <f t="shared" si="10"/>
        <v>2E-3</v>
      </c>
      <c r="S13" s="70">
        <f t="shared" si="11"/>
        <v>0.26</v>
      </c>
      <c r="T13" s="70">
        <v>0</v>
      </c>
      <c r="U13" s="70">
        <f t="shared" si="12"/>
        <v>63.146000000000001</v>
      </c>
      <c r="V13" s="80"/>
      <c r="W13" s="70">
        <f t="shared" si="13"/>
        <v>7.68</v>
      </c>
      <c r="X13" s="70">
        <f t="shared" si="14"/>
        <v>15.36</v>
      </c>
      <c r="Y13" s="70">
        <f t="shared" si="15"/>
        <v>0.54</v>
      </c>
      <c r="Z13" s="70">
        <f t="shared" si="16"/>
        <v>0.44999999999999996</v>
      </c>
      <c r="AA13" s="70">
        <f t="shared" si="17"/>
        <v>0.09</v>
      </c>
      <c r="AB13" s="70">
        <f t="shared" si="18"/>
        <v>0</v>
      </c>
      <c r="AC13" s="70">
        <f t="shared" si="19"/>
        <v>3.0000000000000001E-3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0.39</v>
      </c>
      <c r="AE13" s="70">
        <v>0</v>
      </c>
      <c r="AF13" s="70">
        <f t="shared" si="21"/>
        <v>94.719000000000008</v>
      </c>
    </row>
    <row r="14" spans="2:32" s="4" customFormat="1" ht="30" customHeight="1" x14ac:dyDescent="0.25">
      <c r="B14" s="23" t="s">
        <v>2109</v>
      </c>
      <c r="C14" s="24">
        <v>45</v>
      </c>
      <c r="D14" s="24">
        <v>60</v>
      </c>
      <c r="E14" s="23" t="s">
        <v>6204</v>
      </c>
      <c r="F14" s="65" t="s">
        <v>2108</v>
      </c>
      <c r="G14" s="60" t="str">
        <f t="shared" si="0"/>
        <v/>
      </c>
      <c r="H14" s="23" t="str">
        <f t="shared" si="1"/>
        <v>RD Johns</v>
      </c>
      <c r="I14" s="24" t="str">
        <f t="shared" si="2"/>
        <v>16987</v>
      </c>
      <c r="J14" s="24" t="str">
        <f t="shared" si="3"/>
        <v>Katerveg Vegan Mince</v>
      </c>
      <c r="L14" s="70">
        <f t="shared" si="4"/>
        <v>7.7399999999999993</v>
      </c>
      <c r="M14" s="70">
        <f t="shared" si="5"/>
        <v>3.1949999999999998</v>
      </c>
      <c r="N14" s="70">
        <f t="shared" si="6"/>
        <v>1.2599999999999998</v>
      </c>
      <c r="O14" s="70">
        <f t="shared" si="7"/>
        <v>0.99</v>
      </c>
      <c r="P14" s="70">
        <f t="shared" si="8"/>
        <v>0.27</v>
      </c>
      <c r="Q14" s="70">
        <f t="shared" si="9"/>
        <v>2.3400000000000003</v>
      </c>
      <c r="R14" s="70">
        <f t="shared" si="10"/>
        <v>0.27449999999999997</v>
      </c>
      <c r="S14" s="70">
        <f t="shared" si="11"/>
        <v>1.3049999999999999</v>
      </c>
      <c r="T14" s="70">
        <v>0</v>
      </c>
      <c r="U14" s="70">
        <f t="shared" si="12"/>
        <v>64.3185</v>
      </c>
      <c r="V14" s="80"/>
      <c r="W14" s="70">
        <f t="shared" si="13"/>
        <v>10.319999999999999</v>
      </c>
      <c r="X14" s="70">
        <f t="shared" si="14"/>
        <v>4.26</v>
      </c>
      <c r="Y14" s="70">
        <f t="shared" si="15"/>
        <v>1.6799999999999997</v>
      </c>
      <c r="Z14" s="70">
        <f t="shared" si="16"/>
        <v>1.3199999999999998</v>
      </c>
      <c r="AA14" s="70">
        <f t="shared" si="17"/>
        <v>0.36</v>
      </c>
      <c r="AB14" s="70">
        <f t="shared" si="18"/>
        <v>3.12</v>
      </c>
      <c r="AC14" s="70">
        <f t="shared" si="19"/>
        <v>0.36599999999999999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1.7399999999999998</v>
      </c>
      <c r="AE14" s="70">
        <v>0</v>
      </c>
      <c r="AF14" s="70">
        <f t="shared" si="21"/>
        <v>85.757999999999996</v>
      </c>
    </row>
    <row r="15" spans="2:32" s="4" customFormat="1" ht="30" customHeight="1" x14ac:dyDescent="0.25">
      <c r="B15" s="23" t="s">
        <v>6254</v>
      </c>
      <c r="C15" s="24">
        <v>20</v>
      </c>
      <c r="D15" s="24">
        <v>25</v>
      </c>
      <c r="E15" s="23" t="s">
        <v>6204</v>
      </c>
      <c r="F15" s="65" t="s">
        <v>5671</v>
      </c>
      <c r="G15" s="60" t="str">
        <f t="shared" si="0"/>
        <v/>
      </c>
      <c r="H15" s="23" t="str">
        <f t="shared" si="1"/>
        <v>Savona</v>
      </c>
      <c r="I15" s="24" t="str">
        <f t="shared" si="2"/>
        <v>106149</v>
      </c>
      <c r="J15" s="24" t="str">
        <f t="shared" si="3"/>
        <v>Riverdene Black Turtle Beans</v>
      </c>
      <c r="L15" s="70">
        <f t="shared" si="4"/>
        <v>1.34</v>
      </c>
      <c r="M15" s="70">
        <f t="shared" si="5"/>
        <v>2.6</v>
      </c>
      <c r="N15" s="70">
        <f t="shared" si="6"/>
        <v>0.13999999999999999</v>
      </c>
      <c r="O15" s="70">
        <f t="shared" si="7"/>
        <v>0.13999999999999999</v>
      </c>
      <c r="P15" s="70">
        <f t="shared" si="8"/>
        <v>0</v>
      </c>
      <c r="Q15" s="70">
        <f t="shared" si="9"/>
        <v>1.36</v>
      </c>
      <c r="R15" s="70">
        <f t="shared" si="10"/>
        <v>0.01</v>
      </c>
      <c r="S15" s="70">
        <f t="shared" si="11"/>
        <v>0</v>
      </c>
      <c r="T15" s="70">
        <v>0</v>
      </c>
      <c r="U15" s="70">
        <f t="shared" si="12"/>
        <v>19.8</v>
      </c>
      <c r="V15" s="80"/>
      <c r="W15" s="70">
        <f t="shared" si="13"/>
        <v>1.675</v>
      </c>
      <c r="X15" s="70">
        <f t="shared" si="14"/>
        <v>3.25</v>
      </c>
      <c r="Y15" s="70">
        <f t="shared" si="15"/>
        <v>0.17499999999999999</v>
      </c>
      <c r="Z15" s="70">
        <f t="shared" si="16"/>
        <v>0.17499999999999999</v>
      </c>
      <c r="AA15" s="70">
        <f t="shared" si="17"/>
        <v>0</v>
      </c>
      <c r="AB15" s="70">
        <f t="shared" si="18"/>
        <v>1.7000000000000002</v>
      </c>
      <c r="AC15" s="70">
        <f t="shared" si="19"/>
        <v>1.2500000000000001E-2</v>
      </c>
      <c r="AD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0</v>
      </c>
      <c r="AE15" s="70">
        <v>0</v>
      </c>
      <c r="AF15" s="70">
        <f t="shared" si="21"/>
        <v>24.75</v>
      </c>
    </row>
    <row r="16" spans="2:32" s="4" customFormat="1" ht="44.25" customHeight="1" x14ac:dyDescent="0.25">
      <c r="B16" s="23" t="s">
        <v>3106</v>
      </c>
      <c r="C16" s="24">
        <v>20</v>
      </c>
      <c r="D16" s="24">
        <v>25</v>
      </c>
      <c r="E16" s="23" t="s">
        <v>6204</v>
      </c>
      <c r="F16" s="65" t="s">
        <v>5680</v>
      </c>
      <c r="G16" s="60" t="str">
        <f t="shared" si="0"/>
        <v/>
      </c>
      <c r="H16" s="23" t="str">
        <f t="shared" si="1"/>
        <v>Savona</v>
      </c>
      <c r="I16" s="24" t="str">
        <f t="shared" si="2"/>
        <v>106291</v>
      </c>
      <c r="J16" s="24" t="str">
        <f t="shared" si="3"/>
        <v>Country Range Red Kidney Beans in Water</v>
      </c>
      <c r="L16" s="70">
        <f t="shared" si="4"/>
        <v>1.4800000000000002</v>
      </c>
      <c r="M16" s="70">
        <f t="shared" si="5"/>
        <v>2.72</v>
      </c>
      <c r="N16" s="70">
        <f t="shared" si="6"/>
        <v>0.1</v>
      </c>
      <c r="O16" s="70">
        <f t="shared" si="7"/>
        <v>0.1</v>
      </c>
      <c r="P16" s="70">
        <f t="shared" si="8"/>
        <v>0</v>
      </c>
      <c r="Q16" s="70">
        <f t="shared" si="9"/>
        <v>1.6600000000000001</v>
      </c>
      <c r="R16" s="70">
        <f t="shared" si="10"/>
        <v>5.9999999999999993E-3</v>
      </c>
      <c r="S16" s="70">
        <f t="shared" si="11"/>
        <v>0</v>
      </c>
      <c r="T16" s="70">
        <v>0</v>
      </c>
      <c r="U16" s="70">
        <f t="shared" si="12"/>
        <v>21</v>
      </c>
      <c r="V16" s="80"/>
      <c r="W16" s="70">
        <f t="shared" si="13"/>
        <v>1.8500000000000003</v>
      </c>
      <c r="X16" s="70">
        <f t="shared" si="14"/>
        <v>3.4000000000000004</v>
      </c>
      <c r="Y16" s="70">
        <f t="shared" si="15"/>
        <v>0.125</v>
      </c>
      <c r="Z16" s="70">
        <f t="shared" si="16"/>
        <v>0.125</v>
      </c>
      <c r="AA16" s="70">
        <f t="shared" si="17"/>
        <v>0</v>
      </c>
      <c r="AB16" s="70">
        <f t="shared" si="18"/>
        <v>2.0750000000000002</v>
      </c>
      <c r="AC16" s="70">
        <f t="shared" si="19"/>
        <v>7.4999999999999997E-3</v>
      </c>
      <c r="AD16" s="70">
        <f>IFERROR(IF($E16="Individual Unit",IF(VLOOKUP($F16,Products,24,FALSE)="","Missing",(SUM(SUM(_xlfn.IFNA(VLOOKUP($F16,Products,24,FALSE),"Not Found")/100)*$G16*$D16))),IF(VLOOKUP($F16,Products,24,FALSE)="","Missing",(SUM(SUM(_xlfn.IFNA(VLOOKUP($F16,Products,24,FALSE),"Not Found")/100)*$D16)))),"Err")</f>
        <v>0</v>
      </c>
      <c r="AE16" s="70">
        <v>0</v>
      </c>
      <c r="AF16" s="70">
        <f t="shared" si="21"/>
        <v>26.25</v>
      </c>
    </row>
    <row r="17" spans="2:32" ht="15.75" x14ac:dyDescent="0.25">
      <c r="B17" s="89" t="s">
        <v>6217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30" customHeight="1" x14ac:dyDescent="0.25">
      <c r="B18" s="38" t="s">
        <v>1447</v>
      </c>
      <c r="C18" s="39">
        <v>0.5</v>
      </c>
      <c r="D18" s="39">
        <v>0.5</v>
      </c>
      <c r="E18" s="38" t="s">
        <v>1216</v>
      </c>
      <c r="F18" s="65" t="s">
        <v>5538</v>
      </c>
      <c r="G18" s="60">
        <f>IFERROR(IF(E18="Individual Unit",IF(VLOOKUP($F18,Products,26,FALSE)="","X",VLOOKUP($F18,Products,26,FALSE)),""),"")</f>
        <v>167</v>
      </c>
      <c r="H18" s="23" t="str">
        <f>_xlfn.IFNA(VLOOKUP($F18,Products,2,FALSE),"Not Found")</f>
        <v>Tamar Fresh</v>
      </c>
      <c r="I18" s="24" t="str">
        <f>_xlfn.IFNA(VLOOKUP($F18,Products,4,FALSE),"Not Found")</f>
        <v>1040</v>
      </c>
      <c r="J18" s="24" t="str">
        <f>_xlfn.IFNA(VLOOKUP($F18,Products,5,FALSE),"Not Found")</f>
        <v>Granny Smith Apples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0.41749999999999998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8.35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0.33400000000000002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0.33400000000000002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0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1.002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8.3499999999999998E-3</v>
      </c>
      <c r="S18" s="70">
        <v>0</v>
      </c>
      <c r="T18" s="70">
        <f>IFERROR(IF($E18="Individual Unit",IF(VLOOKUP($F18,Products,24,FALSE)="","Missing",(SUM(SUM(_xlfn.IFNA(VLOOKUP($F18,Products,24,FALSE),"Not Found")/100)*$G18*$C18))),IF(VLOOKUP($F18,Products,24,FALSE)="","Missing",(SUM(SUM(_xlfn.IFNA(VLOOKUP($F18,Products,24,FALSE),"Not Found")/100)*$C18)))),"Err")</f>
        <v>8.35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35.905000000000001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0.41749999999999998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8.35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0.33400000000000002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0.33400000000000002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0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1.002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8.3499999999999998E-3</v>
      </c>
      <c r="AD18" s="70">
        <v>0</v>
      </c>
      <c r="AE18" s="70">
        <f>IFERROR(IF($E18="Individual Unit",IF(VLOOKUP($F18,Products,24,FALSE)="","Missing",(SUM(SUM(_xlfn.IFNA(VLOOKUP($F18,Products,24,FALSE),"Not Found")/100)*$G18*$C18))),IF(VLOOKUP($F18,Products,24,FALSE)="","Missing",(SUM(SUM(_xlfn.IFNA(VLOOKUP($F18,Products,24,FALSE),"Not Found")/100)*$C18)))),"Err")</f>
        <v>8.35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35.905000000000001</v>
      </c>
    </row>
    <row r="19" spans="2:32" s="4" customFormat="1" ht="30" customHeight="1" x14ac:dyDescent="0.25">
      <c r="B19" s="38" t="s">
        <v>6213</v>
      </c>
      <c r="C19" s="39">
        <v>25</v>
      </c>
      <c r="D19" s="39">
        <v>25</v>
      </c>
      <c r="E19" s="38" t="s">
        <v>6204</v>
      </c>
      <c r="F19" s="65" t="s">
        <v>5543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44250</v>
      </c>
      <c r="J19" s="24" t="str">
        <f>_xlfn.IFNA(VLOOKUP($F19,Products,5,FALSE),"Not Found")</f>
        <v>Raisin's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0.75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15.65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0.25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0.2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0.05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0.67500000000000004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0.01</v>
      </c>
      <c r="S19" s="70">
        <v>0</v>
      </c>
      <c r="T19" s="70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15.65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65.13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0.75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15.65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0.25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0.2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0.05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0.67500000000000004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0.01</v>
      </c>
      <c r="AD19" s="70">
        <v>0</v>
      </c>
      <c r="AE19" s="70">
        <f>IFERROR(IF($E19="Individual Unit",IF(VLOOKUP($F19,Products,24,FALSE)="","Missing",(SUM(SUM(_xlfn.IFNA(VLOOKUP($F19,Products,24,FALSE),"Not Found")/100)*$G19*$C19))),IF(VLOOKUP($F19,Products,24,FALSE)="","Missing",(SUM(SUM(_xlfn.IFNA(VLOOKUP($F19,Products,24,FALSE),"Not Found")/100)*$C19)))),"Err")</f>
        <v>15.65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65.13</v>
      </c>
    </row>
    <row r="20" spans="2:32" x14ac:dyDescent="0.25">
      <c r="L20" s="71">
        <f t="shared" ref="L20:U20" si="22">SUM(L6:L19)</f>
        <v>24.147500000000001</v>
      </c>
      <c r="M20" s="71">
        <f t="shared" si="22"/>
        <v>106.61599999999999</v>
      </c>
      <c r="N20" s="71">
        <f t="shared" si="22"/>
        <v>5.4399999999999986</v>
      </c>
      <c r="O20" s="71">
        <f t="shared" si="22"/>
        <v>4.5180000000000007</v>
      </c>
      <c r="P20" s="71">
        <f t="shared" si="22"/>
        <v>0.92200000000000015</v>
      </c>
      <c r="Q20" s="71">
        <f t="shared" si="22"/>
        <v>17.025000000000002</v>
      </c>
      <c r="R20" s="71">
        <f t="shared" si="22"/>
        <v>0.60985</v>
      </c>
      <c r="S20" s="71">
        <f t="shared" si="22"/>
        <v>2.8679999999999999</v>
      </c>
      <c r="T20" s="71">
        <f t="shared" si="22"/>
        <v>27.438000000000002</v>
      </c>
      <c r="U20" s="71">
        <f t="shared" si="22"/>
        <v>568.46079999999995</v>
      </c>
      <c r="V20" s="73" t="s">
        <v>6151</v>
      </c>
      <c r="W20" s="71">
        <f t="shared" ref="W20:AF20" si="23">SUM(W6:W19)</f>
        <v>30.450499999999998</v>
      </c>
      <c r="X20" s="71">
        <f t="shared" si="23"/>
        <v>115.59800000000001</v>
      </c>
      <c r="Y20" s="71">
        <f t="shared" si="23"/>
        <v>7.1499999999999995</v>
      </c>
      <c r="Z20" s="71">
        <f t="shared" si="23"/>
        <v>5.9380000000000006</v>
      </c>
      <c r="AA20" s="71">
        <f t="shared" si="23"/>
        <v>1.212</v>
      </c>
      <c r="AB20" s="71">
        <f t="shared" si="23"/>
        <v>19.042000000000002</v>
      </c>
      <c r="AC20" s="71">
        <f t="shared" si="23"/>
        <v>0.84934999999999983</v>
      </c>
      <c r="AD20" s="71">
        <f t="shared" si="23"/>
        <v>3.6749999999999998</v>
      </c>
      <c r="AE20" s="71">
        <f t="shared" si="23"/>
        <v>27.438000000000002</v>
      </c>
      <c r="AF20" s="71">
        <f t="shared" si="23"/>
        <v>648.96129999999994</v>
      </c>
    </row>
    <row r="21" spans="2:32" x14ac:dyDescent="0.25">
      <c r="L21" s="59"/>
      <c r="M21" s="84" t="b">
        <v>1</v>
      </c>
      <c r="N21" s="59"/>
      <c r="O21" s="59"/>
      <c r="P21" s="59"/>
      <c r="Q21" s="84" t="b">
        <v>1</v>
      </c>
      <c r="R21" s="59"/>
      <c r="S21" s="59"/>
      <c r="T21" s="59"/>
      <c r="U21" s="59"/>
      <c r="V21" s="63" t="s">
        <v>6154</v>
      </c>
      <c r="W21" s="59"/>
      <c r="X21" s="84" t="b">
        <v>1</v>
      </c>
      <c r="Y21" s="59"/>
      <c r="Z21" s="59"/>
      <c r="AA21" s="59"/>
      <c r="AB21" s="84" t="b">
        <v>1</v>
      </c>
      <c r="AC21" s="59"/>
      <c r="AD21" s="59"/>
      <c r="AE21" s="59"/>
      <c r="AF21" s="59"/>
    </row>
    <row r="22" spans="2:32" ht="14.25" customHeight="1" x14ac:dyDescent="0.25">
      <c r="L22" s="84" t="b">
        <v>1</v>
      </c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6155</v>
      </c>
      <c r="W22" s="84" t="b">
        <v>1</v>
      </c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x14ac:dyDescent="0.25">
      <c r="L23" s="59"/>
      <c r="M23" s="59"/>
      <c r="N23" s="59"/>
      <c r="O23" s="59"/>
      <c r="P23" s="59"/>
      <c r="Q23" s="84" t="b">
        <v>1</v>
      </c>
      <c r="R23" s="59"/>
      <c r="S23" s="59"/>
      <c r="T23" s="84" t="b">
        <v>1</v>
      </c>
      <c r="U23" s="59"/>
      <c r="V23" s="63" t="s">
        <v>6156</v>
      </c>
      <c r="W23" s="59"/>
      <c r="X23" s="59"/>
      <c r="Y23" s="59"/>
      <c r="Z23" s="59"/>
      <c r="AA23" s="59"/>
      <c r="AB23" s="84" t="b">
        <v>1</v>
      </c>
      <c r="AC23" s="59"/>
      <c r="AD23" s="59"/>
      <c r="AE23" s="84" t="b">
        <v>1</v>
      </c>
      <c r="AF23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7:J17"/>
    <mergeCell ref="I4:I5"/>
    <mergeCell ref="J4:J5"/>
    <mergeCell ref="L4:U4"/>
    <mergeCell ref="W4:AF4"/>
  </mergeCells>
  <hyperlinks>
    <hyperlink ref="L1" location="'HOME WEEK 1'!A1" display="'HOME WEEK 1'!A1" xr:uid="{94C40EA5-C7D6-4601-8BF1-5BAEACA88E3B}"/>
    <hyperlink ref="M1" location="'HOME WEEK 2'!A1" display="&lt; Week 2 Home" xr:uid="{0CEA7CFD-4BF0-4DA0-A3E4-51E1EB22847C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C36F57-ECD2-4AAB-9723-8903F1CB001C}">
          <x14:formula1>
            <xm:f>'Master Product List'!$B:$B</xm:f>
          </x14:formula1>
          <xm:sqref>F6:F16 F18:F19</xm:sqref>
        </x14:dataValidation>
      </x14:dataValidations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195B9-5E1D-4BF4-96BA-15153A8B9E29}">
  <sheetPr>
    <tabColor theme="3" tint="9.9978637043366805E-2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6047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6259</v>
      </c>
      <c r="C6" s="24">
        <v>35</v>
      </c>
      <c r="D6" s="24">
        <f>95/2</f>
        <v>47.5</v>
      </c>
      <c r="E6" s="23" t="s">
        <v>6204</v>
      </c>
      <c r="F6" s="65" t="s">
        <v>5785</v>
      </c>
      <c r="G6" s="60" t="str">
        <f t="shared" ref="G6:G12" si="0">IFERROR(IF(E6="Individual Unit",IF(VLOOKUP($F6,Products,26,FALSE)="","X",VLOOKUP($F6,Products,26,FALSE)),""),"")</f>
        <v/>
      </c>
      <c r="H6" s="23" t="str">
        <f t="shared" ref="H6:H12" si="1">_xlfn.IFNA(VLOOKUP($F6,Products,2,FALSE),"Not Found")</f>
        <v>Savona</v>
      </c>
      <c r="I6" s="24" t="str">
        <f t="shared" ref="I6:I12" si="2">_xlfn.IFNA(VLOOKUP($F6,Products,4,FALSE),"Not Found")</f>
        <v>106145</v>
      </c>
      <c r="J6" s="24" t="str">
        <f t="shared" ref="J6:J12" si="3">_xlfn.IFNA(VLOOKUP($F6,Products,5,FALSE),"Not Found")</f>
        <v>Country Range Butter Beans</v>
      </c>
      <c r="L6" s="70">
        <f t="shared" ref="L6:L12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2.2050000000000001</v>
      </c>
      <c r="M6" s="70">
        <f t="shared" ref="M6:M12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4.8650000000000002</v>
      </c>
      <c r="N6" s="70">
        <f t="shared" ref="N6:N12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0.17500000000000002</v>
      </c>
      <c r="O6" s="70">
        <f t="shared" ref="O6:O12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0.17500000000000002</v>
      </c>
      <c r="P6" s="70">
        <f t="shared" ref="P6:P12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2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2.415</v>
      </c>
      <c r="R6" s="70">
        <f t="shared" ref="R6:R12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</v>
      </c>
      <c r="S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T6" s="70">
        <v>0</v>
      </c>
      <c r="U6" s="70">
        <f t="shared" ref="U6:U12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37.800000000000004</v>
      </c>
      <c r="V6" s="80"/>
      <c r="W6" s="70">
        <f t="shared" ref="W6:W12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2.9925000000000002</v>
      </c>
      <c r="X6" s="70">
        <f t="shared" ref="X6:X12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6.6025000000000009</v>
      </c>
      <c r="Y6" s="70">
        <f t="shared" ref="Y6:Y12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0.23750000000000002</v>
      </c>
      <c r="Z6" s="70">
        <f t="shared" ref="Z6:Z12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0.23750000000000002</v>
      </c>
      <c r="AA6" s="70">
        <f t="shared" ref="AA6:AA12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2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3.2775000000000003</v>
      </c>
      <c r="AC6" s="70">
        <f t="shared" ref="AC6:AC12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2" si="19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51.300000000000004</v>
      </c>
    </row>
    <row r="7" spans="2:32" s="4" customFormat="1" ht="30" customHeight="1" x14ac:dyDescent="0.25">
      <c r="B7" s="23" t="s">
        <v>3106</v>
      </c>
      <c r="C7" s="24">
        <v>35</v>
      </c>
      <c r="D7" s="24">
        <v>47.5</v>
      </c>
      <c r="E7" s="23" t="s">
        <v>6204</v>
      </c>
      <c r="F7" s="65" t="s">
        <v>5680</v>
      </c>
      <c r="G7" s="60"/>
      <c r="H7" s="23" t="str">
        <f t="shared" si="1"/>
        <v>Savona</v>
      </c>
      <c r="I7" s="24" t="str">
        <f t="shared" si="2"/>
        <v>106291</v>
      </c>
      <c r="J7" s="24" t="str">
        <f t="shared" si="3"/>
        <v>Country Range Red Kidney Beans in Water</v>
      </c>
      <c r="L7" s="70">
        <f t="shared" si="4"/>
        <v>2.5900000000000003</v>
      </c>
      <c r="M7" s="70">
        <f t="shared" si="5"/>
        <v>4.7600000000000007</v>
      </c>
      <c r="N7" s="70">
        <f t="shared" si="6"/>
        <v>0.17500000000000002</v>
      </c>
      <c r="O7" s="70">
        <f t="shared" si="7"/>
        <v>0.17500000000000002</v>
      </c>
      <c r="P7" s="70">
        <f t="shared" si="8"/>
        <v>0</v>
      </c>
      <c r="Q7" s="70">
        <f t="shared" si="9"/>
        <v>2.9050000000000002</v>
      </c>
      <c r="R7" s="70">
        <f t="shared" si="10"/>
        <v>1.0499999999999999E-2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 t="shared" si="11"/>
        <v>36.75</v>
      </c>
      <c r="V7" s="80"/>
      <c r="W7" s="70">
        <f t="shared" si="12"/>
        <v>3.5150000000000006</v>
      </c>
      <c r="X7" s="70">
        <f t="shared" si="13"/>
        <v>6.4600000000000009</v>
      </c>
      <c r="Y7" s="70">
        <f t="shared" si="14"/>
        <v>0.23750000000000002</v>
      </c>
      <c r="Z7" s="70">
        <f t="shared" si="15"/>
        <v>0.23750000000000002</v>
      </c>
      <c r="AA7" s="70">
        <f t="shared" si="16"/>
        <v>0</v>
      </c>
      <c r="AB7" s="70">
        <f t="shared" si="17"/>
        <v>3.9425000000000003</v>
      </c>
      <c r="AC7" s="70">
        <f t="shared" si="18"/>
        <v>1.4249999999999999E-2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E7" s="70">
        <v>0</v>
      </c>
      <c r="AF7" s="70">
        <f t="shared" si="19"/>
        <v>49.875</v>
      </c>
    </row>
    <row r="8" spans="2:32" s="4" customFormat="1" ht="30" customHeight="1" x14ac:dyDescent="0.25">
      <c r="B8" s="23" t="s">
        <v>3934</v>
      </c>
      <c r="C8" s="24">
        <v>20</v>
      </c>
      <c r="D8" s="24">
        <v>30</v>
      </c>
      <c r="E8" s="23" t="s">
        <v>6204</v>
      </c>
      <c r="F8" s="65" t="s">
        <v>5898</v>
      </c>
      <c r="G8" s="60" t="str">
        <f t="shared" si="0"/>
        <v/>
      </c>
      <c r="H8" s="23" t="str">
        <f t="shared" si="1"/>
        <v>ESW</v>
      </c>
      <c r="I8" s="24" t="str">
        <f t="shared" si="2"/>
        <v>Onion_Gravy_DF</v>
      </c>
      <c r="J8" s="24" t="str">
        <f t="shared" si="3"/>
        <v>DF Homemade Onion Gravy</v>
      </c>
      <c r="L8" s="70">
        <f t="shared" si="4"/>
        <v>0.71599999999999997</v>
      </c>
      <c r="M8" s="70">
        <f t="shared" si="5"/>
        <v>2.194</v>
      </c>
      <c r="N8" s="70">
        <f t="shared" si="6"/>
        <v>2.08</v>
      </c>
      <c r="O8" s="70">
        <f t="shared" si="7"/>
        <v>1.7400000000000002</v>
      </c>
      <c r="P8" s="70">
        <f t="shared" si="8"/>
        <v>0.34</v>
      </c>
      <c r="Q8" s="70">
        <f t="shared" si="9"/>
        <v>0.82400000000000007</v>
      </c>
      <c r="R8" s="70">
        <f t="shared" si="10"/>
        <v>0.26600000000000001</v>
      </c>
      <c r="S8" s="70">
        <f t="shared" ref="S8" si="20"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0.48399999999999999</v>
      </c>
      <c r="T8" s="70">
        <v>0</v>
      </c>
      <c r="U8" s="70">
        <f t="shared" si="11"/>
        <v>30.375999999999998</v>
      </c>
      <c r="V8" s="80"/>
      <c r="W8" s="70">
        <f t="shared" si="12"/>
        <v>1.0739999999999998</v>
      </c>
      <c r="X8" s="70">
        <f t="shared" si="13"/>
        <v>3.2910000000000004</v>
      </c>
      <c r="Y8" s="70">
        <f t="shared" si="14"/>
        <v>3.12</v>
      </c>
      <c r="Z8" s="70">
        <f t="shared" si="15"/>
        <v>2.6100000000000003</v>
      </c>
      <c r="AA8" s="70">
        <f t="shared" si="16"/>
        <v>0.51</v>
      </c>
      <c r="AB8" s="70">
        <f t="shared" si="17"/>
        <v>1.236</v>
      </c>
      <c r="AC8" s="70">
        <f t="shared" si="18"/>
        <v>0.39900000000000002</v>
      </c>
      <c r="AD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0.48399999999999999</v>
      </c>
      <c r="AE8" s="70">
        <v>0</v>
      </c>
      <c r="AF8" s="70">
        <f t="shared" si="19"/>
        <v>45.564</v>
      </c>
    </row>
    <row r="9" spans="2:32" s="4" customFormat="1" ht="30" customHeight="1" x14ac:dyDescent="0.25">
      <c r="B9" s="23" t="s">
        <v>3997</v>
      </c>
      <c r="C9" s="24">
        <v>10</v>
      </c>
      <c r="D9" s="24">
        <v>15</v>
      </c>
      <c r="E9" s="23" t="s">
        <v>6204</v>
      </c>
      <c r="F9" s="65" t="s">
        <v>2651</v>
      </c>
      <c r="G9" s="60" t="str">
        <f t="shared" si="0"/>
        <v/>
      </c>
      <c r="H9" s="23" t="str">
        <f t="shared" si="1"/>
        <v>RD Johns</v>
      </c>
      <c r="I9" s="24" t="str">
        <f t="shared" si="2"/>
        <v>4702</v>
      </c>
      <c r="J9" s="24" t="str">
        <f t="shared" si="3"/>
        <v>Onions (diced) Large Bag</v>
      </c>
      <c r="L9" s="70">
        <f t="shared" si="4"/>
        <v>0.15</v>
      </c>
      <c r="M9" s="70">
        <f t="shared" si="5"/>
        <v>0.15</v>
      </c>
      <c r="N9" s="70">
        <f t="shared" si="6"/>
        <v>0</v>
      </c>
      <c r="O9" s="70">
        <f t="shared" si="7"/>
        <v>0</v>
      </c>
      <c r="P9" s="70">
        <f t="shared" si="8"/>
        <v>0</v>
      </c>
      <c r="Q9" s="70">
        <f t="shared" si="9"/>
        <v>0.3</v>
      </c>
      <c r="R9" s="70">
        <f t="shared" si="10"/>
        <v>1E-3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0.13</v>
      </c>
      <c r="U9" s="70">
        <f t="shared" si="11"/>
        <v>1.7929999999999999</v>
      </c>
      <c r="V9" s="80"/>
      <c r="W9" s="70">
        <f t="shared" si="12"/>
        <v>0.22499999999999998</v>
      </c>
      <c r="X9" s="70">
        <f t="shared" si="13"/>
        <v>0.22499999999999998</v>
      </c>
      <c r="Y9" s="70">
        <f t="shared" si="14"/>
        <v>0</v>
      </c>
      <c r="Z9" s="70">
        <f t="shared" si="15"/>
        <v>0</v>
      </c>
      <c r="AA9" s="70">
        <f t="shared" si="16"/>
        <v>0</v>
      </c>
      <c r="AB9" s="70">
        <f t="shared" si="17"/>
        <v>0.44999999999999996</v>
      </c>
      <c r="AC9" s="70">
        <f t="shared" si="18"/>
        <v>1.5E-3</v>
      </c>
      <c r="AD9" s="70">
        <v>0</v>
      </c>
      <c r="AE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0.13</v>
      </c>
      <c r="AF9" s="70">
        <f t="shared" si="19"/>
        <v>2.6894999999999998</v>
      </c>
    </row>
    <row r="10" spans="2:32" s="4" customFormat="1" ht="30" customHeight="1" x14ac:dyDescent="0.25">
      <c r="B10" s="23" t="s">
        <v>5575</v>
      </c>
      <c r="C10" s="24">
        <v>20</v>
      </c>
      <c r="D10" s="24">
        <v>30</v>
      </c>
      <c r="E10" s="23" t="s">
        <v>6204</v>
      </c>
      <c r="F10" s="65" t="s">
        <v>5574</v>
      </c>
      <c r="G10" s="60" t="str">
        <f t="shared" si="0"/>
        <v/>
      </c>
      <c r="H10" s="23" t="str">
        <f t="shared" si="1"/>
        <v>RD Johns</v>
      </c>
      <c r="I10" s="24" t="str">
        <f t="shared" si="2"/>
        <v>8681</v>
      </c>
      <c r="J10" s="24" t="str">
        <f t="shared" si="3"/>
        <v>Greens Diced Carrots</v>
      </c>
      <c r="L10" s="70">
        <f t="shared" si="4"/>
        <v>0.08</v>
      </c>
      <c r="M10" s="70">
        <f t="shared" si="5"/>
        <v>1.34</v>
      </c>
      <c r="N10" s="70">
        <f t="shared" si="6"/>
        <v>0</v>
      </c>
      <c r="O10" s="70">
        <f t="shared" si="7"/>
        <v>0</v>
      </c>
      <c r="P10" s="70">
        <f t="shared" si="8"/>
        <v>0</v>
      </c>
      <c r="Q10" s="70">
        <f t="shared" si="9"/>
        <v>0.64</v>
      </c>
      <c r="R10" s="70">
        <f t="shared" si="10"/>
        <v>0.02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1.3</v>
      </c>
      <c r="U10" s="70">
        <f t="shared" si="11"/>
        <v>6.9779999999999998</v>
      </c>
      <c r="V10" s="80"/>
      <c r="W10" s="70">
        <f t="shared" si="12"/>
        <v>0.12</v>
      </c>
      <c r="X10" s="70">
        <f t="shared" si="13"/>
        <v>2.0100000000000002</v>
      </c>
      <c r="Y10" s="70">
        <f t="shared" si="14"/>
        <v>0</v>
      </c>
      <c r="Z10" s="70">
        <f t="shared" si="15"/>
        <v>0</v>
      </c>
      <c r="AA10" s="70">
        <f t="shared" si="16"/>
        <v>0</v>
      </c>
      <c r="AB10" s="70">
        <f t="shared" si="17"/>
        <v>0.96</v>
      </c>
      <c r="AC10" s="70">
        <f t="shared" si="18"/>
        <v>0.03</v>
      </c>
      <c r="AD10" s="70">
        <v>0</v>
      </c>
      <c r="AE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1.3</v>
      </c>
      <c r="AF10" s="70">
        <f t="shared" si="19"/>
        <v>10.466999999999999</v>
      </c>
    </row>
    <row r="11" spans="2:32" s="4" customFormat="1" ht="30" customHeight="1" x14ac:dyDescent="0.25">
      <c r="B11" s="23" t="s">
        <v>4953</v>
      </c>
      <c r="C11" s="24">
        <v>75</v>
      </c>
      <c r="D11" s="24">
        <v>100</v>
      </c>
      <c r="E11" s="23" t="s">
        <v>6204</v>
      </c>
      <c r="F11" s="65" t="s">
        <v>5731</v>
      </c>
      <c r="G11" s="60" t="str">
        <f t="shared" si="0"/>
        <v/>
      </c>
      <c r="H11" s="23" t="str">
        <f t="shared" si="1"/>
        <v>Bidfood</v>
      </c>
      <c r="I11" s="24" t="str">
        <f t="shared" si="2"/>
        <v>19556</v>
      </c>
      <c r="J11" s="24" t="str">
        <f t="shared" si="3"/>
        <v>Instant Hot &amp; Cold Mix Mashed Potato</v>
      </c>
      <c r="L11" s="70">
        <f t="shared" si="4"/>
        <v>4.125</v>
      </c>
      <c r="M11" s="70">
        <f t="shared" si="5"/>
        <v>53.25</v>
      </c>
      <c r="N11" s="70">
        <f t="shared" si="6"/>
        <v>0.375</v>
      </c>
      <c r="O11" s="70">
        <f t="shared" si="7"/>
        <v>7.4999999999999983E-2</v>
      </c>
      <c r="P11" s="70">
        <f t="shared" si="8"/>
        <v>0.3</v>
      </c>
      <c r="Q11" s="70">
        <f t="shared" si="9"/>
        <v>5.625</v>
      </c>
      <c r="R11" s="70">
        <f t="shared" si="10"/>
        <v>0.99750000000000005</v>
      </c>
      <c r="S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0.375</v>
      </c>
      <c r="T11" s="70">
        <v>0</v>
      </c>
      <c r="U11" s="70">
        <f t="shared" si="11"/>
        <v>251.25</v>
      </c>
      <c r="V11" s="80"/>
      <c r="W11" s="70">
        <f t="shared" si="12"/>
        <v>5.5</v>
      </c>
      <c r="X11" s="70">
        <f t="shared" si="13"/>
        <v>71</v>
      </c>
      <c r="Y11" s="70">
        <f t="shared" si="14"/>
        <v>0.5</v>
      </c>
      <c r="Z11" s="70">
        <f t="shared" si="15"/>
        <v>9.9999999999999978E-2</v>
      </c>
      <c r="AA11" s="70">
        <f t="shared" si="16"/>
        <v>0.4</v>
      </c>
      <c r="AB11" s="70">
        <f t="shared" si="17"/>
        <v>7.5</v>
      </c>
      <c r="AC11" s="70">
        <f t="shared" si="18"/>
        <v>1.33</v>
      </c>
      <c r="AD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0.375</v>
      </c>
      <c r="AE11" s="70">
        <v>0</v>
      </c>
      <c r="AF11" s="70">
        <f t="shared" si="19"/>
        <v>335</v>
      </c>
    </row>
    <row r="12" spans="2:32" s="4" customFormat="1" ht="30" customHeight="1" x14ac:dyDescent="0.25">
      <c r="B12" s="23" t="s">
        <v>2745</v>
      </c>
      <c r="C12" s="24">
        <v>20</v>
      </c>
      <c r="D12" s="24">
        <v>30</v>
      </c>
      <c r="E12" s="23" t="s">
        <v>6204</v>
      </c>
      <c r="F12" s="65" t="s">
        <v>2744</v>
      </c>
      <c r="G12" s="60" t="str">
        <f t="shared" si="0"/>
        <v/>
      </c>
      <c r="H12" s="23" t="str">
        <f t="shared" si="1"/>
        <v>Rd Johns</v>
      </c>
      <c r="I12" s="24" t="str">
        <f t="shared" si="2"/>
        <v>55838</v>
      </c>
      <c r="J12" s="24" t="str">
        <f t="shared" si="3"/>
        <v xml:space="preserve">Peas </v>
      </c>
      <c r="L12" s="70">
        <f t="shared" si="4"/>
        <v>1.04</v>
      </c>
      <c r="M12" s="70">
        <f t="shared" si="5"/>
        <v>1.7999999999999998</v>
      </c>
      <c r="N12" s="70">
        <f t="shared" si="6"/>
        <v>0.06</v>
      </c>
      <c r="O12" s="70">
        <f t="shared" si="7"/>
        <v>0.04</v>
      </c>
      <c r="P12" s="70">
        <f t="shared" si="8"/>
        <v>0.02</v>
      </c>
      <c r="Q12" s="70">
        <f t="shared" si="9"/>
        <v>0.91999999999999993</v>
      </c>
      <c r="R12" s="70">
        <f t="shared" si="10"/>
        <v>1.6E-2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0.62</v>
      </c>
      <c r="U12" s="70">
        <f t="shared" si="11"/>
        <v>13.814</v>
      </c>
      <c r="V12" s="80"/>
      <c r="W12" s="70">
        <f t="shared" si="12"/>
        <v>1.56</v>
      </c>
      <c r="X12" s="70">
        <f t="shared" si="13"/>
        <v>2.6999999999999997</v>
      </c>
      <c r="Y12" s="70">
        <f t="shared" si="14"/>
        <v>0.09</v>
      </c>
      <c r="Z12" s="70">
        <f t="shared" si="15"/>
        <v>0.06</v>
      </c>
      <c r="AA12" s="70">
        <f t="shared" si="16"/>
        <v>0.03</v>
      </c>
      <c r="AB12" s="70">
        <f t="shared" si="17"/>
        <v>1.38</v>
      </c>
      <c r="AC12" s="70">
        <f t="shared" si="18"/>
        <v>2.4E-2</v>
      </c>
      <c r="AD12" s="70">
        <v>0</v>
      </c>
      <c r="AE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0.62</v>
      </c>
      <c r="AF12" s="70">
        <f t="shared" si="19"/>
        <v>20.721</v>
      </c>
    </row>
    <row r="13" spans="2:32" ht="15.75" x14ac:dyDescent="0.25">
      <c r="B13" s="89" t="s">
        <v>6270</v>
      </c>
      <c r="C13" s="90"/>
      <c r="D13" s="90"/>
      <c r="E13" s="90"/>
      <c r="F13" s="90"/>
      <c r="G13" s="90"/>
      <c r="H13" s="90"/>
      <c r="I13" s="90"/>
      <c r="J13" s="91"/>
      <c r="K13" s="4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</row>
    <row r="14" spans="2:32" s="4" customFormat="1" ht="30" customHeight="1" x14ac:dyDescent="0.25">
      <c r="B14" s="38" t="s">
        <v>6079</v>
      </c>
      <c r="C14" s="39">
        <v>0.1</v>
      </c>
      <c r="D14" s="39">
        <v>0.1</v>
      </c>
      <c r="E14" s="38" t="s">
        <v>1216</v>
      </c>
      <c r="F14" s="65" t="s">
        <v>3258</v>
      </c>
      <c r="G14" s="60">
        <f>IFERROR(IF(E14="Individual Unit",IF(VLOOKUP($F14,Products,26,FALSE)="","X",VLOOKUP($F14,Products,26,FALSE)),""),"")</f>
        <v>3000</v>
      </c>
      <c r="H14" s="23" t="str">
        <f>_xlfn.IFNA(VLOOKUP($F14,Products,2,FALSE),"Not Found")</f>
        <v>Tamar Fresh</v>
      </c>
      <c r="I14" s="24" t="str">
        <f>_xlfn.IFNA(VLOOKUP($F14,Products,4,FALSE),"Not Found")</f>
        <v>23078</v>
      </c>
      <c r="J14" s="24" t="str">
        <f>_xlfn.IFNA(VLOOKUP($F14,Products,5,FALSE),"Not Found")</f>
        <v>Watermelon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0.9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12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0.60000000000000009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0.60000000000000009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0.30000000000000004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12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54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0.9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12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0.60000000000000009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0.60000000000000009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0.30000000000000004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54</v>
      </c>
    </row>
    <row r="15" spans="2:32" x14ac:dyDescent="0.25">
      <c r="L15" s="71">
        <f t="shared" ref="L15:U15" si="21">SUM(L6:L14)</f>
        <v>11.805999999999999</v>
      </c>
      <c r="M15" s="71">
        <f t="shared" si="21"/>
        <v>80.358999999999995</v>
      </c>
      <c r="N15" s="71">
        <f t="shared" si="21"/>
        <v>3.4650000000000003</v>
      </c>
      <c r="O15" s="71">
        <f t="shared" si="21"/>
        <v>2.8050000000000006</v>
      </c>
      <c r="P15" s="71">
        <f t="shared" si="21"/>
        <v>0.66</v>
      </c>
      <c r="Q15" s="71">
        <f t="shared" si="21"/>
        <v>13.929</v>
      </c>
      <c r="R15" s="71">
        <f t="shared" si="21"/>
        <v>1.3110000000000002</v>
      </c>
      <c r="S15" s="71">
        <f t="shared" si="21"/>
        <v>0.85899999999999999</v>
      </c>
      <c r="T15" s="71">
        <f>SUM(T6:T14)</f>
        <v>14.05</v>
      </c>
      <c r="U15" s="71">
        <f t="shared" si="21"/>
        <v>432.76100000000002</v>
      </c>
      <c r="V15" s="73" t="s">
        <v>6151</v>
      </c>
      <c r="W15" s="71">
        <f t="shared" ref="W15:AF15" si="22">SUM(W6:W14)</f>
        <v>15.886500000000002</v>
      </c>
      <c r="X15" s="71">
        <f t="shared" si="22"/>
        <v>104.28850000000001</v>
      </c>
      <c r="Y15" s="71">
        <f t="shared" si="22"/>
        <v>4.7850000000000001</v>
      </c>
      <c r="Z15" s="71">
        <f t="shared" si="22"/>
        <v>3.8450000000000006</v>
      </c>
      <c r="AA15" s="71">
        <f t="shared" si="22"/>
        <v>0.94000000000000006</v>
      </c>
      <c r="AB15" s="71">
        <f t="shared" si="22"/>
        <v>19.045999999999999</v>
      </c>
      <c r="AC15" s="71">
        <f t="shared" si="22"/>
        <v>1.7987500000000001</v>
      </c>
      <c r="AD15" s="71">
        <f t="shared" si="22"/>
        <v>0.85899999999999999</v>
      </c>
      <c r="AE15" s="71">
        <f>SUM(AE6:AE14)</f>
        <v>14.05</v>
      </c>
      <c r="AF15" s="71">
        <f t="shared" si="22"/>
        <v>569.61649999999997</v>
      </c>
    </row>
    <row r="16" spans="2:32" ht="15" customHeight="1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4.25" customHeight="1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3:J13"/>
    <mergeCell ref="I4:I5"/>
    <mergeCell ref="J4:J5"/>
    <mergeCell ref="L4:U4"/>
    <mergeCell ref="W4:AF4"/>
  </mergeCells>
  <hyperlinks>
    <hyperlink ref="L1" location="'HOME WEEK 1'!A1" display="'HOME WEEK 1'!A1" xr:uid="{6794AE12-9F46-4FFC-B7FF-C4C665AA340D}"/>
    <hyperlink ref="M1" location="'HOME WEEK 2'!A1" display="&lt; Week 2 Home" xr:uid="{3315778D-8EEB-48B4-A7EB-F411DCF65C3E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9888E2-5556-491D-B720-DE30C14397E5}">
          <x14:formula1>
            <xm:f>'Master Product List'!$B:$B</xm:f>
          </x14:formula1>
          <xm:sqref>F6:F12 F14</xm:sqref>
        </x14:dataValidation>
      </x14:dataValidation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901ED-0437-4F10-B560-F1E409F56B79}">
  <sheetPr>
    <tabColor theme="3" tint="9.9978637043366805E-2"/>
  </sheetPr>
  <dimension ref="B1:AF20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1.57031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6172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4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2274</v>
      </c>
      <c r="C6" s="24">
        <v>1</v>
      </c>
      <c r="D6" s="24">
        <v>1.5</v>
      </c>
      <c r="E6" s="23" t="s">
        <v>1216</v>
      </c>
      <c r="F6" s="65" t="s">
        <v>5816</v>
      </c>
      <c r="G6" s="60">
        <f t="shared" ref="G6:G12" si="0">IFERROR(IF(E6="Individual Unit",IF(VLOOKUP($F6,Products,26,FALSE)="","X",VLOOKUP($F6,Products,26,FALSE)),""),"")</f>
        <v>60</v>
      </c>
      <c r="H6" s="23" t="str">
        <f t="shared" ref="H6:H12" si="1">_xlfn.IFNA(VLOOKUP($F6,Products,2,FALSE),"Not Found")</f>
        <v>Bidfood</v>
      </c>
      <c r="I6" s="24" t="str">
        <f t="shared" ref="I6:I12" si="2">_xlfn.IFNA(VLOOKUP($F6,Products,4,FALSE),"Not Found")</f>
        <v>25690</v>
      </c>
      <c r="J6" s="24" t="str">
        <f t="shared" ref="J6:J12" si="3">_xlfn.IFNA(VLOOKUP($F6,Products,5,FALSE),"Not Found")</f>
        <v>Mission Wholemeal Pitta</v>
      </c>
      <c r="L6" s="70">
        <f t="shared" ref="L6:L12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5.76</v>
      </c>
      <c r="M6" s="70">
        <f t="shared" ref="M6:M12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27.779999999999998</v>
      </c>
      <c r="N6" s="70">
        <f t="shared" ref="N6:N12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1.08</v>
      </c>
      <c r="O6" s="70">
        <f t="shared" ref="O6:O12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0.89999999999999991</v>
      </c>
      <c r="P6" s="70">
        <f t="shared" ref="P6:P12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0.18</v>
      </c>
      <c r="Q6" s="70">
        <f t="shared" ref="Q6:Q12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4.32</v>
      </c>
      <c r="R6" s="70">
        <f t="shared" ref="R6:R12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0.44999999999999996</v>
      </c>
      <c r="S6" s="70">
        <f t="shared" ref="S6:T12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1.6799999999999997</v>
      </c>
      <c r="T6" s="70">
        <v>0</v>
      </c>
      <c r="U6" s="70">
        <f t="shared" ref="U6:U12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152.4</v>
      </c>
      <c r="V6" s="80"/>
      <c r="W6" s="70">
        <f t="shared" ref="W6:W12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8.64</v>
      </c>
      <c r="X6" s="70">
        <f t="shared" ref="X6:X12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41.669999999999995</v>
      </c>
      <c r="Y6" s="70">
        <f t="shared" ref="Y6:Y12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1.62</v>
      </c>
      <c r="Z6" s="70">
        <f t="shared" ref="Z6:Z12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1.3499999999999999</v>
      </c>
      <c r="AA6" s="70">
        <f t="shared" ref="AA6:AA12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0.27</v>
      </c>
      <c r="AB6" s="70">
        <f t="shared" ref="AB6:AB12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6.48</v>
      </c>
      <c r="AC6" s="70">
        <f t="shared" ref="AC6:AC12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0.67499999999999993</v>
      </c>
      <c r="AD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2.5199999999999996</v>
      </c>
      <c r="AE6" s="70">
        <v>0</v>
      </c>
      <c r="AF6" s="70">
        <f t="shared" ref="AF6:AF12" si="20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228.60000000000002</v>
      </c>
    </row>
    <row r="7" spans="2:32" s="4" customFormat="1" ht="30" customHeight="1" x14ac:dyDescent="0.25">
      <c r="B7" s="23" t="s">
        <v>2033</v>
      </c>
      <c r="C7" s="24">
        <v>75</v>
      </c>
      <c r="D7" s="24">
        <v>95</v>
      </c>
      <c r="E7" s="23" t="s">
        <v>6204</v>
      </c>
      <c r="F7" s="65" t="s">
        <v>4779</v>
      </c>
      <c r="G7" s="60" t="str">
        <f t="shared" si="0"/>
        <v/>
      </c>
      <c r="H7" s="23" t="str">
        <f t="shared" si="1"/>
        <v>Savona</v>
      </c>
      <c r="I7" s="24" t="str">
        <f t="shared" si="2"/>
        <v>106376</v>
      </c>
      <c r="J7" s="24" t="str">
        <f t="shared" si="3"/>
        <v>CHICK PEAS IN WATER C/R</v>
      </c>
      <c r="L7" s="70">
        <f t="shared" si="4"/>
        <v>5.1750000000000007</v>
      </c>
      <c r="M7" s="70">
        <f t="shared" si="5"/>
        <v>10.500000000000002</v>
      </c>
      <c r="N7" s="70">
        <f t="shared" si="6"/>
        <v>1.8</v>
      </c>
      <c r="O7" s="70">
        <f t="shared" si="7"/>
        <v>1.5750000000000002</v>
      </c>
      <c r="P7" s="70">
        <f t="shared" si="8"/>
        <v>0.22500000000000001</v>
      </c>
      <c r="Q7" s="70">
        <f t="shared" si="9"/>
        <v>5.1750000000000007</v>
      </c>
      <c r="R7" s="70">
        <f t="shared" si="10"/>
        <v>3.7499999999999999E-2</v>
      </c>
      <c r="S7" s="70">
        <f t="shared" si="11"/>
        <v>0</v>
      </c>
      <c r="T7" s="70">
        <v>0</v>
      </c>
      <c r="U7" s="70">
        <f t="shared" si="12"/>
        <v>88.5</v>
      </c>
      <c r="V7" s="80"/>
      <c r="W7" s="70">
        <f t="shared" si="13"/>
        <v>6.5550000000000006</v>
      </c>
      <c r="X7" s="70">
        <f t="shared" si="14"/>
        <v>13.3</v>
      </c>
      <c r="Y7" s="70">
        <f t="shared" si="15"/>
        <v>2.2800000000000002</v>
      </c>
      <c r="Z7" s="70">
        <f t="shared" si="16"/>
        <v>1.9950000000000001</v>
      </c>
      <c r="AA7" s="70">
        <f t="shared" si="17"/>
        <v>0.28500000000000003</v>
      </c>
      <c r="AB7" s="70">
        <f t="shared" si="18"/>
        <v>6.5550000000000006</v>
      </c>
      <c r="AC7" s="70">
        <f t="shared" si="19"/>
        <v>4.7500000000000001E-2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E7" s="70">
        <v>0</v>
      </c>
      <c r="AF7" s="70">
        <f t="shared" si="20"/>
        <v>112.1</v>
      </c>
    </row>
    <row r="8" spans="2:32" s="4" customFormat="1" ht="30" customHeight="1" x14ac:dyDescent="0.25">
      <c r="B8" s="23" t="s">
        <v>6230</v>
      </c>
      <c r="C8" s="24">
        <v>20</v>
      </c>
      <c r="D8" s="24">
        <v>30</v>
      </c>
      <c r="E8" s="23" t="s">
        <v>6204</v>
      </c>
      <c r="F8" s="65" t="s">
        <v>5618</v>
      </c>
      <c r="G8" s="60" t="str">
        <f t="shared" si="0"/>
        <v/>
      </c>
      <c r="H8" s="23" t="str">
        <f t="shared" si="1"/>
        <v>RD Johns</v>
      </c>
      <c r="I8" s="24" t="str">
        <f t="shared" si="2"/>
        <v>9712</v>
      </c>
      <c r="J8" s="24" t="str">
        <f t="shared" si="3"/>
        <v>Green's Red &amp; Green Sliced Peppers</v>
      </c>
      <c r="L8" s="70">
        <f t="shared" si="4"/>
        <v>0.2</v>
      </c>
      <c r="M8" s="70">
        <f t="shared" si="5"/>
        <v>0.89999999999999991</v>
      </c>
      <c r="N8" s="70">
        <f t="shared" si="6"/>
        <v>0</v>
      </c>
      <c r="O8" s="70">
        <f t="shared" si="7"/>
        <v>0</v>
      </c>
      <c r="P8" s="70">
        <f t="shared" si="8"/>
        <v>0</v>
      </c>
      <c r="Q8" s="70">
        <f t="shared" si="9"/>
        <v>0</v>
      </c>
      <c r="R8" s="70">
        <f t="shared" si="10"/>
        <v>2E-3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0.70000000000000007</v>
      </c>
      <c r="U8" s="70">
        <f t="shared" si="12"/>
        <v>5.2579999999999991</v>
      </c>
      <c r="V8" s="80"/>
      <c r="W8" s="70">
        <f t="shared" si="13"/>
        <v>0.3</v>
      </c>
      <c r="X8" s="70">
        <f t="shared" si="14"/>
        <v>1.3499999999999999</v>
      </c>
      <c r="Y8" s="70">
        <f t="shared" si="15"/>
        <v>0</v>
      </c>
      <c r="Z8" s="70">
        <f t="shared" si="16"/>
        <v>0</v>
      </c>
      <c r="AA8" s="70">
        <f t="shared" si="17"/>
        <v>0</v>
      </c>
      <c r="AB8" s="70">
        <f t="shared" si="18"/>
        <v>0</v>
      </c>
      <c r="AC8" s="70">
        <f t="shared" si="19"/>
        <v>3.0000000000000001E-3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1.05</v>
      </c>
      <c r="AF8" s="70">
        <f t="shared" si="20"/>
        <v>7.8869999999999987</v>
      </c>
    </row>
    <row r="9" spans="2:32" s="4" customFormat="1" ht="30" customHeight="1" x14ac:dyDescent="0.25">
      <c r="B9" s="23" t="s">
        <v>5795</v>
      </c>
      <c r="C9" s="24">
        <v>10</v>
      </c>
      <c r="D9" s="24">
        <v>20</v>
      </c>
      <c r="E9" s="23" t="s">
        <v>6204</v>
      </c>
      <c r="F9" s="65" t="s">
        <v>5794</v>
      </c>
      <c r="G9" s="60" t="str">
        <f>IFERROR(IF(E9="Individual Unit",IF(VLOOKUP($F9,Products,26,FALSE)="","X",VLOOKUP($F9,Products,26,FALSE)),""),"")</f>
        <v/>
      </c>
      <c r="H9" s="23" t="str">
        <f>_xlfn.IFNA(VLOOKUP($F9,Products,2,FALSE),"Not Found")</f>
        <v>Savona</v>
      </c>
      <c r="I9" s="24" t="str">
        <f>_xlfn.IFNA(VLOOKUP($F9,Products,4,FALSE),"Not Found")</f>
        <v>466370</v>
      </c>
      <c r="J9" s="24" t="str">
        <f>_xlfn.IFNA(VLOOKUP($F9,Products,5,FALSE),"Not Found")</f>
        <v>Courgettes</v>
      </c>
      <c r="L9" s="70">
        <f>IFERROR(IF($E9="Individual Unit",IF(VLOOKUP($F9,Products,18,FALSE)="","Missing",(SUM(SUM(_xlfn.IFNA(VLOOKUP($F9,Products,18,FALSE),"Not Found")/100)*$G9*$C9))),IF(VLOOKUP($F9,Products,18,FALSE)="","Missing",(SUM(SUM(_xlfn.IFNA(VLOOKUP($F9,Products,18,FALSE),"Not Found")/100)*$C9)))),"Err")</f>
        <v>0.13</v>
      </c>
      <c r="M9" s="70">
        <f>IFERROR(IF($E9="Individual Unit",IF(VLOOKUP($F9,Products,19,FALSE)="","Missing",(SUM(SUM(_xlfn.IFNA(VLOOKUP($F9,Products,19,FALSE),"Not Found")/100)*$G9*$C9))),IF(VLOOKUP($F9,Products,19,FALSE)="","Missing",(SUM(SUM(_xlfn.IFNA(VLOOKUP($F9,Products,19,FALSE),"Not Found")/100)*$C9)))),"Err")</f>
        <v>0.22999999999999998</v>
      </c>
      <c r="N9" s="70">
        <f>IFERROR(IF($E9="Individual Unit",IF(VLOOKUP($F9,Products,20,FALSE)="","Missing",(SUM(SUM(_xlfn.IFNA(VLOOKUP($F9,Products,20,FALSE),"Not Found")/100)*$G9*$C9))),IF(VLOOKUP($F9,Products,20,FALSE)="","Missing",(SUM(SUM(_xlfn.IFNA(VLOOKUP($F9,Products,20,FALSE),"Not Found")/100)*$C9)))),"Err")</f>
        <v>0.02</v>
      </c>
      <c r="O9" s="70">
        <f>IFERROR(IF($E9="Individual Unit",IF(VLOOKUP($F9,Products,27,FALSE)="","Missing",(SUM(SUM(_xlfn.IFNA(VLOOKUP($F9,Products,27,FALSE),"Not Found")/100)*$G9*$C9))),IF(VLOOKUP($F9,Products,27,FALSE)="","Missing",(SUM(SUM(_xlfn.IFNA(VLOOKUP($F9,Products,27,FALSE),"Not Found")/100)*$C9)))),"Err")</f>
        <v>1.5000000000000003E-2</v>
      </c>
      <c r="P9" s="70">
        <f>IFERROR(IF($E9="Individual Unit",IF(VLOOKUP($F9,Products,21,FALSE)="","Missing",(SUM(SUM(_xlfn.IFNA(VLOOKUP($F9,Products,21,FALSE),"Not Found")/100)*$G9*$C9))),IF(VLOOKUP($F9,Products,21,FALSE)="","Missing",(SUM(SUM(_xlfn.IFNA(VLOOKUP($F9,Products,21,FALSE),"Not Found")/100)*$C9)))),"Err")</f>
        <v>5.0000000000000001E-3</v>
      </c>
      <c r="Q9" s="70">
        <f>IFERROR(IF($E9="Individual Unit",IF(VLOOKUP($F9,Products,22,FALSE)="","Missing",(SUM(SUM(_xlfn.IFNA(VLOOKUP($F9,Products,22,FALSE),"Not Found")/100)*$G9*$C9))),IF(VLOOKUP($F9,Products,22,FALSE)="","Missing",(SUM(SUM(_xlfn.IFNA(VLOOKUP($F9,Products,22,FALSE),"Not Found")/100)*$C9)))),"Err")</f>
        <v>0.05</v>
      </c>
      <c r="R9" s="70">
        <f>IFERROR(IF($E9="Individual Unit",IF(VLOOKUP($F9,Products,23,FALSE)="","Missing",(SUM(SUM(_xlfn.IFNA(VLOOKUP($F9,Products,23,FALSE),"Not Found")/100)*$G9*$C9))),IF(VLOOKUP($F9,Products,23,FALSE)="","Missing",(SUM(SUM(_xlfn.IFNA(VLOOKUP($F9,Products,23,FALSE),"Not Found")/100)*$C9)))),"Err")</f>
        <v>0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0.22000000000000003</v>
      </c>
      <c r="U9" s="70">
        <f>IFERROR(IF($E9="Individual Unit",IF(VLOOKUP($F9,Products,25,FALSE)="","Missing",(SUM(SUM(_xlfn.IFNA(VLOOKUP($F9,Products,25,FALSE),"Not Found")/100)*$G9*$C9))),IF(VLOOKUP($F9,Products,25,FALSE)="","Missing",(SUM(SUM(_xlfn.IFNA(VLOOKUP($F9,Products,25,FALSE),"Not Found")/100)*$C9)))),"Err")</f>
        <v>1.6</v>
      </c>
      <c r="V9" s="80"/>
      <c r="W9" s="70">
        <f>IFERROR(IF($E9="Individual Unit",IF(VLOOKUP($F9,Products,18,FALSE)="","Missing",(SUM(SUM(_xlfn.IFNA(VLOOKUP($F9,Products,18,FALSE),"Not Found")/100)*$G9*$D9))),IF(VLOOKUP($F9,Products,18,FALSE)="","Missing",(SUM(SUM(_xlfn.IFNA(VLOOKUP($F9,Products,18,FALSE),"Not Found")/100)*$D9)))),"Err")</f>
        <v>0.26</v>
      </c>
      <c r="X9" s="70">
        <f>IFERROR(IF($E9="Individual Unit",IF(VLOOKUP($F9,Products,19,FALSE)="","Missing",(SUM(SUM(_xlfn.IFNA(VLOOKUP($F9,Products,19,FALSE),"Not Found")/100)*$G9*$D9))),IF(VLOOKUP($F9,Products,19,FALSE)="","Missing",(SUM(SUM(_xlfn.IFNA(VLOOKUP($F9,Products,19,FALSE),"Not Found")/100)*$D9)))),"Err")</f>
        <v>0.45999999999999996</v>
      </c>
      <c r="Y9" s="70">
        <f>IFERROR(IF($E9="Individual Unit",IF(VLOOKUP($F9,Products,20,FALSE)="","Missing",(SUM(SUM(_xlfn.IFNA(VLOOKUP($F9,Products,20,FALSE),"Not Found")/100)*$G9*$D9))),IF(VLOOKUP($F9,Products,20,FALSE)="","Missing",(SUM(SUM(_xlfn.IFNA(VLOOKUP($F9,Products,20,FALSE),"Not Found")/100)*$D9)))),"Err")</f>
        <v>0.04</v>
      </c>
      <c r="Z9" s="70">
        <f>IFERROR(IF($E9="Individual Unit",IF(VLOOKUP($F9,Products,27,FALSE)="","Missing",(SUM(SUM(_xlfn.IFNA(VLOOKUP($F9,Products,27,FALSE),"Not Found")/100)*$G9*$D9))),IF(VLOOKUP($F9,Products,27,FALSE)="","Missing",(SUM(SUM(_xlfn.IFNA(VLOOKUP($F9,Products,27,FALSE),"Not Found")/100)*$D9)))),"Err")</f>
        <v>3.0000000000000006E-2</v>
      </c>
      <c r="AA9" s="70">
        <f>IFERROR(IF($E9="Individual Unit",IF(VLOOKUP($F9,Products,21,FALSE)="","Missing",(SUM(SUM(_xlfn.IFNA(VLOOKUP($F9,Products,21,FALSE),"Not Found")/100)*$G9*$D9))),IF(VLOOKUP($F9,Products,21,FALSE)="","Missing",(SUM(SUM(_xlfn.IFNA(VLOOKUP($F9,Products,21,FALSE),"Not Found")/100)*$D9)))),"Err")</f>
        <v>0.01</v>
      </c>
      <c r="AB9" s="70">
        <f>IFERROR(IF($E9="Individual Unit",IF(VLOOKUP($F9,Products,22,FALSE)="","Missing",(SUM(SUM(_xlfn.IFNA(VLOOKUP($F9,Products,22,FALSE),"Not Found")/100)*$G9*$D9))),IF(VLOOKUP($F9,Products,22,FALSE)="","Missing",(SUM(SUM(_xlfn.IFNA(VLOOKUP($F9,Products,22,FALSE),"Not Found")/100)*$D9)))),"Err")</f>
        <v>0.1</v>
      </c>
      <c r="AC9" s="70">
        <f>IFERROR(IF($E9="Individual Unit",IF(VLOOKUP($F9,Products,23,FALSE)="","Missing",(SUM(SUM(_xlfn.IFNA(VLOOKUP($F9,Products,23,FALSE),"Not Found")/100)*$G9*$D9))),IF(VLOOKUP($F9,Products,23,FALSE)="","Missing",(SUM(SUM(_xlfn.IFNA(VLOOKUP($F9,Products,23,FALSE),"Not Found")/100)*$D9)))),"Err")</f>
        <v>0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0.44000000000000006</v>
      </c>
      <c r="AF9" s="70">
        <f>IFERROR(IF($E9="Individual Unit",IF(VLOOKUP($F9,Products,25,FALSE)="","Missing",(SUM(SUM(_xlfn.IFNA(VLOOKUP($F9,Products,25,FALSE),"Not Found")/100)*$G9*$D9))),IF(VLOOKUP($F9,Products,25,FALSE)="","Missing",(SUM(SUM(_xlfn.IFNA(VLOOKUP($F9,Products,25,FALSE),"Not Found")/100)*$D9)))),"Err")</f>
        <v>3.2</v>
      </c>
    </row>
    <row r="10" spans="2:32" s="4" customFormat="1" ht="30" customHeight="1" x14ac:dyDescent="0.25">
      <c r="B10" s="23" t="s">
        <v>5627</v>
      </c>
      <c r="C10" s="24">
        <v>10</v>
      </c>
      <c r="D10" s="24">
        <v>20</v>
      </c>
      <c r="E10" s="23" t="s">
        <v>6204</v>
      </c>
      <c r="F10" s="65" t="s">
        <v>5626</v>
      </c>
      <c r="G10" s="60" t="str">
        <f t="shared" si="0"/>
        <v/>
      </c>
      <c r="H10" s="23" t="str">
        <f t="shared" si="1"/>
        <v>RD Johns</v>
      </c>
      <c r="I10" s="24" t="str">
        <f t="shared" si="2"/>
        <v>4315</v>
      </c>
      <c r="J10" s="24" t="str">
        <f t="shared" si="3"/>
        <v>Greens Sliced Onions</v>
      </c>
      <c r="L10" s="70">
        <f t="shared" si="4"/>
        <v>0.15</v>
      </c>
      <c r="M10" s="70">
        <f t="shared" si="5"/>
        <v>0.15</v>
      </c>
      <c r="N10" s="70">
        <f t="shared" si="6"/>
        <v>0</v>
      </c>
      <c r="O10" s="70">
        <f t="shared" si="7"/>
        <v>0</v>
      </c>
      <c r="P10" s="70">
        <f t="shared" si="8"/>
        <v>0</v>
      </c>
      <c r="Q10" s="70">
        <f t="shared" si="9"/>
        <v>0.3</v>
      </c>
      <c r="R10" s="70">
        <f t="shared" si="10"/>
        <v>1E-3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0.13</v>
      </c>
      <c r="U10" s="70">
        <f t="shared" si="12"/>
        <v>1.7929999999999999</v>
      </c>
      <c r="V10" s="80"/>
      <c r="W10" s="70">
        <f t="shared" si="13"/>
        <v>0.3</v>
      </c>
      <c r="X10" s="70">
        <f t="shared" si="14"/>
        <v>0.3</v>
      </c>
      <c r="Y10" s="70">
        <f t="shared" si="15"/>
        <v>0</v>
      </c>
      <c r="Z10" s="70">
        <f t="shared" si="16"/>
        <v>0</v>
      </c>
      <c r="AA10" s="70">
        <f t="shared" si="17"/>
        <v>0</v>
      </c>
      <c r="AB10" s="70">
        <f t="shared" si="18"/>
        <v>0.6</v>
      </c>
      <c r="AC10" s="70">
        <f t="shared" si="19"/>
        <v>2E-3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0.26</v>
      </c>
      <c r="AF10" s="70">
        <f t="shared" si="20"/>
        <v>3.5859999999999999</v>
      </c>
    </row>
    <row r="11" spans="2:32" s="4" customFormat="1" ht="30" customHeight="1" x14ac:dyDescent="0.25">
      <c r="B11" s="23" t="s">
        <v>5859</v>
      </c>
      <c r="C11" s="24">
        <v>1.1299999999999999</v>
      </c>
      <c r="D11" s="24">
        <v>1.5</v>
      </c>
      <c r="E11" s="23" t="s">
        <v>6205</v>
      </c>
      <c r="F11" s="65" t="s">
        <v>5858</v>
      </c>
      <c r="G11" s="60" t="str">
        <f t="shared" ref="G11" si="21">IFERROR(IF(E11="Individual Unit",IF(VLOOKUP($F11,Products,26,FALSE)="","X",VLOOKUP($F11,Products,26,FALSE)),""),"")</f>
        <v/>
      </c>
      <c r="H11" s="23" t="str">
        <f t="shared" si="1"/>
        <v>Bidfood</v>
      </c>
      <c r="I11" s="24" t="str">
        <f t="shared" si="2"/>
        <v>00097</v>
      </c>
      <c r="J11" s="24" t="str">
        <f t="shared" si="3"/>
        <v>La Pedriza Olive Oil</v>
      </c>
      <c r="L11" s="70">
        <f t="shared" si="4"/>
        <v>0</v>
      </c>
      <c r="M11" s="70">
        <f t="shared" si="5"/>
        <v>0</v>
      </c>
      <c r="N11" s="70">
        <f t="shared" si="6"/>
        <v>1.1299999999999999</v>
      </c>
      <c r="O11" s="70">
        <f t="shared" si="7"/>
        <v>0.97179999999999989</v>
      </c>
      <c r="P11" s="70">
        <f t="shared" si="8"/>
        <v>0.15820000000000001</v>
      </c>
      <c r="Q11" s="70">
        <f t="shared" si="9"/>
        <v>0</v>
      </c>
      <c r="R11" s="70">
        <f t="shared" si="10"/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</v>
      </c>
      <c r="U11" s="70">
        <f t="shared" si="12"/>
        <v>10.169999999999998</v>
      </c>
      <c r="V11" s="80"/>
      <c r="W11" s="70">
        <f t="shared" si="13"/>
        <v>0</v>
      </c>
      <c r="X11" s="70">
        <f t="shared" si="14"/>
        <v>0</v>
      </c>
      <c r="Y11" s="70">
        <f t="shared" si="15"/>
        <v>1.5</v>
      </c>
      <c r="Z11" s="70">
        <f t="shared" si="16"/>
        <v>1.29</v>
      </c>
      <c r="AA11" s="70">
        <f t="shared" si="17"/>
        <v>0.21000000000000002</v>
      </c>
      <c r="AB11" s="70">
        <f t="shared" si="18"/>
        <v>0</v>
      </c>
      <c r="AC11" s="70">
        <f t="shared" si="19"/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0</v>
      </c>
      <c r="AF11" s="70">
        <f t="shared" si="20"/>
        <v>13.5</v>
      </c>
    </row>
    <row r="12" spans="2:32" s="4" customFormat="1" ht="42.75" customHeight="1" x14ac:dyDescent="0.25">
      <c r="B12" s="23" t="s">
        <v>6231</v>
      </c>
      <c r="C12" s="24">
        <v>75</v>
      </c>
      <c r="D12" s="24">
        <v>100</v>
      </c>
      <c r="E12" s="23" t="s">
        <v>6204</v>
      </c>
      <c r="F12" s="65" t="s">
        <v>5850</v>
      </c>
      <c r="G12" s="60" t="str">
        <f t="shared" si="0"/>
        <v/>
      </c>
      <c r="H12" s="23" t="str">
        <f t="shared" si="1"/>
        <v>Brakes</v>
      </c>
      <c r="I12" s="24" t="str">
        <f t="shared" si="2"/>
        <v>450651</v>
      </c>
      <c r="J12" s="24" t="str">
        <f t="shared" si="3"/>
        <v>Prepared Skin On Potato Wedges</v>
      </c>
      <c r="L12" s="70">
        <f t="shared" si="4"/>
        <v>1.5</v>
      </c>
      <c r="M12" s="70">
        <f t="shared" si="5"/>
        <v>12.975000000000001</v>
      </c>
      <c r="N12" s="70">
        <f t="shared" si="6"/>
        <v>0.15</v>
      </c>
      <c r="O12" s="70">
        <f t="shared" si="7"/>
        <v>0.14249999999999999</v>
      </c>
      <c r="P12" s="70">
        <f t="shared" si="8"/>
        <v>7.5000000000000006E-3</v>
      </c>
      <c r="Q12" s="70">
        <f t="shared" si="9"/>
        <v>0.97500000000000009</v>
      </c>
      <c r="R12" s="70">
        <f t="shared" si="10"/>
        <v>1.5000000000000001E-2</v>
      </c>
      <c r="S12" s="70">
        <v>0</v>
      </c>
      <c r="T12" s="70">
        <f t="shared" si="11"/>
        <v>0.45</v>
      </c>
      <c r="U12" s="70">
        <f t="shared" si="12"/>
        <v>61.499999999999993</v>
      </c>
      <c r="V12" s="80"/>
      <c r="W12" s="70">
        <f t="shared" si="13"/>
        <v>2</v>
      </c>
      <c r="X12" s="70">
        <f t="shared" si="14"/>
        <v>17.3</v>
      </c>
      <c r="Y12" s="70">
        <f t="shared" si="15"/>
        <v>0.2</v>
      </c>
      <c r="Z12" s="70">
        <f t="shared" si="16"/>
        <v>0.19</v>
      </c>
      <c r="AA12" s="70">
        <f t="shared" si="17"/>
        <v>0.01</v>
      </c>
      <c r="AB12" s="70">
        <f t="shared" si="18"/>
        <v>1.3</v>
      </c>
      <c r="AC12" s="70">
        <f t="shared" si="19"/>
        <v>0.02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0.6</v>
      </c>
      <c r="AF12" s="70">
        <f t="shared" si="20"/>
        <v>82</v>
      </c>
    </row>
    <row r="13" spans="2:32" ht="15.75" x14ac:dyDescent="0.25">
      <c r="B13" s="89" t="s">
        <v>6216</v>
      </c>
      <c r="C13" s="90"/>
      <c r="D13" s="90"/>
      <c r="E13" s="90"/>
      <c r="F13" s="90"/>
      <c r="G13" s="90"/>
      <c r="H13" s="90"/>
      <c r="I13" s="90"/>
      <c r="J13" s="91"/>
      <c r="K13" s="4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</row>
    <row r="14" spans="2:32" s="4" customFormat="1" ht="30" customHeight="1" x14ac:dyDescent="0.25">
      <c r="B14" s="38" t="s">
        <v>2975</v>
      </c>
      <c r="C14" s="39">
        <v>20</v>
      </c>
      <c r="D14" s="39">
        <v>25</v>
      </c>
      <c r="E14" s="38" t="s">
        <v>6204</v>
      </c>
      <c r="F14" s="65" t="s">
        <v>3270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Tamar Fresh</v>
      </c>
      <c r="I14" s="24" t="str">
        <f>_xlfn.IFNA(VLOOKUP($F14,Products,4,FALSE),"Not Found")</f>
        <v>33094</v>
      </c>
      <c r="J14" s="24" t="str">
        <f>_xlfn.IFNA(VLOOKUP($F14,Products,5,FALSE),"Not Found")</f>
        <v>Strawberries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0.12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1.22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0.1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9.1999999999999998E-2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8.0000000000000002E-3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1.22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6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0.15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1.5249999999999999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0.125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0.11499999999999999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0.01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0.25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1.5249999999999999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7.5</v>
      </c>
    </row>
    <row r="15" spans="2:32" s="4" customFormat="1" ht="30" customHeight="1" x14ac:dyDescent="0.25">
      <c r="B15" s="38" t="s">
        <v>2668</v>
      </c>
      <c r="C15" s="39">
        <v>15</v>
      </c>
      <c r="D15" s="39">
        <v>20</v>
      </c>
      <c r="E15" s="38" t="s">
        <v>6204</v>
      </c>
      <c r="F15" s="65" t="s">
        <v>3267</v>
      </c>
      <c r="G15" s="60" t="str">
        <f>IFERROR(IF(E15="Individual Unit",IF(VLOOKUP($F15,Products,26,FALSE)="","X",VLOOKUP($F15,Products,26,FALSE)),""),"")</f>
        <v/>
      </c>
      <c r="H15" s="23" t="str">
        <f>_xlfn.IFNA(VLOOKUP($F15,Products,2,FALSE),"Not Found")</f>
        <v>Tamar Fresh</v>
      </c>
      <c r="I15" s="24" t="str">
        <f>_xlfn.IFNA(VLOOKUP($F15,Products,4,FALSE),"Not Found")</f>
        <v>17229</v>
      </c>
      <c r="J15" s="24" t="str">
        <f>_xlfn.IFNA(VLOOKUP($F15,Products,5,FALSE),"Not Found")</f>
        <v>Red Grapes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0.10499999999999998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2.415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0.03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0.03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0.09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0</v>
      </c>
      <c r="S15" s="70">
        <v>0</v>
      </c>
      <c r="T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2.415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9.75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0.13999999999999999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3.22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0.04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0.04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0.12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0</v>
      </c>
      <c r="AD15" s="70">
        <v>0</v>
      </c>
      <c r="AE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3.22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13</v>
      </c>
    </row>
    <row r="16" spans="2:32" s="4" customFormat="1" ht="30" customHeight="1" x14ac:dyDescent="0.25">
      <c r="B16" s="38" t="s">
        <v>1447</v>
      </c>
      <c r="C16" s="39">
        <v>0.1</v>
      </c>
      <c r="D16" s="39">
        <v>0.1</v>
      </c>
      <c r="E16" s="38" t="s">
        <v>1216</v>
      </c>
      <c r="F16" s="65" t="s">
        <v>3333</v>
      </c>
      <c r="G16" s="60">
        <f>IFERROR(IF(E16="Individual Unit",IF(VLOOKUP($F16,Products,26,FALSE)="","X",VLOOKUP($F16,Products,26,FALSE)),""),"")</f>
        <v>167</v>
      </c>
      <c r="H16" s="23" t="str">
        <f>_xlfn.IFNA(VLOOKUP($F16,Products,2,FALSE),"Not Found")</f>
        <v>Tamar Fresh</v>
      </c>
      <c r="I16" s="24" t="str">
        <f>_xlfn.IFNA(VLOOKUP($F16,Products,4,FALSE),"Not Found")</f>
        <v>1006</v>
      </c>
      <c r="J16" s="24" t="str">
        <f>_xlfn.IFNA(VLOOKUP($F16,Products,5,FALSE),"Not Found")</f>
        <v>Gala Apples</v>
      </c>
      <c r="L16" s="70">
        <f>IFERROR(IF($E16="Individual Unit",IF(VLOOKUP($F16,Products,18,FALSE)="","Missing",(SUM(SUM(_xlfn.IFNA(VLOOKUP($F16,Products,18,FALSE),"Not Found")/100)*$G16*$C16))),IF(VLOOKUP($F16,Products,18,FALSE)="","Missing",(SUM(SUM(_xlfn.IFNA(VLOOKUP($F16,Products,18,FALSE),"Not Found")/100)*$C16)))),"Err")</f>
        <v>0</v>
      </c>
      <c r="M16" s="70">
        <f>IFERROR(IF($E16="Individual Unit",IF(VLOOKUP($F16,Products,19,FALSE)="","Missing",(SUM(SUM(_xlfn.IFNA(VLOOKUP($F16,Products,19,FALSE),"Not Found")/100)*$G16*$C16))),IF(VLOOKUP($F16,Products,19,FALSE)="","Missing",(SUM(SUM(_xlfn.IFNA(VLOOKUP($F16,Products,19,FALSE),"Not Found")/100)*$C16)))),"Err")</f>
        <v>2.1710000000000003</v>
      </c>
      <c r="N16" s="70">
        <f>IFERROR(IF($E16="Individual Unit",IF(VLOOKUP($F16,Products,20,FALSE)="","Missing",(SUM(SUM(_xlfn.IFNA(VLOOKUP($F16,Products,20,FALSE),"Not Found")/100)*$G16*$C16))),IF(VLOOKUP($F16,Products,20,FALSE)="","Missing",(SUM(SUM(_xlfn.IFNA(VLOOKUP($F16,Products,20,FALSE),"Not Found")/100)*$C16)))),"Err")</f>
        <v>0</v>
      </c>
      <c r="O16" s="70">
        <f>IFERROR(IF($E16="Individual Unit",IF(VLOOKUP($F16,Products,27,FALSE)="","Missing",(SUM(SUM(_xlfn.IFNA(VLOOKUP($F16,Products,27,FALSE),"Not Found")/100)*$G16*$C16))),IF(VLOOKUP($F16,Products,27,FALSE)="","Missing",(SUM(SUM(_xlfn.IFNA(VLOOKUP($F16,Products,27,FALSE),"Not Found")/100)*$C16)))),"Err")</f>
        <v>0</v>
      </c>
      <c r="P16" s="70">
        <f>IFERROR(IF($E16="Individual Unit",IF(VLOOKUP($F16,Products,21,FALSE)="","Missing",(SUM(SUM(_xlfn.IFNA(VLOOKUP($F16,Products,21,FALSE),"Not Found")/100)*$G16*$C16))),IF(VLOOKUP($F16,Products,21,FALSE)="","Missing",(SUM(SUM(_xlfn.IFNA(VLOOKUP($F16,Products,21,FALSE),"Not Found")/100)*$C16)))),"Err")</f>
        <v>0</v>
      </c>
      <c r="Q16" s="70">
        <f>IFERROR(IF($E16="Individual Unit",IF(VLOOKUP($F16,Products,22,FALSE)="","Missing",(SUM(SUM(_xlfn.IFNA(VLOOKUP($F16,Products,22,FALSE),"Not Found")/100)*$G16*$C16))),IF(VLOOKUP($F16,Products,22,FALSE)="","Missing",(SUM(SUM(_xlfn.IFNA(VLOOKUP($F16,Products,22,FALSE),"Not Found")/100)*$C16)))),"Err")</f>
        <v>0.20040000000000002</v>
      </c>
      <c r="R16" s="70">
        <f>IFERROR(IF($E16="Individual Unit",IF(VLOOKUP($F16,Products,23,FALSE)="","Missing",(SUM(SUM(_xlfn.IFNA(VLOOKUP($F16,Products,23,FALSE),"Not Found")/100)*$G16*$C16))),IF(VLOOKUP($F16,Products,23,FALSE)="","Missing",(SUM(SUM(_xlfn.IFNA(VLOOKUP($F16,Products,23,FALSE),"Not Found")/100)*$C16)))),"Err")</f>
        <v>0</v>
      </c>
      <c r="S16" s="70">
        <v>0</v>
      </c>
      <c r="T16" s="70">
        <f>IFERROR(IF($E16="Individual Unit",IF(VLOOKUP($F16,Products,24,FALSE)="","Missing",(SUM(SUM(_xlfn.IFNA(VLOOKUP($F16,Products,24,FALSE),"Not Found")/100)*$G16*$C16))),IF(VLOOKUP($F16,Products,24,FALSE)="","Missing",(SUM(SUM(_xlfn.IFNA(VLOOKUP($F16,Products,24,FALSE),"Not Found")/100)*$C16)))),"Err")</f>
        <v>1.8370000000000002</v>
      </c>
      <c r="U16" s="70">
        <f>IFERROR(IF($E16="Individual Unit",IF(VLOOKUP($F16,Products,25,FALSE)="","Missing",(SUM(SUM(_xlfn.IFNA(VLOOKUP($F16,Products,25,FALSE),"Not Found")/100)*$G16*$C16))),IF(VLOOKUP($F16,Products,25,FALSE)="","Missing",(SUM(SUM(_xlfn.IFNA(VLOOKUP($F16,Products,25,FALSE),"Not Found")/100)*$C16)))),"Err")</f>
        <v>8.35</v>
      </c>
      <c r="V16" s="80"/>
      <c r="W16" s="70">
        <f>IFERROR(IF($E16="Individual Unit",IF(VLOOKUP($F16,Products,18,FALSE)="","Missing",(SUM(SUM(_xlfn.IFNA(VLOOKUP($F16,Products,18,FALSE),"Not Found")/100)*$G16*$D16))),IF(VLOOKUP($F16,Products,18,FALSE)="","Missing",(SUM(SUM(_xlfn.IFNA(VLOOKUP($F16,Products,18,FALSE),"Not Found")/100)*$D16)))),"Err")</f>
        <v>0</v>
      </c>
      <c r="X16" s="70">
        <f>IFERROR(IF($E16="Individual Unit",IF(VLOOKUP($F16,Products,19,FALSE)="","Missing",(SUM(SUM(_xlfn.IFNA(VLOOKUP($F16,Products,19,FALSE),"Not Found")/100)*$G16*$D16))),IF(VLOOKUP($F16,Products,19,FALSE)="","Missing",(SUM(SUM(_xlfn.IFNA(VLOOKUP($F16,Products,19,FALSE),"Not Found")/100)*$D16)))),"Err")</f>
        <v>2.1710000000000003</v>
      </c>
      <c r="Y16" s="70">
        <f>IFERROR(IF($E16="Individual Unit",IF(VLOOKUP($F16,Products,20,FALSE)="","Missing",(SUM(SUM(_xlfn.IFNA(VLOOKUP($F16,Products,20,FALSE),"Not Found")/100)*$G16*$D16))),IF(VLOOKUP($F16,Products,20,FALSE)="","Missing",(SUM(SUM(_xlfn.IFNA(VLOOKUP($F16,Products,20,FALSE),"Not Found")/100)*$D16)))),"Err")</f>
        <v>0</v>
      </c>
      <c r="Z16" s="70">
        <f>IFERROR(IF($E16="Individual Unit",IF(VLOOKUP($F16,Products,27,FALSE)="","Missing",(SUM(SUM(_xlfn.IFNA(VLOOKUP($F16,Products,27,FALSE),"Not Found")/100)*$G16*$D16))),IF(VLOOKUP($F16,Products,27,FALSE)="","Missing",(SUM(SUM(_xlfn.IFNA(VLOOKUP($F16,Products,27,FALSE),"Not Found")/100)*$D16)))),"Err")</f>
        <v>0</v>
      </c>
      <c r="AA16" s="70">
        <f>IFERROR(IF($E16="Individual Unit",IF(VLOOKUP($F16,Products,21,FALSE)="","Missing",(SUM(SUM(_xlfn.IFNA(VLOOKUP($F16,Products,21,FALSE),"Not Found")/100)*$G16*$D16))),IF(VLOOKUP($F16,Products,21,FALSE)="","Missing",(SUM(SUM(_xlfn.IFNA(VLOOKUP($F16,Products,21,FALSE),"Not Found")/100)*$D16)))),"Err")</f>
        <v>0</v>
      </c>
      <c r="AB16" s="70">
        <f>IFERROR(IF($E16="Individual Unit",IF(VLOOKUP($F16,Products,22,FALSE)="","Missing",(SUM(SUM(_xlfn.IFNA(VLOOKUP($F16,Products,22,FALSE),"Not Found")/100)*$G16*$D16))),IF(VLOOKUP($F16,Products,22,FALSE)="","Missing",(SUM(SUM(_xlfn.IFNA(VLOOKUP($F16,Products,22,FALSE),"Not Found")/100)*$D16)))),"Err")</f>
        <v>0.20040000000000002</v>
      </c>
      <c r="AC16" s="70">
        <f>IFERROR(IF($E16="Individual Unit",IF(VLOOKUP($F16,Products,23,FALSE)="","Missing",(SUM(SUM(_xlfn.IFNA(VLOOKUP($F16,Products,23,FALSE),"Not Found")/100)*$G16*$D16))),IF(VLOOKUP($F16,Products,23,FALSE)="","Missing",(SUM(SUM(_xlfn.IFNA(VLOOKUP($F16,Products,23,FALSE),"Not Found")/100)*$D16)))),"Err")</f>
        <v>0</v>
      </c>
      <c r="AD16" s="70">
        <v>0</v>
      </c>
      <c r="AE16" s="70">
        <f>IFERROR(IF($E16="Individual Unit",IF(VLOOKUP($F16,Products,24,FALSE)="","Missing",(SUM(SUM(_xlfn.IFNA(VLOOKUP($F16,Products,24,FALSE),"Not Found")/100)*$G16*$D16))),IF(VLOOKUP($F16,Products,24,FALSE)="","Missing",(SUM(SUM(_xlfn.IFNA(VLOOKUP($F16,Products,24,FALSE),"Not Found")/100)*$D16)))),"Err")</f>
        <v>1.8370000000000002</v>
      </c>
      <c r="AF16" s="70">
        <f>IFERROR(IF($E16="Individual Unit",IF(VLOOKUP($F16,Products,25,FALSE)="","Missing",(SUM(SUM(_xlfn.IFNA(VLOOKUP($F16,Products,25,FALSE),"Not Found")/100)*$G16*$D16))),IF(VLOOKUP($F16,Products,25,FALSE)="","Missing",(SUM(SUM(_xlfn.IFNA(VLOOKUP($F16,Products,25,FALSE),"Not Found")/100)*$D16)))),"Err")</f>
        <v>8.35</v>
      </c>
    </row>
    <row r="17" spans="12:32" x14ac:dyDescent="0.25">
      <c r="L17" s="71">
        <f t="shared" ref="L17:U17" si="22">SUM(L6:L16)</f>
        <v>13.14</v>
      </c>
      <c r="M17" s="71">
        <f t="shared" si="22"/>
        <v>58.340999999999994</v>
      </c>
      <c r="N17" s="71">
        <f t="shared" si="22"/>
        <v>4.3099999999999996</v>
      </c>
      <c r="O17" s="71">
        <f t="shared" si="22"/>
        <v>3.7263000000000002</v>
      </c>
      <c r="P17" s="71">
        <f t="shared" si="22"/>
        <v>0.5837</v>
      </c>
      <c r="Q17" s="71">
        <f t="shared" si="22"/>
        <v>11.310400000000001</v>
      </c>
      <c r="R17" s="71">
        <f t="shared" si="22"/>
        <v>0.50549999999999995</v>
      </c>
      <c r="S17" s="71">
        <f t="shared" si="22"/>
        <v>1.6799999999999997</v>
      </c>
      <c r="T17" s="71">
        <f>SUM(T6:T16)</f>
        <v>6.9719999999999995</v>
      </c>
      <c r="U17" s="71">
        <f t="shared" si="22"/>
        <v>345.32100000000003</v>
      </c>
      <c r="V17" s="73" t="s">
        <v>6151</v>
      </c>
      <c r="W17" s="71">
        <f t="shared" ref="W17:AF17" si="23">SUM(W6:W16)</f>
        <v>18.344999999999999</v>
      </c>
      <c r="X17" s="71">
        <f t="shared" si="23"/>
        <v>81.296000000000006</v>
      </c>
      <c r="Y17" s="71">
        <f t="shared" si="23"/>
        <v>5.8050000000000006</v>
      </c>
      <c r="Z17" s="71">
        <f t="shared" si="23"/>
        <v>5.01</v>
      </c>
      <c r="AA17" s="71">
        <f t="shared" si="23"/>
        <v>0.79500000000000015</v>
      </c>
      <c r="AB17" s="71">
        <f t="shared" si="23"/>
        <v>15.605399999999999</v>
      </c>
      <c r="AC17" s="71">
        <f t="shared" si="23"/>
        <v>0.74749999999999994</v>
      </c>
      <c r="AD17" s="71">
        <f t="shared" si="23"/>
        <v>2.5199999999999996</v>
      </c>
      <c r="AE17" s="71">
        <f>SUM(AE6:AE16)</f>
        <v>8.9320000000000004</v>
      </c>
      <c r="AF17" s="71">
        <f t="shared" si="23"/>
        <v>479.72300000000007</v>
      </c>
    </row>
    <row r="18" spans="12:32" ht="15" customHeight="1" x14ac:dyDescent="0.25">
      <c r="L18" s="59"/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6154</v>
      </c>
      <c r="W18" s="59"/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x14ac:dyDescent="0.25">
      <c r="L19" s="84" t="b">
        <v>1</v>
      </c>
      <c r="M19" s="84" t="b">
        <v>1</v>
      </c>
      <c r="N19" s="59"/>
      <c r="O19" s="59"/>
      <c r="P19" s="59"/>
      <c r="Q19" s="84" t="b">
        <v>1</v>
      </c>
      <c r="R19" s="59"/>
      <c r="S19" s="59"/>
      <c r="T19" s="59"/>
      <c r="U19" s="59"/>
      <c r="V19" s="63" t="s">
        <v>6155</v>
      </c>
      <c r="W19" s="84" t="b">
        <v>1</v>
      </c>
      <c r="X19" s="84" t="b">
        <v>1</v>
      </c>
      <c r="Y19" s="59"/>
      <c r="Z19" s="59"/>
      <c r="AA19" s="59"/>
      <c r="AB19" s="84" t="b">
        <v>1</v>
      </c>
      <c r="AC19" s="59"/>
      <c r="AD19" s="59"/>
      <c r="AE19" s="59"/>
      <c r="AF19" s="59"/>
    </row>
    <row r="20" spans="12:32" ht="15" customHeight="1" x14ac:dyDescent="0.25">
      <c r="L20" s="59"/>
      <c r="M20" s="59"/>
      <c r="N20" s="59"/>
      <c r="O20" s="59"/>
      <c r="P20" s="59"/>
      <c r="Q20" s="84" t="b">
        <v>1</v>
      </c>
      <c r="R20" s="59"/>
      <c r="S20" s="59"/>
      <c r="T20" s="84" t="b">
        <v>1</v>
      </c>
      <c r="U20" s="59"/>
      <c r="V20" s="63" t="s">
        <v>6156</v>
      </c>
      <c r="W20" s="59"/>
      <c r="X20" s="59"/>
      <c r="Y20" s="59"/>
      <c r="Z20" s="59"/>
      <c r="AA20" s="59"/>
      <c r="AB20" s="84" t="b">
        <v>1</v>
      </c>
      <c r="AC20" s="59"/>
      <c r="AD20" s="59"/>
      <c r="AE20" s="84" t="b">
        <v>1</v>
      </c>
      <c r="AF20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3:J13"/>
    <mergeCell ref="I4:I5"/>
    <mergeCell ref="J4:J5"/>
    <mergeCell ref="L4:U4"/>
    <mergeCell ref="W4:AF4"/>
  </mergeCells>
  <hyperlinks>
    <hyperlink ref="L1" location="'HOME WEEK 1'!A1" display="'HOME WEEK 1'!A1" xr:uid="{5341AE21-3A80-4595-97BF-B00E4BD14B0F}"/>
    <hyperlink ref="M1" location="'HOME WEEK 2'!A1" display="&lt; Week 2 Home" xr:uid="{3415A321-9453-4AC2-A52A-588A99545BE5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68217F-42A5-4ACD-921A-6031077C7E05}">
          <x14:formula1>
            <xm:f>'Master Product List'!$B:$B</xm:f>
          </x14:formula1>
          <xm:sqref>F14:F16 F6:F12</xm:sqref>
        </x14:dataValidation>
      </x14:dataValidations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0D8A7-8A92-4331-BD06-58CDDF68F548}">
  <sheetPr>
    <tabColor theme="3" tint="9.9978637043366805E-2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6115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4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2.25" customHeight="1" x14ac:dyDescent="0.25">
      <c r="B6" s="23" t="s">
        <v>1301</v>
      </c>
      <c r="C6" s="24">
        <v>20</v>
      </c>
      <c r="D6" s="24">
        <v>30</v>
      </c>
      <c r="E6" s="23" t="s">
        <v>6204</v>
      </c>
      <c r="F6" s="65" t="s">
        <v>1300</v>
      </c>
      <c r="G6" s="60" t="str">
        <f t="shared" ref="G6:G9" si="0">IFERROR(IF(E6="Individual Unit",IF(VLOOKUP($F6,Products,26,FALSE)="","X",VLOOKUP($F6,Products,26,FALSE)),""),"")</f>
        <v/>
      </c>
      <c r="H6" s="23" t="str">
        <f t="shared" ref="H6:H9" si="1">_xlfn.IFNA(VLOOKUP($F6,Products,2,FALSE),"Not Found")</f>
        <v>Bidfood</v>
      </c>
      <c r="I6" s="24" t="str">
        <f t="shared" ref="I6:I9" si="2">_xlfn.IFNA(VLOOKUP($F6,Products,4,FALSE),"Not Found")</f>
        <v>75603</v>
      </c>
      <c r="J6" s="24" t="str">
        <f t="shared" ref="J6:J9" si="3">_xlfn.IFNA(VLOOKUP($F6,Products,5,FALSE),"Not Found")</f>
        <v>Tomato</v>
      </c>
      <c r="L6" s="70">
        <f t="shared" ref="L6:L9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0.13999999999999999</v>
      </c>
      <c r="M6" s="70">
        <f t="shared" ref="M6:M9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0.62</v>
      </c>
      <c r="N6" s="70">
        <f t="shared" ref="N6:N9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0.06</v>
      </c>
      <c r="O6" s="70">
        <f t="shared" ref="O6:O9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0.04</v>
      </c>
      <c r="P6" s="70">
        <f t="shared" ref="P6:P9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0.02</v>
      </c>
      <c r="Q6" s="70">
        <f t="shared" ref="Q6:Q9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0.2</v>
      </c>
      <c r="R6" s="70">
        <f t="shared" ref="R6:R9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4.0000000000000001E-3</v>
      </c>
      <c r="S6" s="70">
        <v>0</v>
      </c>
      <c r="T6" s="70">
        <f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U6" s="70">
        <f t="shared" ref="U6:U9" si="11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3.2</v>
      </c>
      <c r="V6" s="80"/>
      <c r="W6" s="70">
        <f t="shared" ref="W6:W9" si="12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0.20999999999999996</v>
      </c>
      <c r="X6" s="70">
        <f t="shared" ref="X6:X9" si="13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0.92999999999999994</v>
      </c>
      <c r="Y6" s="70">
        <f t="shared" ref="Y6:Y9" si="14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0.09</v>
      </c>
      <c r="Z6" s="70">
        <f t="shared" ref="Z6:Z9" si="15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0.06</v>
      </c>
      <c r="AA6" s="70">
        <f t="shared" ref="AA6:AA9" si="16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0.03</v>
      </c>
      <c r="AB6" s="70">
        <f t="shared" ref="AB6:AB9" si="17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0.3</v>
      </c>
      <c r="AC6" s="70">
        <f t="shared" ref="AC6:AC9" si="18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6.0000000000000001E-3</v>
      </c>
      <c r="AD6" s="70">
        <v>0</v>
      </c>
      <c r="AE6" s="70">
        <f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F6" s="70">
        <f t="shared" ref="AF6:AF9" si="19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4.8</v>
      </c>
    </row>
    <row r="7" spans="2:32" s="4" customFormat="1" ht="30" customHeight="1" x14ac:dyDescent="0.25">
      <c r="B7" s="23" t="s">
        <v>1281</v>
      </c>
      <c r="C7" s="24">
        <v>20</v>
      </c>
      <c r="D7" s="24">
        <v>30</v>
      </c>
      <c r="E7" s="23" t="s">
        <v>6204</v>
      </c>
      <c r="F7" s="65" t="s">
        <v>1280</v>
      </c>
      <c r="G7" s="60" t="str">
        <f t="shared" si="0"/>
        <v/>
      </c>
      <c r="H7" s="23" t="str">
        <f t="shared" si="1"/>
        <v>Bidfood</v>
      </c>
      <c r="I7" s="24" t="str">
        <f t="shared" si="2"/>
        <v>75508</v>
      </c>
      <c r="J7" s="24" t="str">
        <f t="shared" si="3"/>
        <v>Cucumber 35-40mm</v>
      </c>
      <c r="L7" s="70">
        <f t="shared" si="4"/>
        <v>0.13999999999999999</v>
      </c>
      <c r="M7" s="70">
        <f t="shared" si="5"/>
        <v>0.3</v>
      </c>
      <c r="N7" s="70">
        <f t="shared" si="6"/>
        <v>0.02</v>
      </c>
      <c r="O7" s="70">
        <f t="shared" si="7"/>
        <v>0.02</v>
      </c>
      <c r="P7" s="70">
        <f t="shared" si="8"/>
        <v>0</v>
      </c>
      <c r="Q7" s="70">
        <f t="shared" si="9"/>
        <v>0.12</v>
      </c>
      <c r="R7" s="70">
        <f t="shared" si="10"/>
        <v>2E-3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U7" s="70">
        <f t="shared" si="11"/>
        <v>2</v>
      </c>
      <c r="V7" s="80"/>
      <c r="W7" s="70">
        <f t="shared" si="12"/>
        <v>0.20999999999999996</v>
      </c>
      <c r="X7" s="70">
        <f t="shared" si="13"/>
        <v>0.44999999999999996</v>
      </c>
      <c r="Y7" s="70">
        <f t="shared" si="14"/>
        <v>0.03</v>
      </c>
      <c r="Z7" s="70">
        <f t="shared" si="15"/>
        <v>0.03</v>
      </c>
      <c r="AA7" s="70">
        <f t="shared" si="16"/>
        <v>0</v>
      </c>
      <c r="AB7" s="70">
        <f t="shared" si="17"/>
        <v>0.18</v>
      </c>
      <c r="AC7" s="70">
        <f t="shared" si="18"/>
        <v>3.0000000000000001E-3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F7" s="70">
        <f t="shared" si="19"/>
        <v>3</v>
      </c>
    </row>
    <row r="8" spans="2:32" s="4" customFormat="1" ht="30" customHeight="1" x14ac:dyDescent="0.25">
      <c r="B8" s="23" t="s">
        <v>1288</v>
      </c>
      <c r="C8" s="24">
        <v>40</v>
      </c>
      <c r="D8" s="24">
        <v>60</v>
      </c>
      <c r="E8" s="23" t="s">
        <v>6204</v>
      </c>
      <c r="F8" s="65" t="s">
        <v>1287</v>
      </c>
      <c r="G8" s="60" t="str">
        <f t="shared" si="0"/>
        <v/>
      </c>
      <c r="H8" s="23" t="str">
        <f t="shared" si="1"/>
        <v>Bidfood</v>
      </c>
      <c r="I8" s="24" t="str">
        <f t="shared" si="2"/>
        <v>75534</v>
      </c>
      <c r="J8" s="24" t="str">
        <f t="shared" si="3"/>
        <v>Iceberg Lettuce</v>
      </c>
      <c r="L8" s="70">
        <f t="shared" si="4"/>
        <v>0.27999999999999997</v>
      </c>
      <c r="M8" s="70">
        <f t="shared" si="5"/>
        <v>0.76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0.24</v>
      </c>
      <c r="R8" s="70">
        <f t="shared" si="10"/>
        <v>4.0000000000000001E-3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0.76</v>
      </c>
      <c r="U8" s="70">
        <f t="shared" si="11"/>
        <v>5.2</v>
      </c>
      <c r="V8" s="80"/>
      <c r="W8" s="70">
        <f t="shared" si="12"/>
        <v>0.41999999999999993</v>
      </c>
      <c r="X8" s="70">
        <f t="shared" si="13"/>
        <v>1.1399999999999999</v>
      </c>
      <c r="Y8" s="70">
        <f t="shared" si="14"/>
        <v>0.18</v>
      </c>
      <c r="Z8" s="70">
        <f t="shared" si="15"/>
        <v>0.18</v>
      </c>
      <c r="AA8" s="70">
        <f t="shared" si="16"/>
        <v>0</v>
      </c>
      <c r="AB8" s="70">
        <f t="shared" si="17"/>
        <v>0.36</v>
      </c>
      <c r="AC8" s="70">
        <f t="shared" si="18"/>
        <v>6.0000000000000001E-3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1.1399999999999999</v>
      </c>
      <c r="AF8" s="70">
        <f t="shared" si="19"/>
        <v>7.8000000000000007</v>
      </c>
    </row>
    <row r="9" spans="2:32" s="4" customFormat="1" ht="30" customHeight="1" x14ac:dyDescent="0.25">
      <c r="B9" s="23" t="s">
        <v>1075</v>
      </c>
      <c r="C9" s="24">
        <v>75</v>
      </c>
      <c r="D9" s="24">
        <v>95</v>
      </c>
      <c r="E9" s="23" t="s">
        <v>6204</v>
      </c>
      <c r="F9" s="65" t="s">
        <v>5702</v>
      </c>
      <c r="G9" s="60" t="str">
        <f t="shared" si="0"/>
        <v/>
      </c>
      <c r="H9" s="23" t="str">
        <f t="shared" si="1"/>
        <v>Bidfood</v>
      </c>
      <c r="I9" s="24" t="str">
        <f t="shared" si="2"/>
        <v>23354</v>
      </c>
      <c r="J9" s="24" t="str">
        <f t="shared" si="3"/>
        <v>Quorn Vegan Fillets</v>
      </c>
      <c r="L9" s="70">
        <f t="shared" si="4"/>
        <v>10.500000000000002</v>
      </c>
      <c r="M9" s="70">
        <f t="shared" si="5"/>
        <v>3.6750000000000003</v>
      </c>
      <c r="N9" s="70">
        <f t="shared" si="6"/>
        <v>0.9</v>
      </c>
      <c r="O9" s="70">
        <f t="shared" si="7"/>
        <v>0.6</v>
      </c>
      <c r="P9" s="70">
        <f t="shared" si="8"/>
        <v>0.3</v>
      </c>
      <c r="Q9" s="70">
        <f t="shared" si="9"/>
        <v>4.7249999999999996</v>
      </c>
      <c r="R9" s="70">
        <f t="shared" si="10"/>
        <v>0.75</v>
      </c>
      <c r="S9" s="70">
        <f t="shared" ref="S9" si="20"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</v>
      </c>
      <c r="T9" s="70">
        <v>0</v>
      </c>
      <c r="U9" s="70">
        <f t="shared" si="11"/>
        <v>73.5</v>
      </c>
      <c r="V9" s="80"/>
      <c r="W9" s="70">
        <f t="shared" si="12"/>
        <v>13.3</v>
      </c>
      <c r="X9" s="70">
        <f t="shared" si="13"/>
        <v>4.6550000000000002</v>
      </c>
      <c r="Y9" s="70">
        <f t="shared" si="14"/>
        <v>1.1400000000000001</v>
      </c>
      <c r="Z9" s="70">
        <f t="shared" si="15"/>
        <v>0.76</v>
      </c>
      <c r="AA9" s="70">
        <f t="shared" si="16"/>
        <v>0.38</v>
      </c>
      <c r="AB9" s="70">
        <f t="shared" si="17"/>
        <v>5.9850000000000003</v>
      </c>
      <c r="AC9" s="70">
        <f t="shared" si="18"/>
        <v>0.95000000000000007</v>
      </c>
      <c r="AD9" s="70">
        <f t="shared" ref="AD9" si="21"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</v>
      </c>
      <c r="AE9" s="70">
        <v>0</v>
      </c>
      <c r="AF9" s="70">
        <f t="shared" si="19"/>
        <v>93.1</v>
      </c>
    </row>
    <row r="10" spans="2:32" ht="15.75" x14ac:dyDescent="0.25">
      <c r="B10" s="89" t="s">
        <v>6216</v>
      </c>
      <c r="C10" s="90"/>
      <c r="D10" s="90"/>
      <c r="E10" s="90"/>
      <c r="F10" s="90"/>
      <c r="G10" s="90"/>
      <c r="H10" s="90"/>
      <c r="I10" s="90"/>
      <c r="J10" s="91"/>
      <c r="K10" s="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2:32" s="4" customFormat="1" ht="30" customHeight="1" x14ac:dyDescent="0.25">
      <c r="B11" s="38" t="s">
        <v>2975</v>
      </c>
      <c r="C11" s="39">
        <v>20</v>
      </c>
      <c r="D11" s="39">
        <v>25</v>
      </c>
      <c r="E11" s="38" t="s">
        <v>6204</v>
      </c>
      <c r="F11" s="65" t="s">
        <v>3270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Tamar Fresh</v>
      </c>
      <c r="I11" s="24" t="str">
        <f>_xlfn.IFNA(VLOOKUP($F11,Products,4,FALSE),"Not Found")</f>
        <v>33094</v>
      </c>
      <c r="J11" s="24" t="str">
        <f>_xlfn.IFNA(VLOOKUP($F11,Products,5,FALSE),"Not Found")</f>
        <v>Strawberries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0.12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1.22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0.1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9.1999999999999998E-2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8.0000000000000002E-3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0.2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1.22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6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0.15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1.5249999999999999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0.125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0.11499999999999999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0.01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0.25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1.5249999999999999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7.5</v>
      </c>
    </row>
    <row r="12" spans="2:32" s="4" customFormat="1" ht="30" customHeight="1" x14ac:dyDescent="0.25">
      <c r="B12" s="38" t="s">
        <v>2668</v>
      </c>
      <c r="C12" s="39">
        <v>15</v>
      </c>
      <c r="D12" s="39">
        <v>20</v>
      </c>
      <c r="E12" s="38" t="s">
        <v>6204</v>
      </c>
      <c r="F12" s="65" t="s">
        <v>3267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17229</v>
      </c>
      <c r="J12" s="24" t="str">
        <f>_xlfn.IFNA(VLOOKUP($F12,Products,5,FALSE),"Not Found")</f>
        <v>Red Grapes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0.10499999999999998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2.415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0.03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0.03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0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0.09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2.415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9.75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0.13999999999999999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3.22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0.04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0.04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0.12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3.22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13</v>
      </c>
    </row>
    <row r="13" spans="2:32" s="4" customFormat="1" ht="30" customHeight="1" x14ac:dyDescent="0.25">
      <c r="B13" s="38" t="s">
        <v>1447</v>
      </c>
      <c r="C13" s="39">
        <v>0.1</v>
      </c>
      <c r="D13" s="39">
        <v>0.1</v>
      </c>
      <c r="E13" s="38" t="s">
        <v>1216</v>
      </c>
      <c r="F13" s="65" t="s">
        <v>3333</v>
      </c>
      <c r="G13" s="60">
        <f>IFERROR(IF(E13="Individual Unit",IF(VLOOKUP($F13,Products,26,FALSE)="","X",VLOOKUP($F13,Products,26,FALSE)),""),"")</f>
        <v>167</v>
      </c>
      <c r="H13" s="23" t="str">
        <f>_xlfn.IFNA(VLOOKUP($F13,Products,2,FALSE),"Not Found")</f>
        <v>Tamar Fresh</v>
      </c>
      <c r="I13" s="24" t="str">
        <f>_xlfn.IFNA(VLOOKUP($F13,Products,4,FALSE),"Not Found")</f>
        <v>1006</v>
      </c>
      <c r="J13" s="24" t="str">
        <f>_xlfn.IFNA(VLOOKUP($F13,Products,5,FALSE),"Not Found")</f>
        <v>Gala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2.1710000000000003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0.20040000000000002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1.8370000000000002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8.35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2.1710000000000003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0.20040000000000002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1.8370000000000002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8.35</v>
      </c>
    </row>
    <row r="14" spans="2:32" x14ac:dyDescent="0.25">
      <c r="L14" s="71">
        <f t="shared" ref="L14:U14" si="22">SUM(L6:L13)</f>
        <v>11.285000000000002</v>
      </c>
      <c r="M14" s="71">
        <f t="shared" si="22"/>
        <v>11.161000000000001</v>
      </c>
      <c r="N14" s="71">
        <f t="shared" si="22"/>
        <v>1.2300000000000002</v>
      </c>
      <c r="O14" s="71">
        <f t="shared" si="22"/>
        <v>0.90200000000000002</v>
      </c>
      <c r="P14" s="71">
        <f t="shared" si="22"/>
        <v>0.32800000000000001</v>
      </c>
      <c r="Q14" s="71">
        <f t="shared" si="22"/>
        <v>5.7754000000000003</v>
      </c>
      <c r="R14" s="71">
        <f t="shared" si="22"/>
        <v>0.76</v>
      </c>
      <c r="S14" s="71">
        <f t="shared" si="22"/>
        <v>0</v>
      </c>
      <c r="T14" s="71">
        <f>SUM(T6:T13)</f>
        <v>6.2319999999999993</v>
      </c>
      <c r="U14" s="71">
        <f t="shared" si="22"/>
        <v>108</v>
      </c>
      <c r="V14" s="73" t="s">
        <v>6151</v>
      </c>
      <c r="W14" s="71">
        <f t="shared" ref="W14:AF14" si="23">SUM(W6:W13)</f>
        <v>14.430000000000001</v>
      </c>
      <c r="X14" s="71">
        <f t="shared" si="23"/>
        <v>14.091000000000001</v>
      </c>
      <c r="Y14" s="71">
        <f t="shared" si="23"/>
        <v>1.6050000000000002</v>
      </c>
      <c r="Z14" s="71">
        <f t="shared" si="23"/>
        <v>1.1850000000000001</v>
      </c>
      <c r="AA14" s="71">
        <f t="shared" si="23"/>
        <v>0.42000000000000004</v>
      </c>
      <c r="AB14" s="71">
        <f t="shared" si="23"/>
        <v>7.3954000000000004</v>
      </c>
      <c r="AC14" s="71">
        <f t="shared" si="23"/>
        <v>0.96500000000000008</v>
      </c>
      <c r="AD14" s="71">
        <f t="shared" si="23"/>
        <v>0</v>
      </c>
      <c r="AE14" s="71">
        <f>SUM(AE6:AE13)</f>
        <v>7.7219999999999995</v>
      </c>
      <c r="AF14" s="71">
        <f t="shared" si="23"/>
        <v>137.54999999999998</v>
      </c>
    </row>
    <row r="15" spans="2:32" ht="15" customHeight="1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0:J10"/>
    <mergeCell ref="I4:I5"/>
    <mergeCell ref="J4:J5"/>
    <mergeCell ref="L4:U4"/>
    <mergeCell ref="W4:AF4"/>
  </mergeCells>
  <hyperlinks>
    <hyperlink ref="L1" location="'HOME WEEK 1'!A1" display="'HOME WEEK 1'!A1" xr:uid="{387C342D-F93D-4691-B464-2C261601B77C}"/>
    <hyperlink ref="M1" location="'HOME WEEK 2'!A1" display="&lt; Week 2 Home" xr:uid="{0E95D755-14C1-4CD2-91C4-3A39303E24E1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424B7AE-E66F-4C42-9B87-46FD64E52DA0}">
          <x14:formula1>
            <xm:f>'Master Product List'!$B:$B</xm:f>
          </x14:formula1>
          <xm:sqref>F6:F9 F11:F13</xm:sqref>
        </x14:dataValidation>
      </x14:dataValidations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5BE49-7756-4685-BBCE-3CEC14084417}">
  <sheetPr>
    <tabColor theme="3" tint="9.9978637043366805E-2"/>
  </sheetPr>
  <dimension ref="B1:AF19"/>
  <sheetViews>
    <sheetView showGridLines="0" zoomScaleNormal="100" workbookViewId="0">
      <pane xSplit="2" ySplit="5" topLeftCell="G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3934</v>
      </c>
      <c r="C6" s="24">
        <v>20</v>
      </c>
      <c r="D6" s="24">
        <v>30</v>
      </c>
      <c r="E6" s="23" t="s">
        <v>6204</v>
      </c>
      <c r="F6" s="65" t="s">
        <v>5898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ESW</v>
      </c>
      <c r="I6" s="24" t="str">
        <f t="shared" ref="I6:I11" si="2">_xlfn.IFNA(VLOOKUP($F6,Products,4,FALSE),"Not Found")</f>
        <v>Onion_Gravy_DF</v>
      </c>
      <c r="J6" s="24" t="str">
        <f t="shared" ref="J6:J11" si="3">_xlfn.IFNA(VLOOKUP($F6,Products,5,FALSE),"Not Found")</f>
        <v>DF Homemade Onion Gravy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0.71599999999999997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2.194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2.08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1.7400000000000002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0.34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0.82400000000000007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0.26600000000000001</v>
      </c>
      <c r="S6" s="70">
        <f t="shared" ref="S6:S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0.48399999999999999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30.375999999999998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1.0739999999999998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3.2910000000000004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3.12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2.6100000000000003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0.51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1.236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0.39900000000000002</v>
      </c>
      <c r="AD6" s="70">
        <f t="shared" ref="AD6:AD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0.72599999999999998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45.564</v>
      </c>
    </row>
    <row r="7" spans="2:32" s="4" customFormat="1" ht="30" customHeight="1" x14ac:dyDescent="0.25">
      <c r="B7" s="23" t="s">
        <v>2382</v>
      </c>
      <c r="C7" s="24">
        <v>20</v>
      </c>
      <c r="D7" s="24">
        <v>30</v>
      </c>
      <c r="E7" s="23" t="s">
        <v>6204</v>
      </c>
      <c r="F7" s="65" t="s">
        <v>5611</v>
      </c>
      <c r="G7" s="60" t="str">
        <f t="shared" si="0"/>
        <v/>
      </c>
      <c r="H7" s="23" t="str">
        <f t="shared" si="1"/>
        <v>Bidfood</v>
      </c>
      <c r="I7" s="24" t="str">
        <f t="shared" si="2"/>
        <v>4386</v>
      </c>
      <c r="J7" s="24" t="str">
        <f t="shared" si="3"/>
        <v>Everyday Favourites Broccoli Florets</v>
      </c>
      <c r="L7" s="70">
        <f t="shared" si="4"/>
        <v>0.85999999999999988</v>
      </c>
      <c r="M7" s="70">
        <f t="shared" si="5"/>
        <v>0.64</v>
      </c>
      <c r="N7" s="70">
        <f t="shared" si="6"/>
        <v>0.12</v>
      </c>
      <c r="O7" s="70">
        <f t="shared" si="7"/>
        <v>0.08</v>
      </c>
      <c r="P7" s="70">
        <f t="shared" si="8"/>
        <v>0.04</v>
      </c>
      <c r="Q7" s="70">
        <f t="shared" si="9"/>
        <v>0.8</v>
      </c>
      <c r="R7" s="70">
        <f t="shared" si="10"/>
        <v>4.0000000000000001E-3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0.38</v>
      </c>
      <c r="U7" s="70">
        <f t="shared" si="12"/>
        <v>8.6</v>
      </c>
      <c r="V7" s="80"/>
      <c r="W7" s="70">
        <f t="shared" si="13"/>
        <v>1.2899999999999998</v>
      </c>
      <c r="X7" s="70">
        <f t="shared" si="14"/>
        <v>0.96</v>
      </c>
      <c r="Y7" s="70">
        <f t="shared" si="15"/>
        <v>0.18</v>
      </c>
      <c r="Z7" s="70">
        <f t="shared" si="16"/>
        <v>0.12</v>
      </c>
      <c r="AA7" s="70">
        <f t="shared" si="17"/>
        <v>0.06</v>
      </c>
      <c r="AB7" s="70">
        <f t="shared" si="18"/>
        <v>1.2</v>
      </c>
      <c r="AC7" s="70">
        <f t="shared" si="19"/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0.56999999999999995</v>
      </c>
      <c r="AF7" s="70">
        <f t="shared" si="21"/>
        <v>12.9</v>
      </c>
    </row>
    <row r="8" spans="2:32" s="4" customFormat="1" ht="30" customHeight="1" x14ac:dyDescent="0.25">
      <c r="B8" s="23" t="s">
        <v>2382</v>
      </c>
      <c r="C8" s="24">
        <v>20</v>
      </c>
      <c r="D8" s="24">
        <v>30</v>
      </c>
      <c r="E8" s="23" t="s">
        <v>6204</v>
      </c>
      <c r="F8" s="65" t="s">
        <v>998</v>
      </c>
      <c r="G8" s="60" t="str">
        <f t="shared" si="0"/>
        <v/>
      </c>
      <c r="H8" s="23" t="str">
        <f t="shared" si="1"/>
        <v>Bidfood</v>
      </c>
      <c r="I8" s="24" t="str">
        <f t="shared" si="2"/>
        <v>4384</v>
      </c>
      <c r="J8" s="24" t="str">
        <f t="shared" si="3"/>
        <v>EF Baby Carrots 1 x 2.5kg</v>
      </c>
      <c r="L8" s="70">
        <f t="shared" si="4"/>
        <v>0.13999999999999999</v>
      </c>
      <c r="M8" s="70">
        <f t="shared" si="5"/>
        <v>1.2</v>
      </c>
      <c r="N8" s="70">
        <f t="shared" si="6"/>
        <v>0.1</v>
      </c>
      <c r="O8" s="70">
        <f t="shared" si="7"/>
        <v>0.08</v>
      </c>
      <c r="P8" s="70">
        <f t="shared" si="8"/>
        <v>0.02</v>
      </c>
      <c r="Q8" s="70">
        <f t="shared" si="9"/>
        <v>0.70000000000000007</v>
      </c>
      <c r="R8" s="70">
        <f t="shared" si="10"/>
        <v>0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0.89999999999999991</v>
      </c>
      <c r="U8" s="70">
        <f t="shared" si="12"/>
        <v>7.6</v>
      </c>
      <c r="V8" s="80"/>
      <c r="W8" s="70">
        <f t="shared" si="13"/>
        <v>0.20999999999999996</v>
      </c>
      <c r="X8" s="70">
        <f t="shared" si="14"/>
        <v>1.7999999999999998</v>
      </c>
      <c r="Y8" s="70">
        <f t="shared" si="15"/>
        <v>0.15</v>
      </c>
      <c r="Z8" s="70">
        <f t="shared" si="16"/>
        <v>0.12</v>
      </c>
      <c r="AA8" s="70">
        <f t="shared" si="17"/>
        <v>0.03</v>
      </c>
      <c r="AB8" s="70">
        <f t="shared" si="18"/>
        <v>1.05</v>
      </c>
      <c r="AC8" s="70">
        <f t="shared" si="19"/>
        <v>0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1.3499999999999999</v>
      </c>
      <c r="AF8" s="70">
        <f t="shared" si="21"/>
        <v>11.4</v>
      </c>
    </row>
    <row r="9" spans="2:32" s="4" customFormat="1" ht="30" customHeight="1" x14ac:dyDescent="0.25">
      <c r="B9" s="23" t="s">
        <v>2840</v>
      </c>
      <c r="C9" s="24">
        <v>3</v>
      </c>
      <c r="D9" s="24">
        <v>4</v>
      </c>
      <c r="E9" s="23" t="s">
        <v>1216</v>
      </c>
      <c r="F9" s="65" t="s">
        <v>5843</v>
      </c>
      <c r="G9" s="60">
        <f t="shared" si="0"/>
        <v>60</v>
      </c>
      <c r="H9" s="23" t="str">
        <f t="shared" si="1"/>
        <v>Savona</v>
      </c>
      <c r="I9" s="24" t="str">
        <f t="shared" si="2"/>
        <v>452688</v>
      </c>
      <c r="J9" s="24" t="str">
        <f t="shared" si="3"/>
        <v>Pre Cut Peeled Roasting Potatoes</v>
      </c>
      <c r="L9" s="70">
        <f t="shared" si="4"/>
        <v>3.42</v>
      </c>
      <c r="M9" s="70">
        <f t="shared" si="5"/>
        <v>35.28</v>
      </c>
      <c r="N9" s="70">
        <f t="shared" si="6"/>
        <v>0.18</v>
      </c>
      <c r="O9" s="70">
        <f t="shared" si="7"/>
        <v>0.12600000000000003</v>
      </c>
      <c r="P9" s="70">
        <f t="shared" si="8"/>
        <v>5.3999999999999992E-2</v>
      </c>
      <c r="Q9" s="70">
        <f t="shared" si="9"/>
        <v>3.5999999999999996</v>
      </c>
      <c r="R9" s="70">
        <f t="shared" si="10"/>
        <v>3.6000000000000004E-2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1.62</v>
      </c>
      <c r="U9" s="70">
        <f t="shared" si="12"/>
        <v>147.6</v>
      </c>
      <c r="V9" s="80"/>
      <c r="W9" s="70">
        <f t="shared" si="13"/>
        <v>4.5599999999999996</v>
      </c>
      <c r="X9" s="70">
        <f t="shared" si="14"/>
        <v>47.04</v>
      </c>
      <c r="Y9" s="70">
        <f t="shared" si="15"/>
        <v>0.24</v>
      </c>
      <c r="Z9" s="70">
        <f t="shared" si="16"/>
        <v>0.16800000000000004</v>
      </c>
      <c r="AA9" s="70">
        <f t="shared" si="17"/>
        <v>7.1999999999999995E-2</v>
      </c>
      <c r="AB9" s="70">
        <f t="shared" si="18"/>
        <v>4.8</v>
      </c>
      <c r="AC9" s="70">
        <f t="shared" si="19"/>
        <v>4.8000000000000001E-2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2.16</v>
      </c>
      <c r="AF9" s="70">
        <f t="shared" si="21"/>
        <v>196.79999999999998</v>
      </c>
    </row>
    <row r="10" spans="2:32" s="4" customFormat="1" ht="30" customHeight="1" x14ac:dyDescent="0.25">
      <c r="B10" s="23" t="s">
        <v>5868</v>
      </c>
      <c r="C10" s="24">
        <v>2.7</v>
      </c>
      <c r="D10" s="24">
        <v>3.6</v>
      </c>
      <c r="E10" s="23" t="s">
        <v>6205</v>
      </c>
      <c r="F10" s="65" t="s">
        <v>5867</v>
      </c>
      <c r="G10" s="60" t="str">
        <f t="shared" ref="G10" si="22">IFERROR(IF(E10="Individual Unit",IF(VLOOKUP($F10,Products,26,FALSE)="","X",VLOOKUP($F10,Products,26,FALSE)),""),"")</f>
        <v/>
      </c>
      <c r="H10" s="23" t="str">
        <f t="shared" si="1"/>
        <v>TBC</v>
      </c>
      <c r="I10" s="24" t="str">
        <f t="shared" si="2"/>
        <v>Spray_Oil</v>
      </c>
      <c r="J10" s="24" t="str">
        <f t="shared" si="3"/>
        <v>Olive Oil Cooking Spray</v>
      </c>
      <c r="L10" s="70">
        <f t="shared" si="4"/>
        <v>0</v>
      </c>
      <c r="M10" s="70">
        <f t="shared" si="5"/>
        <v>0</v>
      </c>
      <c r="N10" s="70">
        <f t="shared" si="6"/>
        <v>1.3365</v>
      </c>
      <c r="O10" s="70">
        <f t="shared" si="7"/>
        <v>1.1448</v>
      </c>
      <c r="P10" s="70">
        <f t="shared" si="8"/>
        <v>0.19170000000000001</v>
      </c>
      <c r="Q10" s="70">
        <f t="shared" si="9"/>
        <v>0</v>
      </c>
      <c r="R10" s="70">
        <f t="shared" si="10"/>
        <v>0</v>
      </c>
      <c r="S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T10" s="70">
        <v>0</v>
      </c>
      <c r="U10" s="70">
        <f t="shared" si="12"/>
        <v>12.987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1.782</v>
      </c>
      <c r="Z10" s="70">
        <f t="shared" si="16"/>
        <v>1.5264</v>
      </c>
      <c r="AA10" s="70">
        <f t="shared" si="17"/>
        <v>0.25559999999999999</v>
      </c>
      <c r="AB10" s="70">
        <f t="shared" si="18"/>
        <v>0</v>
      </c>
      <c r="AC10" s="70">
        <f t="shared" si="19"/>
        <v>0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E10" s="70">
        <v>0</v>
      </c>
      <c r="AF10" s="70">
        <f t="shared" si="21"/>
        <v>17.315999999999999</v>
      </c>
    </row>
    <row r="11" spans="2:32" s="4" customFormat="1" ht="30" customHeight="1" x14ac:dyDescent="0.25">
      <c r="B11" s="23" t="s">
        <v>2982</v>
      </c>
      <c r="C11" s="24">
        <v>75</v>
      </c>
      <c r="D11" s="24">
        <v>100</v>
      </c>
      <c r="E11" s="23" t="s">
        <v>6204</v>
      </c>
      <c r="F11" s="65" t="s">
        <v>3842</v>
      </c>
      <c r="G11" s="60" t="str">
        <f t="shared" si="0"/>
        <v/>
      </c>
      <c r="H11" s="23" t="str">
        <f t="shared" si="1"/>
        <v>Bidfood</v>
      </c>
      <c r="I11" s="24" t="str">
        <f t="shared" si="2"/>
        <v>88408</v>
      </c>
      <c r="J11" s="24" t="str">
        <f t="shared" si="3"/>
        <v>Chicken Breast</v>
      </c>
      <c r="L11" s="70">
        <f t="shared" si="4"/>
        <v>17.475000000000001</v>
      </c>
      <c r="M11" s="70">
        <f t="shared" si="5"/>
        <v>0</v>
      </c>
      <c r="N11" s="70">
        <f t="shared" si="6"/>
        <v>1.35</v>
      </c>
      <c r="O11" s="70">
        <f t="shared" si="7"/>
        <v>0.90000000000000013</v>
      </c>
      <c r="P11" s="70">
        <f t="shared" si="8"/>
        <v>0.45</v>
      </c>
      <c r="Q11" s="70">
        <f t="shared" si="9"/>
        <v>0</v>
      </c>
      <c r="R11" s="70">
        <f t="shared" si="10"/>
        <v>7.4999999999999997E-2</v>
      </c>
      <c r="S11" s="70">
        <f t="shared" si="11"/>
        <v>0</v>
      </c>
      <c r="T11" s="70">
        <v>0</v>
      </c>
      <c r="U11" s="70">
        <f t="shared" si="12"/>
        <v>81.75</v>
      </c>
      <c r="V11" s="80"/>
      <c r="W11" s="70">
        <f t="shared" si="13"/>
        <v>23.3</v>
      </c>
      <c r="X11" s="70">
        <f t="shared" si="14"/>
        <v>0</v>
      </c>
      <c r="Y11" s="70">
        <f t="shared" si="15"/>
        <v>1.8000000000000003</v>
      </c>
      <c r="Z11" s="70">
        <f t="shared" si="16"/>
        <v>1.2000000000000002</v>
      </c>
      <c r="AA11" s="70">
        <f t="shared" si="17"/>
        <v>0.6</v>
      </c>
      <c r="AB11" s="70">
        <f t="shared" si="18"/>
        <v>0</v>
      </c>
      <c r="AC11" s="70">
        <f t="shared" si="19"/>
        <v>0.1</v>
      </c>
      <c r="AD11" s="70">
        <f t="shared" si="20"/>
        <v>0</v>
      </c>
      <c r="AE11" s="70">
        <v>0</v>
      </c>
      <c r="AF11" s="70">
        <f t="shared" si="21"/>
        <v>109.00000000000001</v>
      </c>
    </row>
    <row r="12" spans="2:32" ht="15.75" x14ac:dyDescent="0.25">
      <c r="B12" s="89" t="s">
        <v>6273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23" t="s">
        <v>1220</v>
      </c>
      <c r="C13" s="24">
        <v>50</v>
      </c>
      <c r="D13" s="24">
        <v>50</v>
      </c>
      <c r="E13" s="23" t="s">
        <v>6204</v>
      </c>
      <c r="F13" s="65" t="s">
        <v>5554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3021</v>
      </c>
      <c r="J13" s="24" t="str">
        <f>_xlfn.IFNA(VLOOKUP($F13,Products,5,FALSE),"Not Found")</f>
        <v>Caterers Kitchen Solid Pack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5.9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0.05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0.05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0.90000000000000013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5.9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23.78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0.2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5.9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0.05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0.05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0.90000000000000013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5.9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23.78</v>
      </c>
    </row>
    <row r="14" spans="2:32" s="4" customFormat="1" ht="30" customHeight="1" x14ac:dyDescent="0.25">
      <c r="B14" s="23" t="s">
        <v>6219</v>
      </c>
      <c r="C14" s="24">
        <v>20</v>
      </c>
      <c r="D14" s="24">
        <v>20</v>
      </c>
      <c r="E14" s="23" t="s">
        <v>6204</v>
      </c>
      <c r="F14" s="65" t="s">
        <v>5352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8986</v>
      </c>
      <c r="J14" s="24" t="str">
        <f>_xlfn.IFNA(VLOOKUP($F14,Products,5,FALSE),"Not Found")</f>
        <v xml:space="preserve"> Crumble Topping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1.24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14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3.5999999999999996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2.3800000000000003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1.22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0.64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0.04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4.4000000000000004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92.97399999999999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1.24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14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3.5999999999999996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2.3800000000000003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1.22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0.64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0.04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4.4000000000000004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92.97399999999999</v>
      </c>
    </row>
    <row r="15" spans="2:32" s="4" customFormat="1" ht="30" customHeight="1" x14ac:dyDescent="0.25">
      <c r="B15" s="38" t="s">
        <v>6220</v>
      </c>
      <c r="C15" s="39">
        <v>50</v>
      </c>
      <c r="D15" s="39">
        <v>50</v>
      </c>
      <c r="E15" s="38" t="s">
        <v>6204</v>
      </c>
      <c r="F15" s="65" t="s">
        <v>5721</v>
      </c>
      <c r="G15" s="60" t="str">
        <f>IFERROR(IF(E15="Individual Unit",IF(VLOOKUP($F15,Products,26,FALSE)="","X",VLOOKUP($F15,Products,26,FALSE)),""),"")</f>
        <v/>
      </c>
      <c r="H15" s="23" t="str">
        <f>_xlfn.IFNA(VLOOKUP($F15,Products,2,FALSE),"Not Found")</f>
        <v>Bidfood</v>
      </c>
      <c r="I15" s="24" t="str">
        <f>_xlfn.IFNA(VLOOKUP($F15,Products,4,FALSE),"Not Found")</f>
        <v>96594</v>
      </c>
      <c r="J15" s="24" t="str">
        <f>_xlfn.IFNA(VLOOKUP($F15,Products,5,FALSE),"Not Found")</f>
        <v>Alpro Dairy Free Custard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1.5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6.4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0.85000000000000009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0.7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0.15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0.25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6.5000000000000002E-2</v>
      </c>
      <c r="S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5</v>
      </c>
      <c r="T15" s="70">
        <v>0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40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1.5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6.4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0.85000000000000009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0.7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0.15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0.25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6.5000000000000002E-2</v>
      </c>
      <c r="AD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5</v>
      </c>
      <c r="AE15" s="70">
        <v>0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40</v>
      </c>
    </row>
    <row r="16" spans="2:32" x14ac:dyDescent="0.25">
      <c r="L16" s="71">
        <f t="shared" ref="L16:U16" si="23">SUM(L6:L15)</f>
        <v>25.550999999999998</v>
      </c>
      <c r="M16" s="71">
        <f t="shared" si="23"/>
        <v>65.614000000000004</v>
      </c>
      <c r="N16" s="71">
        <f t="shared" si="23"/>
        <v>9.666500000000001</v>
      </c>
      <c r="O16" s="71">
        <f t="shared" si="23"/>
        <v>7.2008000000000001</v>
      </c>
      <c r="P16" s="71">
        <f t="shared" si="23"/>
        <v>2.4657</v>
      </c>
      <c r="Q16" s="71">
        <f t="shared" si="23"/>
        <v>7.7139999999999995</v>
      </c>
      <c r="R16" s="71">
        <f t="shared" si="23"/>
        <v>0.48600000000000004</v>
      </c>
      <c r="S16" s="71">
        <f t="shared" si="23"/>
        <v>9.8840000000000003</v>
      </c>
      <c r="T16" s="71">
        <f>SUM(T6:T15)</f>
        <v>8.8000000000000007</v>
      </c>
      <c r="U16" s="71">
        <f t="shared" si="23"/>
        <v>445.66699999999997</v>
      </c>
      <c r="V16" s="73" t="s">
        <v>6151</v>
      </c>
      <c r="W16" s="71">
        <f t="shared" ref="W16:AF16" si="24">SUM(W6:W15)</f>
        <v>33.373999999999995</v>
      </c>
      <c r="X16" s="71">
        <f t="shared" si="24"/>
        <v>79.391000000000005</v>
      </c>
      <c r="Y16" s="71">
        <f t="shared" si="24"/>
        <v>11.772</v>
      </c>
      <c r="Z16" s="71">
        <f t="shared" si="24"/>
        <v>8.8743999999999996</v>
      </c>
      <c r="AA16" s="71">
        <f t="shared" si="24"/>
        <v>2.8976000000000002</v>
      </c>
      <c r="AB16" s="71">
        <f t="shared" si="24"/>
        <v>10.076000000000001</v>
      </c>
      <c r="AC16" s="71">
        <f t="shared" si="24"/>
        <v>0.65800000000000014</v>
      </c>
      <c r="AD16" s="71">
        <f t="shared" si="24"/>
        <v>10.126000000000001</v>
      </c>
      <c r="AE16" s="71">
        <f>SUM(AE6:AE15)</f>
        <v>9.98</v>
      </c>
      <c r="AF16" s="71">
        <f t="shared" si="24"/>
        <v>549.73399999999992</v>
      </c>
    </row>
    <row r="17" spans="12:32" ht="15" customHeight="1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ht="15" customHeight="1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916E37E4-C74F-47F3-BC72-D3CC07508B85}"/>
    <hyperlink ref="M1" location="'HOME WEEK 2'!A1" display="&lt; Week 2 Home" xr:uid="{2772460A-EC92-4698-BE49-6A31BFA25E9E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E443A1-769B-41B8-9E32-4C561850E51F}">
          <x14:formula1>
            <xm:f>'Master Product List'!$B:$B</xm:f>
          </x14:formula1>
          <xm:sqref>F13:F15 F6:F11</xm:sqref>
        </x14:dataValidation>
      </x14:dataValidations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F148-CBA2-4759-81CF-B9E28EBE1810}">
  <sheetPr>
    <tabColor theme="3" tint="9.9978637043366805E-2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6048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8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3934</v>
      </c>
      <c r="C6" s="24">
        <v>20</v>
      </c>
      <c r="D6" s="24">
        <v>30</v>
      </c>
      <c r="E6" s="23" t="s">
        <v>6204</v>
      </c>
      <c r="F6" s="65" t="s">
        <v>5898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ESW</v>
      </c>
      <c r="I6" s="24" t="str">
        <f t="shared" ref="I6:I11" si="2">_xlfn.IFNA(VLOOKUP($F6,Products,4,FALSE),"Not Found")</f>
        <v>Onion_Gravy_DF</v>
      </c>
      <c r="J6" s="24" t="str">
        <f t="shared" ref="J6:J11" si="3">_xlfn.IFNA(VLOOKUP($F6,Products,5,FALSE),"Not Found")</f>
        <v>DF Homemade Onion Gravy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0.71599999999999997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2.194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2.08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1.7400000000000002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0.34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0.82400000000000007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0.26600000000000001</v>
      </c>
      <c r="S6" s="70">
        <f t="shared" ref="S6:S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0.48399999999999999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30.375999999999998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1.0739999999999998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3.2910000000000004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3.12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2.6100000000000003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0.51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1.236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0.39900000000000002</v>
      </c>
      <c r="AD6" s="70">
        <f t="shared" ref="AD6:AD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0.72599999999999998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45.564</v>
      </c>
    </row>
    <row r="7" spans="2:32" s="4" customFormat="1" ht="30" customHeight="1" x14ac:dyDescent="0.25">
      <c r="B7" s="23" t="s">
        <v>2382</v>
      </c>
      <c r="C7" s="24">
        <v>20</v>
      </c>
      <c r="D7" s="24">
        <v>30</v>
      </c>
      <c r="E7" s="23" t="s">
        <v>6204</v>
      </c>
      <c r="F7" s="65" t="s">
        <v>5611</v>
      </c>
      <c r="G7" s="60" t="str">
        <f t="shared" si="0"/>
        <v/>
      </c>
      <c r="H7" s="23" t="str">
        <f t="shared" si="1"/>
        <v>Bidfood</v>
      </c>
      <c r="I7" s="24" t="str">
        <f t="shared" si="2"/>
        <v>4386</v>
      </c>
      <c r="J7" s="24" t="str">
        <f t="shared" si="3"/>
        <v>Everyday Favourites Broccoli Florets</v>
      </c>
      <c r="L7" s="70">
        <f t="shared" si="4"/>
        <v>0.85999999999999988</v>
      </c>
      <c r="M7" s="70">
        <f t="shared" si="5"/>
        <v>0.64</v>
      </c>
      <c r="N7" s="70">
        <f t="shared" si="6"/>
        <v>0.12</v>
      </c>
      <c r="O7" s="70">
        <f t="shared" si="7"/>
        <v>0.08</v>
      </c>
      <c r="P7" s="70">
        <f t="shared" si="8"/>
        <v>0.04</v>
      </c>
      <c r="Q7" s="70">
        <f t="shared" si="9"/>
        <v>0.8</v>
      </c>
      <c r="R7" s="70">
        <f t="shared" si="10"/>
        <v>4.0000000000000001E-3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0.38</v>
      </c>
      <c r="U7" s="70">
        <f t="shared" si="12"/>
        <v>8.6</v>
      </c>
      <c r="V7" s="80"/>
      <c r="W7" s="70">
        <f t="shared" si="13"/>
        <v>1.2899999999999998</v>
      </c>
      <c r="X7" s="70">
        <f t="shared" si="14"/>
        <v>0.96</v>
      </c>
      <c r="Y7" s="70">
        <f t="shared" si="15"/>
        <v>0.18</v>
      </c>
      <c r="Z7" s="70">
        <f t="shared" si="16"/>
        <v>0.12</v>
      </c>
      <c r="AA7" s="70">
        <f t="shared" si="17"/>
        <v>0.06</v>
      </c>
      <c r="AB7" s="70">
        <f t="shared" si="18"/>
        <v>1.2</v>
      </c>
      <c r="AC7" s="70">
        <f t="shared" si="19"/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0.56999999999999995</v>
      </c>
      <c r="AF7" s="70">
        <f t="shared" si="21"/>
        <v>12.9</v>
      </c>
    </row>
    <row r="8" spans="2:32" s="4" customFormat="1" ht="30" customHeight="1" x14ac:dyDescent="0.25">
      <c r="B8" s="23" t="s">
        <v>2382</v>
      </c>
      <c r="C8" s="24">
        <v>20</v>
      </c>
      <c r="D8" s="24">
        <v>30</v>
      </c>
      <c r="E8" s="23" t="s">
        <v>6204</v>
      </c>
      <c r="F8" s="65" t="s">
        <v>998</v>
      </c>
      <c r="G8" s="60" t="str">
        <f t="shared" si="0"/>
        <v/>
      </c>
      <c r="H8" s="23" t="str">
        <f t="shared" si="1"/>
        <v>Bidfood</v>
      </c>
      <c r="I8" s="24" t="str">
        <f t="shared" si="2"/>
        <v>4384</v>
      </c>
      <c r="J8" s="24" t="str">
        <f t="shared" si="3"/>
        <v>EF Baby Carrots 1 x 2.5kg</v>
      </c>
      <c r="L8" s="70">
        <f t="shared" si="4"/>
        <v>0.13999999999999999</v>
      </c>
      <c r="M8" s="70">
        <f t="shared" si="5"/>
        <v>1.2</v>
      </c>
      <c r="N8" s="70">
        <f t="shared" si="6"/>
        <v>0.1</v>
      </c>
      <c r="O8" s="70">
        <f t="shared" si="7"/>
        <v>0.08</v>
      </c>
      <c r="P8" s="70">
        <f t="shared" si="8"/>
        <v>0.02</v>
      </c>
      <c r="Q8" s="70">
        <f t="shared" si="9"/>
        <v>0.70000000000000007</v>
      </c>
      <c r="R8" s="70">
        <f t="shared" si="10"/>
        <v>0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0.89999999999999991</v>
      </c>
      <c r="U8" s="70">
        <f t="shared" si="12"/>
        <v>7.6</v>
      </c>
      <c r="V8" s="80"/>
      <c r="W8" s="70">
        <f t="shared" si="13"/>
        <v>0.20999999999999996</v>
      </c>
      <c r="X8" s="70">
        <f t="shared" si="14"/>
        <v>1.7999999999999998</v>
      </c>
      <c r="Y8" s="70">
        <f t="shared" si="15"/>
        <v>0.15</v>
      </c>
      <c r="Z8" s="70">
        <f t="shared" si="16"/>
        <v>0.12</v>
      </c>
      <c r="AA8" s="70">
        <f t="shared" si="17"/>
        <v>0.03</v>
      </c>
      <c r="AB8" s="70">
        <f t="shared" si="18"/>
        <v>1.05</v>
      </c>
      <c r="AC8" s="70">
        <f t="shared" si="19"/>
        <v>0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1.3499999999999999</v>
      </c>
      <c r="AF8" s="70">
        <f t="shared" si="21"/>
        <v>11.4</v>
      </c>
    </row>
    <row r="9" spans="2:32" s="4" customFormat="1" ht="30" customHeight="1" x14ac:dyDescent="0.25">
      <c r="B9" s="23" t="s">
        <v>2840</v>
      </c>
      <c r="C9" s="24">
        <v>3</v>
      </c>
      <c r="D9" s="24">
        <v>4</v>
      </c>
      <c r="E9" s="23" t="s">
        <v>1216</v>
      </c>
      <c r="F9" s="65" t="s">
        <v>5843</v>
      </c>
      <c r="G9" s="60">
        <f t="shared" si="0"/>
        <v>60</v>
      </c>
      <c r="H9" s="23" t="str">
        <f t="shared" si="1"/>
        <v>Savona</v>
      </c>
      <c r="I9" s="24" t="str">
        <f t="shared" si="2"/>
        <v>452688</v>
      </c>
      <c r="J9" s="24" t="str">
        <f t="shared" si="3"/>
        <v>Pre Cut Peeled Roasting Potatoes</v>
      </c>
      <c r="L9" s="70">
        <f t="shared" si="4"/>
        <v>3.42</v>
      </c>
      <c r="M9" s="70">
        <f t="shared" si="5"/>
        <v>35.28</v>
      </c>
      <c r="N9" s="70">
        <f t="shared" si="6"/>
        <v>0.18</v>
      </c>
      <c r="O9" s="70">
        <f t="shared" si="7"/>
        <v>0.12600000000000003</v>
      </c>
      <c r="P9" s="70">
        <f t="shared" si="8"/>
        <v>5.3999999999999992E-2</v>
      </c>
      <c r="Q9" s="70">
        <f t="shared" si="9"/>
        <v>3.5999999999999996</v>
      </c>
      <c r="R9" s="70">
        <f t="shared" si="10"/>
        <v>3.6000000000000004E-2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1.62</v>
      </c>
      <c r="U9" s="70">
        <f t="shared" si="12"/>
        <v>147.6</v>
      </c>
      <c r="V9" s="80"/>
      <c r="W9" s="70">
        <f t="shared" si="13"/>
        <v>4.5599999999999996</v>
      </c>
      <c r="X9" s="70">
        <f t="shared" si="14"/>
        <v>47.04</v>
      </c>
      <c r="Y9" s="70">
        <f t="shared" si="15"/>
        <v>0.24</v>
      </c>
      <c r="Z9" s="70">
        <f t="shared" si="16"/>
        <v>0.16800000000000004</v>
      </c>
      <c r="AA9" s="70">
        <f t="shared" si="17"/>
        <v>7.1999999999999995E-2</v>
      </c>
      <c r="AB9" s="70">
        <f t="shared" si="18"/>
        <v>4.8</v>
      </c>
      <c r="AC9" s="70">
        <f t="shared" si="19"/>
        <v>4.8000000000000001E-2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2.16</v>
      </c>
      <c r="AF9" s="70">
        <f t="shared" si="21"/>
        <v>196.79999999999998</v>
      </c>
    </row>
    <row r="10" spans="2:32" s="4" customFormat="1" ht="30" customHeight="1" x14ac:dyDescent="0.25">
      <c r="B10" s="23" t="s">
        <v>5868</v>
      </c>
      <c r="C10" s="24">
        <v>2.7</v>
      </c>
      <c r="D10" s="24">
        <v>3.6</v>
      </c>
      <c r="E10" s="23" t="s">
        <v>6205</v>
      </c>
      <c r="F10" s="65" t="s">
        <v>5867</v>
      </c>
      <c r="G10" s="60" t="str">
        <f t="shared" ref="G10" si="22">IFERROR(IF(E10="Individual Unit",IF(VLOOKUP($F10,Products,26,FALSE)="","X",VLOOKUP($F10,Products,26,FALSE)),""),"")</f>
        <v/>
      </c>
      <c r="H10" s="23" t="str">
        <f t="shared" si="1"/>
        <v>TBC</v>
      </c>
      <c r="I10" s="24" t="str">
        <f t="shared" si="2"/>
        <v>Spray_Oil</v>
      </c>
      <c r="J10" s="24" t="str">
        <f t="shared" si="3"/>
        <v>Olive Oil Cooking Spray</v>
      </c>
      <c r="L10" s="70">
        <f t="shared" si="4"/>
        <v>0</v>
      </c>
      <c r="M10" s="70">
        <f t="shared" si="5"/>
        <v>0</v>
      </c>
      <c r="N10" s="70">
        <f t="shared" si="6"/>
        <v>1.3365</v>
      </c>
      <c r="O10" s="70">
        <f t="shared" si="7"/>
        <v>1.1448</v>
      </c>
      <c r="P10" s="70">
        <f t="shared" si="8"/>
        <v>0.19170000000000001</v>
      </c>
      <c r="Q10" s="70">
        <f t="shared" si="9"/>
        <v>0</v>
      </c>
      <c r="R10" s="70">
        <f t="shared" si="10"/>
        <v>0</v>
      </c>
      <c r="S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T10" s="70">
        <v>0</v>
      </c>
      <c r="U10" s="70">
        <f t="shared" si="12"/>
        <v>12.987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1.782</v>
      </c>
      <c r="Z10" s="70">
        <f t="shared" si="16"/>
        <v>1.5264</v>
      </c>
      <c r="AA10" s="70">
        <f t="shared" si="17"/>
        <v>0.25559999999999999</v>
      </c>
      <c r="AB10" s="70">
        <f t="shared" si="18"/>
        <v>0</v>
      </c>
      <c r="AC10" s="70">
        <f t="shared" si="19"/>
        <v>0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E10" s="70">
        <v>0</v>
      </c>
      <c r="AF10" s="70">
        <f t="shared" si="21"/>
        <v>17.315999999999999</v>
      </c>
    </row>
    <row r="11" spans="2:32" s="4" customFormat="1" ht="30" customHeight="1" x14ac:dyDescent="0.25">
      <c r="B11" s="23" t="s">
        <v>2982</v>
      </c>
      <c r="C11" s="24">
        <v>75</v>
      </c>
      <c r="D11" s="24">
        <v>100</v>
      </c>
      <c r="E11" s="23" t="s">
        <v>6204</v>
      </c>
      <c r="F11" s="65" t="s">
        <v>3842</v>
      </c>
      <c r="G11" s="60" t="str">
        <f t="shared" si="0"/>
        <v/>
      </c>
      <c r="H11" s="23" t="str">
        <f t="shared" si="1"/>
        <v>Bidfood</v>
      </c>
      <c r="I11" s="24" t="str">
        <f t="shared" si="2"/>
        <v>88408</v>
      </c>
      <c r="J11" s="24" t="str">
        <f t="shared" si="3"/>
        <v>Chicken Breast</v>
      </c>
      <c r="L11" s="70">
        <f t="shared" si="4"/>
        <v>17.475000000000001</v>
      </c>
      <c r="M11" s="70">
        <f t="shared" si="5"/>
        <v>0</v>
      </c>
      <c r="N11" s="70">
        <f t="shared" si="6"/>
        <v>1.35</v>
      </c>
      <c r="O11" s="70">
        <f t="shared" si="7"/>
        <v>0.90000000000000013</v>
      </c>
      <c r="P11" s="70">
        <f t="shared" si="8"/>
        <v>0.45</v>
      </c>
      <c r="Q11" s="70">
        <f t="shared" si="9"/>
        <v>0</v>
      </c>
      <c r="R11" s="70">
        <f t="shared" si="10"/>
        <v>7.4999999999999997E-2</v>
      </c>
      <c r="S11" s="70">
        <f t="shared" si="11"/>
        <v>0</v>
      </c>
      <c r="T11" s="70">
        <v>0</v>
      </c>
      <c r="U11" s="70">
        <f t="shared" si="12"/>
        <v>81.75</v>
      </c>
      <c r="V11" s="80"/>
      <c r="W11" s="70">
        <f t="shared" si="13"/>
        <v>23.3</v>
      </c>
      <c r="X11" s="70">
        <f t="shared" si="14"/>
        <v>0</v>
      </c>
      <c r="Y11" s="70">
        <f t="shared" si="15"/>
        <v>1.8000000000000003</v>
      </c>
      <c r="Z11" s="70">
        <f t="shared" si="16"/>
        <v>1.2000000000000002</v>
      </c>
      <c r="AA11" s="70">
        <f t="shared" si="17"/>
        <v>0.6</v>
      </c>
      <c r="AB11" s="70">
        <f t="shared" si="18"/>
        <v>0</v>
      </c>
      <c r="AC11" s="70">
        <f t="shared" si="19"/>
        <v>0.1</v>
      </c>
      <c r="AD11" s="70">
        <f t="shared" si="20"/>
        <v>0</v>
      </c>
      <c r="AE11" s="70">
        <v>0</v>
      </c>
      <c r="AF11" s="70">
        <f t="shared" si="21"/>
        <v>109.00000000000001</v>
      </c>
    </row>
    <row r="12" spans="2:32" ht="15.75" x14ac:dyDescent="0.25">
      <c r="B12" s="89" t="s">
        <v>6270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6079</v>
      </c>
      <c r="C13" s="39">
        <v>0.1</v>
      </c>
      <c r="D13" s="39">
        <v>0.1</v>
      </c>
      <c r="E13" s="38" t="s">
        <v>1216</v>
      </c>
      <c r="F13" s="65" t="s">
        <v>3258</v>
      </c>
      <c r="G13" s="60">
        <f>IFERROR(IF(E13="Individual Unit",IF(VLOOKUP($F13,Products,26,FALSE)="","X",VLOOKUP($F13,Products,26,FALSE)),""),"")</f>
        <v>3000</v>
      </c>
      <c r="H13" s="23" t="str">
        <f>_xlfn.IFNA(VLOOKUP($F13,Products,2,FALSE),"Not Found")</f>
        <v>Tamar Fresh</v>
      </c>
      <c r="I13" s="24" t="str">
        <f>_xlfn.IFNA(VLOOKUP($F13,Products,4,FALSE),"Not Found")</f>
        <v>23078</v>
      </c>
      <c r="J13" s="24" t="str">
        <f>_xlfn.IFNA(VLOOKUP($F13,Products,5,FALSE),"Not Found")</f>
        <v>Watermelon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0.9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12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0.60000000000000009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0.60000000000000009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0.30000000000000004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54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0.60000000000000009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0.60000000000000009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0.30000000000000004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54</v>
      </c>
    </row>
    <row r="14" spans="2:32" x14ac:dyDescent="0.25">
      <c r="L14" s="71">
        <f t="shared" ref="L14:U14" si="23">SUM(L6:L13)</f>
        <v>23.510999999999999</v>
      </c>
      <c r="M14" s="71">
        <f t="shared" si="23"/>
        <v>51.314</v>
      </c>
      <c r="N14" s="71">
        <f t="shared" si="23"/>
        <v>5.7665000000000006</v>
      </c>
      <c r="O14" s="71">
        <f t="shared" si="23"/>
        <v>4.6707999999999998</v>
      </c>
      <c r="P14" s="71">
        <f t="shared" si="23"/>
        <v>1.0957000000000001</v>
      </c>
      <c r="Q14" s="71">
        <f t="shared" si="23"/>
        <v>6.2239999999999993</v>
      </c>
      <c r="R14" s="71">
        <f t="shared" si="23"/>
        <v>0.38100000000000006</v>
      </c>
      <c r="S14" s="71">
        <f t="shared" si="23"/>
        <v>0.48399999999999999</v>
      </c>
      <c r="T14" s="71">
        <f>SUM(T6:T13)</f>
        <v>14.9</v>
      </c>
      <c r="U14" s="71">
        <f t="shared" si="23"/>
        <v>342.91300000000001</v>
      </c>
      <c r="V14" s="73" t="s">
        <v>6151</v>
      </c>
      <c r="W14" s="71">
        <f t="shared" ref="W14:AF14" si="24">SUM(W6:W13)</f>
        <v>31.334</v>
      </c>
      <c r="X14" s="71">
        <f t="shared" si="24"/>
        <v>65.091000000000008</v>
      </c>
      <c r="Y14" s="71">
        <f>SUM(Y6:Y13)</f>
        <v>7.8719999999999999</v>
      </c>
      <c r="Z14" s="71">
        <f t="shared" si="24"/>
        <v>6.3444000000000003</v>
      </c>
      <c r="AA14" s="71">
        <f t="shared" si="24"/>
        <v>1.5276000000000001</v>
      </c>
      <c r="AB14" s="71">
        <f t="shared" si="24"/>
        <v>8.5860000000000003</v>
      </c>
      <c r="AC14" s="71">
        <f t="shared" si="24"/>
        <v>0.55300000000000005</v>
      </c>
      <c r="AD14" s="71">
        <f t="shared" si="24"/>
        <v>0.72599999999999998</v>
      </c>
      <c r="AE14" s="71">
        <f>SUM(AE6:AE13)</f>
        <v>16.079999999999998</v>
      </c>
      <c r="AF14" s="71">
        <f t="shared" si="24"/>
        <v>446.97999999999996</v>
      </c>
    </row>
    <row r="15" spans="2:32" ht="15" customHeight="1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F3689CF8-88E9-4AB1-AA1E-3B699595A1CC}"/>
    <hyperlink ref="M1" location="'HOME WEEK 2'!A1" display="&lt; Week 2 Home" xr:uid="{4C37EBEB-31CE-41B7-8223-8A606D7C833F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FC9450-301E-4579-B70E-A0C7EE0700C5}">
          <x14:formula1>
            <xm:f>'Master Product List'!$B:$B</xm:f>
          </x14:formula1>
          <xm:sqref>F13 F6:F11</xm:sqref>
        </x14:dataValidation>
      </x14:dataValidations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347D-132D-4157-9369-3571B7A64D2B}">
  <sheetPr>
    <tabColor theme="3" tint="9.9978637043366805E-2"/>
  </sheetPr>
  <dimension ref="B1:AF19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6049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2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3934</v>
      </c>
      <c r="C6" s="24">
        <v>20</v>
      </c>
      <c r="D6" s="24">
        <v>30</v>
      </c>
      <c r="E6" s="23" t="s">
        <v>6204</v>
      </c>
      <c r="F6" s="65" t="s">
        <v>5898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ESW</v>
      </c>
      <c r="I6" s="24" t="str">
        <f t="shared" ref="I6:I11" si="2">_xlfn.IFNA(VLOOKUP($F6,Products,4,FALSE),"Not Found")</f>
        <v>Onion_Gravy_DF</v>
      </c>
      <c r="J6" s="24" t="str">
        <f t="shared" ref="J6:J11" si="3">_xlfn.IFNA(VLOOKUP($F6,Products,5,FALSE),"Not Found")</f>
        <v>DF Homemade Onion Gravy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0.71599999999999997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2.194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2.08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1.7400000000000002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0.34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0.82400000000000007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0.26600000000000001</v>
      </c>
      <c r="S6" s="70">
        <f t="shared" ref="S6:T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0.48399999999999999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30.375999999999998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1.0739999999999998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3.2910000000000004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3.12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2.6100000000000003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0.51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1.236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0.39900000000000002</v>
      </c>
      <c r="AD6" s="70">
        <f t="shared" ref="AD6:AD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0.72599999999999998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45.564</v>
      </c>
    </row>
    <row r="7" spans="2:32" s="4" customFormat="1" ht="30" customHeight="1" x14ac:dyDescent="0.25">
      <c r="B7" s="23" t="s">
        <v>2382</v>
      </c>
      <c r="C7" s="24">
        <v>20</v>
      </c>
      <c r="D7" s="24">
        <v>30</v>
      </c>
      <c r="E7" s="23" t="s">
        <v>6204</v>
      </c>
      <c r="F7" s="65" t="s">
        <v>1360</v>
      </c>
      <c r="G7" s="60" t="str">
        <f t="shared" si="0"/>
        <v/>
      </c>
      <c r="H7" s="23" t="str">
        <f t="shared" si="1"/>
        <v>Bidfood</v>
      </c>
      <c r="I7" s="24" t="str">
        <f t="shared" si="2"/>
        <v>83372</v>
      </c>
      <c r="J7" s="24" t="str">
        <f t="shared" si="3"/>
        <v>EF Cauliflower 1 x 2.5kg</v>
      </c>
      <c r="L7" s="70">
        <f t="shared" si="4"/>
        <v>0.5</v>
      </c>
      <c r="M7" s="70">
        <f t="shared" si="5"/>
        <v>0.88000000000000012</v>
      </c>
      <c r="N7" s="70">
        <f t="shared" si="6"/>
        <v>0.08</v>
      </c>
      <c r="O7" s="70">
        <f t="shared" si="7"/>
        <v>6.2000000000000006E-2</v>
      </c>
      <c r="P7" s="70">
        <f t="shared" si="8"/>
        <v>1.7999999999999999E-2</v>
      </c>
      <c r="Q7" s="70">
        <f t="shared" si="9"/>
        <v>0.36000000000000004</v>
      </c>
      <c r="R7" s="70">
        <f t="shared" si="10"/>
        <v>4.0000000000000001E-3</v>
      </c>
      <c r="S7" s="70">
        <f t="shared" si="11"/>
        <v>0.57999999999999996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0.57999999999999996</v>
      </c>
      <c r="U7" s="70">
        <f t="shared" si="12"/>
        <v>7</v>
      </c>
      <c r="V7" s="80"/>
      <c r="W7" s="70">
        <f t="shared" si="13"/>
        <v>0.75</v>
      </c>
      <c r="X7" s="70">
        <f t="shared" si="14"/>
        <v>1.32</v>
      </c>
      <c r="Y7" s="70">
        <f t="shared" si="15"/>
        <v>0.12</v>
      </c>
      <c r="Z7" s="70">
        <f t="shared" si="16"/>
        <v>9.3000000000000013E-2</v>
      </c>
      <c r="AA7" s="70">
        <f t="shared" si="17"/>
        <v>2.7E-2</v>
      </c>
      <c r="AB7" s="70">
        <f t="shared" si="18"/>
        <v>0.54</v>
      </c>
      <c r="AC7" s="70">
        <f t="shared" si="19"/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0.86999999999999988</v>
      </c>
      <c r="AF7" s="70">
        <f t="shared" si="21"/>
        <v>10.5</v>
      </c>
    </row>
    <row r="8" spans="2:32" s="4" customFormat="1" ht="30" customHeight="1" x14ac:dyDescent="0.25">
      <c r="B8" s="23" t="s">
        <v>2382</v>
      </c>
      <c r="C8" s="24">
        <v>20</v>
      </c>
      <c r="D8" s="24">
        <v>30</v>
      </c>
      <c r="E8" s="23" t="s">
        <v>6204</v>
      </c>
      <c r="F8" s="65" t="s">
        <v>2744</v>
      </c>
      <c r="G8" s="60" t="str">
        <f t="shared" si="0"/>
        <v/>
      </c>
      <c r="H8" s="23" t="str">
        <f t="shared" si="1"/>
        <v>Rd Johns</v>
      </c>
      <c r="I8" s="24" t="str">
        <f t="shared" si="2"/>
        <v>55838</v>
      </c>
      <c r="J8" s="24" t="str">
        <f t="shared" si="3"/>
        <v xml:space="preserve">Peas </v>
      </c>
      <c r="L8" s="70">
        <f t="shared" si="4"/>
        <v>1.04</v>
      </c>
      <c r="M8" s="70">
        <f t="shared" si="5"/>
        <v>1.7999999999999998</v>
      </c>
      <c r="N8" s="70">
        <f t="shared" si="6"/>
        <v>0.06</v>
      </c>
      <c r="O8" s="70">
        <f t="shared" si="7"/>
        <v>0.04</v>
      </c>
      <c r="P8" s="70">
        <f t="shared" si="8"/>
        <v>0.02</v>
      </c>
      <c r="Q8" s="70">
        <f t="shared" si="9"/>
        <v>0.91999999999999993</v>
      </c>
      <c r="R8" s="70">
        <f t="shared" si="10"/>
        <v>1.6E-2</v>
      </c>
      <c r="S8" s="70">
        <f t="shared" si="11"/>
        <v>0.62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0.62</v>
      </c>
      <c r="U8" s="70">
        <f t="shared" si="12"/>
        <v>13.814</v>
      </c>
      <c r="V8" s="80"/>
      <c r="W8" s="70">
        <f t="shared" si="13"/>
        <v>1.56</v>
      </c>
      <c r="X8" s="70">
        <f t="shared" si="14"/>
        <v>2.6999999999999997</v>
      </c>
      <c r="Y8" s="70">
        <f t="shared" si="15"/>
        <v>0.09</v>
      </c>
      <c r="Z8" s="70">
        <f t="shared" si="16"/>
        <v>0.06</v>
      </c>
      <c r="AA8" s="70">
        <f t="shared" si="17"/>
        <v>0.03</v>
      </c>
      <c r="AB8" s="70">
        <f t="shared" si="18"/>
        <v>1.38</v>
      </c>
      <c r="AC8" s="70">
        <f t="shared" si="19"/>
        <v>2.4E-2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0.92999999999999994</v>
      </c>
      <c r="AF8" s="70">
        <f t="shared" si="21"/>
        <v>20.721</v>
      </c>
    </row>
    <row r="9" spans="2:32" s="4" customFormat="1" ht="30" customHeight="1" x14ac:dyDescent="0.25">
      <c r="B9" s="23" t="s">
        <v>2840</v>
      </c>
      <c r="C9" s="24">
        <v>3</v>
      </c>
      <c r="D9" s="24">
        <v>4</v>
      </c>
      <c r="E9" s="23" t="s">
        <v>1216</v>
      </c>
      <c r="F9" s="65" t="s">
        <v>5843</v>
      </c>
      <c r="G9" s="60">
        <f t="shared" si="0"/>
        <v>60</v>
      </c>
      <c r="H9" s="23" t="str">
        <f t="shared" si="1"/>
        <v>Savona</v>
      </c>
      <c r="I9" s="24" t="str">
        <f t="shared" si="2"/>
        <v>452688</v>
      </c>
      <c r="J9" s="24" t="str">
        <f t="shared" si="3"/>
        <v>Pre Cut Peeled Roasting Potatoes</v>
      </c>
      <c r="L9" s="70">
        <f t="shared" si="4"/>
        <v>3.42</v>
      </c>
      <c r="M9" s="70">
        <f t="shared" si="5"/>
        <v>35.28</v>
      </c>
      <c r="N9" s="70">
        <f t="shared" si="6"/>
        <v>0.18</v>
      </c>
      <c r="O9" s="70">
        <f t="shared" si="7"/>
        <v>0.12600000000000003</v>
      </c>
      <c r="P9" s="70">
        <f t="shared" si="8"/>
        <v>5.3999999999999992E-2</v>
      </c>
      <c r="Q9" s="70">
        <f t="shared" si="9"/>
        <v>3.5999999999999996</v>
      </c>
      <c r="R9" s="70">
        <f t="shared" si="10"/>
        <v>3.6000000000000004E-2</v>
      </c>
      <c r="S9" s="70">
        <v>0</v>
      </c>
      <c r="T9" s="70">
        <f t="shared" si="11"/>
        <v>1.62</v>
      </c>
      <c r="U9" s="70">
        <f t="shared" si="12"/>
        <v>147.6</v>
      </c>
      <c r="V9" s="80"/>
      <c r="W9" s="70">
        <f t="shared" si="13"/>
        <v>4.5599999999999996</v>
      </c>
      <c r="X9" s="70">
        <f t="shared" si="14"/>
        <v>47.04</v>
      </c>
      <c r="Y9" s="70">
        <f t="shared" si="15"/>
        <v>0.24</v>
      </c>
      <c r="Z9" s="70">
        <f t="shared" si="16"/>
        <v>0.16800000000000004</v>
      </c>
      <c r="AA9" s="70">
        <f t="shared" si="17"/>
        <v>7.1999999999999995E-2</v>
      </c>
      <c r="AB9" s="70">
        <f t="shared" si="18"/>
        <v>4.8</v>
      </c>
      <c r="AC9" s="70">
        <f t="shared" si="19"/>
        <v>4.8000000000000001E-2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2.16</v>
      </c>
      <c r="AF9" s="70">
        <f t="shared" si="21"/>
        <v>196.79999999999998</v>
      </c>
    </row>
    <row r="10" spans="2:32" s="4" customFormat="1" ht="30" customHeight="1" x14ac:dyDescent="0.25">
      <c r="B10" s="23" t="s">
        <v>5868</v>
      </c>
      <c r="C10" s="24">
        <v>2.7</v>
      </c>
      <c r="D10" s="24">
        <v>3.6</v>
      </c>
      <c r="E10" s="23" t="s">
        <v>6205</v>
      </c>
      <c r="F10" s="65" t="s">
        <v>5867</v>
      </c>
      <c r="G10" s="60" t="str">
        <f t="shared" ref="G10" si="22">IFERROR(IF(E10="Individual Unit",IF(VLOOKUP($F10,Products,26,FALSE)="","X",VLOOKUP($F10,Products,26,FALSE)),""),"")</f>
        <v/>
      </c>
      <c r="H10" s="23" t="str">
        <f t="shared" si="1"/>
        <v>TBC</v>
      </c>
      <c r="I10" s="24" t="str">
        <f t="shared" si="2"/>
        <v>Spray_Oil</v>
      </c>
      <c r="J10" s="24" t="str">
        <f t="shared" si="3"/>
        <v>Olive Oil Cooking Spray</v>
      </c>
      <c r="L10" s="70">
        <f t="shared" si="4"/>
        <v>0</v>
      </c>
      <c r="M10" s="70">
        <f t="shared" si="5"/>
        <v>0</v>
      </c>
      <c r="N10" s="70">
        <f t="shared" si="6"/>
        <v>1.3365</v>
      </c>
      <c r="O10" s="70">
        <f t="shared" si="7"/>
        <v>1.1448</v>
      </c>
      <c r="P10" s="70">
        <f t="shared" si="8"/>
        <v>0.19170000000000001</v>
      </c>
      <c r="Q10" s="70">
        <f t="shared" si="9"/>
        <v>0</v>
      </c>
      <c r="R10" s="70">
        <f t="shared" si="10"/>
        <v>0</v>
      </c>
      <c r="S10" s="70">
        <f t="shared" si="11"/>
        <v>0</v>
      </c>
      <c r="T10" s="70">
        <v>0</v>
      </c>
      <c r="U10" s="70">
        <f t="shared" si="12"/>
        <v>12.987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1.782</v>
      </c>
      <c r="Z10" s="70">
        <f t="shared" si="16"/>
        <v>1.5264</v>
      </c>
      <c r="AA10" s="70">
        <f t="shared" si="17"/>
        <v>0.25559999999999999</v>
      </c>
      <c r="AB10" s="70">
        <f t="shared" si="18"/>
        <v>0</v>
      </c>
      <c r="AC10" s="70">
        <f t="shared" si="19"/>
        <v>0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E10" s="70">
        <v>0</v>
      </c>
      <c r="AF10" s="70">
        <f t="shared" si="21"/>
        <v>17.315999999999999</v>
      </c>
    </row>
    <row r="11" spans="2:32" s="4" customFormat="1" ht="30" customHeight="1" x14ac:dyDescent="0.25">
      <c r="B11" s="23" t="s">
        <v>2016</v>
      </c>
      <c r="C11" s="24">
        <v>75</v>
      </c>
      <c r="D11" s="24">
        <v>95</v>
      </c>
      <c r="E11" s="23" t="s">
        <v>6204</v>
      </c>
      <c r="F11" s="65" t="s">
        <v>5702</v>
      </c>
      <c r="G11" s="60" t="str">
        <f t="shared" si="0"/>
        <v/>
      </c>
      <c r="H11" s="23" t="str">
        <f t="shared" si="1"/>
        <v>Bidfood</v>
      </c>
      <c r="I11" s="24" t="str">
        <f t="shared" si="2"/>
        <v>23354</v>
      </c>
      <c r="J11" s="24" t="str">
        <f t="shared" si="3"/>
        <v>Quorn Vegan Fillets</v>
      </c>
      <c r="L11" s="70">
        <f t="shared" si="4"/>
        <v>10.500000000000002</v>
      </c>
      <c r="M11" s="70">
        <f t="shared" si="5"/>
        <v>3.6750000000000003</v>
      </c>
      <c r="N11" s="70">
        <f t="shared" si="6"/>
        <v>0.9</v>
      </c>
      <c r="O11" s="70">
        <f t="shared" si="7"/>
        <v>0.6</v>
      </c>
      <c r="P11" s="70">
        <f t="shared" si="8"/>
        <v>0.3</v>
      </c>
      <c r="Q11" s="70">
        <f t="shared" si="9"/>
        <v>4.7249999999999996</v>
      </c>
      <c r="R11" s="70">
        <f t="shared" si="10"/>
        <v>0.75</v>
      </c>
      <c r="S11" s="70">
        <f t="shared" si="11"/>
        <v>0</v>
      </c>
      <c r="T11" s="70">
        <v>0</v>
      </c>
      <c r="U11" s="70">
        <f t="shared" si="12"/>
        <v>73.5</v>
      </c>
      <c r="V11" s="80"/>
      <c r="W11" s="70">
        <f t="shared" si="13"/>
        <v>13.3</v>
      </c>
      <c r="X11" s="70">
        <f t="shared" si="14"/>
        <v>4.6550000000000002</v>
      </c>
      <c r="Y11" s="70">
        <f t="shared" si="15"/>
        <v>1.1400000000000001</v>
      </c>
      <c r="Z11" s="70">
        <f t="shared" si="16"/>
        <v>0.76</v>
      </c>
      <c r="AA11" s="70">
        <f t="shared" si="17"/>
        <v>0.38</v>
      </c>
      <c r="AB11" s="70">
        <f t="shared" si="18"/>
        <v>5.9850000000000003</v>
      </c>
      <c r="AC11" s="70">
        <f t="shared" si="19"/>
        <v>0.95000000000000007</v>
      </c>
      <c r="AD11" s="70">
        <f t="shared" si="20"/>
        <v>0</v>
      </c>
      <c r="AE11" s="70">
        <v>0</v>
      </c>
      <c r="AF11" s="70">
        <f t="shared" si="21"/>
        <v>93.1</v>
      </c>
    </row>
    <row r="12" spans="2:32" ht="15.75" x14ac:dyDescent="0.25">
      <c r="B12" s="89" t="s">
        <v>6273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23" t="s">
        <v>1220</v>
      </c>
      <c r="C13" s="24">
        <v>50</v>
      </c>
      <c r="D13" s="24">
        <v>50</v>
      </c>
      <c r="E13" s="23" t="s">
        <v>6204</v>
      </c>
      <c r="F13" s="65" t="s">
        <v>5554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3021</v>
      </c>
      <c r="J13" s="24" t="str">
        <f>_xlfn.IFNA(VLOOKUP($F13,Products,5,FALSE),"Not Found")</f>
        <v>Caterers Kitchen Solid Pack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5.9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0.05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0.05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0.90000000000000013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5.9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23.78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0.2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5.9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0.05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0.05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0.90000000000000013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5.9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23.78</v>
      </c>
    </row>
    <row r="14" spans="2:32" s="4" customFormat="1" ht="30" customHeight="1" x14ac:dyDescent="0.25">
      <c r="B14" s="23" t="s">
        <v>6219</v>
      </c>
      <c r="C14" s="24">
        <v>20</v>
      </c>
      <c r="D14" s="24">
        <v>20</v>
      </c>
      <c r="E14" s="23" t="s">
        <v>6204</v>
      </c>
      <c r="F14" s="65" t="s">
        <v>5352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8986</v>
      </c>
      <c r="J14" s="24" t="str">
        <f>_xlfn.IFNA(VLOOKUP($F14,Products,5,FALSE),"Not Found")</f>
        <v xml:space="preserve"> Crumble Topping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1.24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14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3.5999999999999996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2.3800000000000003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1.22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0.64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0.04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4.4000000000000004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92.97399999999999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1.24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14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3.5999999999999996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2.3800000000000003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1.22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0.64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0.04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4.4000000000000004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92.97399999999999</v>
      </c>
    </row>
    <row r="15" spans="2:32" s="4" customFormat="1" ht="30" customHeight="1" x14ac:dyDescent="0.25">
      <c r="B15" s="38" t="s">
        <v>6220</v>
      </c>
      <c r="C15" s="39">
        <v>50</v>
      </c>
      <c r="D15" s="39">
        <v>50</v>
      </c>
      <c r="E15" s="38" t="s">
        <v>6204</v>
      </c>
      <c r="F15" s="65" t="s">
        <v>5721</v>
      </c>
      <c r="G15" s="60" t="str">
        <f>IFERROR(IF(E15="Individual Unit",IF(VLOOKUP($F15,Products,26,FALSE)="","X",VLOOKUP($F15,Products,26,FALSE)),""),"")</f>
        <v/>
      </c>
      <c r="H15" s="23" t="str">
        <f>_xlfn.IFNA(VLOOKUP($F15,Products,2,FALSE),"Not Found")</f>
        <v>Bidfood</v>
      </c>
      <c r="I15" s="24" t="str">
        <f>_xlfn.IFNA(VLOOKUP($F15,Products,4,FALSE),"Not Found")</f>
        <v>96594</v>
      </c>
      <c r="J15" s="24" t="str">
        <f>_xlfn.IFNA(VLOOKUP($F15,Products,5,FALSE),"Not Found")</f>
        <v>Alpro Dairy Free Custard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1.5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6.4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0.85000000000000009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0.7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0.15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0.25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6.5000000000000002E-2</v>
      </c>
      <c r="S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5</v>
      </c>
      <c r="T15" s="70">
        <v>0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40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1.5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6.4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0.85000000000000009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0.7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0.15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0.25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6.5000000000000002E-2</v>
      </c>
      <c r="AD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5</v>
      </c>
      <c r="AE15" s="70">
        <v>0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40</v>
      </c>
    </row>
    <row r="16" spans="2:32" x14ac:dyDescent="0.25">
      <c r="L16" s="71">
        <f t="shared" ref="L16:U16" si="23">SUM(L6:L15)</f>
        <v>19.116</v>
      </c>
      <c r="M16" s="71">
        <f t="shared" si="23"/>
        <v>70.129000000000005</v>
      </c>
      <c r="N16" s="71">
        <f t="shared" si="23"/>
        <v>9.1364999999999998</v>
      </c>
      <c r="O16" s="71">
        <f t="shared" si="23"/>
        <v>6.8428000000000013</v>
      </c>
      <c r="P16" s="71">
        <f t="shared" si="23"/>
        <v>2.2936999999999999</v>
      </c>
      <c r="Q16" s="71">
        <f t="shared" si="23"/>
        <v>12.218999999999999</v>
      </c>
      <c r="R16" s="71">
        <f t="shared" si="23"/>
        <v>1.177</v>
      </c>
      <c r="S16" s="71">
        <f t="shared" si="23"/>
        <v>11.084</v>
      </c>
      <c r="T16" s="71">
        <f>SUM(T6:T15)</f>
        <v>8.7200000000000006</v>
      </c>
      <c r="U16" s="71">
        <f t="shared" si="23"/>
        <v>442.03100000000001</v>
      </c>
      <c r="V16" s="73" t="s">
        <v>6151</v>
      </c>
      <c r="W16" s="71">
        <f t="shared" ref="W16:AF16" si="24">SUM(W6:W15)</f>
        <v>24.183999999999997</v>
      </c>
      <c r="X16" s="71">
        <f t="shared" si="24"/>
        <v>85.306000000000012</v>
      </c>
      <c r="Y16" s="71">
        <f t="shared" si="24"/>
        <v>10.991999999999999</v>
      </c>
      <c r="Z16" s="71">
        <f t="shared" si="24"/>
        <v>8.3474000000000004</v>
      </c>
      <c r="AA16" s="71">
        <f t="shared" si="24"/>
        <v>2.6446000000000001</v>
      </c>
      <c r="AB16" s="71">
        <f t="shared" si="24"/>
        <v>15.731</v>
      </c>
      <c r="AC16" s="71">
        <f t="shared" si="24"/>
        <v>1.532</v>
      </c>
      <c r="AD16" s="71">
        <f t="shared" si="24"/>
        <v>10.126000000000001</v>
      </c>
      <c r="AE16" s="71">
        <f>SUM(AE6:AE15)</f>
        <v>9.86</v>
      </c>
      <c r="AF16" s="71">
        <f t="shared" si="24"/>
        <v>540.75499999999988</v>
      </c>
    </row>
    <row r="17" spans="12:32" ht="15" customHeight="1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ht="15" customHeight="1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EF7E3EF5-3E28-4497-BEA2-8427D69D6A5A}"/>
    <hyperlink ref="M1" location="'HOME WEEK 2'!A1" display="&lt; Week 2 Home" xr:uid="{A589D89F-B28A-4F24-A727-625B37982944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8610C4-CD81-459B-98EA-57AAD81353C9}">
          <x14:formula1>
            <xm:f>'Master Product List'!$B:$B</xm:f>
          </x14:formula1>
          <xm:sqref>F13:F15 F6:F11</xm:sqref>
        </x14:dataValidation>
      </x14:dataValidations>
    </ext>
  </extLst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9204-9B9E-45ED-A1FB-94D2F3E50E60}">
  <sheetPr>
    <tabColor theme="3" tint="9.9978637043366805E-2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6049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3934</v>
      </c>
      <c r="C6" s="24">
        <v>20</v>
      </c>
      <c r="D6" s="24">
        <v>30</v>
      </c>
      <c r="E6" s="23" t="s">
        <v>6204</v>
      </c>
      <c r="F6" s="65" t="s">
        <v>5898</v>
      </c>
      <c r="G6" s="60" t="str">
        <f t="shared" ref="G6:G11" si="0">IFERROR(IF(E6="Individual Unit",IF(VLOOKUP($F6,Products,26,FALSE)="","X",VLOOKUP($F6,Products,26,FALSE)),""),"")</f>
        <v/>
      </c>
      <c r="H6" s="23" t="str">
        <f t="shared" ref="H6:H11" si="1">_xlfn.IFNA(VLOOKUP($F6,Products,2,FALSE),"Not Found")</f>
        <v>ESW</v>
      </c>
      <c r="I6" s="24" t="str">
        <f t="shared" ref="I6:I11" si="2">_xlfn.IFNA(VLOOKUP($F6,Products,4,FALSE),"Not Found")</f>
        <v>Onion_Gravy_DF</v>
      </c>
      <c r="J6" s="24" t="str">
        <f t="shared" ref="J6:J11" si="3">_xlfn.IFNA(VLOOKUP($F6,Products,5,FALSE),"Not Found")</f>
        <v>DF Homemade Onion Gravy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0.71599999999999997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2.194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2.08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1.7400000000000002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0.34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0.82400000000000007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0.26600000000000001</v>
      </c>
      <c r="S6" s="70">
        <f t="shared" ref="S6:S11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0.48399999999999999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30.375999999999998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1.0739999999999998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3.2910000000000004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3.12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2.6100000000000003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0.51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1.236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0.39900000000000002</v>
      </c>
      <c r="AD6" s="70">
        <f t="shared" ref="AD6:AD11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0.72599999999999998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45.564</v>
      </c>
    </row>
    <row r="7" spans="2:32" s="4" customFormat="1" ht="30" customHeight="1" x14ac:dyDescent="0.25">
      <c r="B7" s="23" t="s">
        <v>2382</v>
      </c>
      <c r="C7" s="24">
        <v>20</v>
      </c>
      <c r="D7" s="24">
        <v>30</v>
      </c>
      <c r="E7" s="23" t="s">
        <v>6204</v>
      </c>
      <c r="F7" s="65" t="s">
        <v>1360</v>
      </c>
      <c r="G7" s="60" t="str">
        <f t="shared" si="0"/>
        <v/>
      </c>
      <c r="H7" s="23" t="str">
        <f t="shared" si="1"/>
        <v>Bidfood</v>
      </c>
      <c r="I7" s="24" t="str">
        <f t="shared" si="2"/>
        <v>83372</v>
      </c>
      <c r="J7" s="24" t="str">
        <f t="shared" si="3"/>
        <v>EF Cauliflower 1 x 2.5kg</v>
      </c>
      <c r="L7" s="70">
        <f t="shared" si="4"/>
        <v>0.5</v>
      </c>
      <c r="M7" s="70">
        <f t="shared" si="5"/>
        <v>0.88000000000000012</v>
      </c>
      <c r="N7" s="70">
        <f t="shared" si="6"/>
        <v>0.08</v>
      </c>
      <c r="O7" s="70">
        <f t="shared" si="7"/>
        <v>6.2000000000000006E-2</v>
      </c>
      <c r="P7" s="70">
        <f t="shared" si="8"/>
        <v>1.7999999999999999E-2</v>
      </c>
      <c r="Q7" s="70">
        <f t="shared" si="9"/>
        <v>0.36000000000000004</v>
      </c>
      <c r="R7" s="70">
        <f t="shared" si="10"/>
        <v>4.0000000000000001E-3</v>
      </c>
      <c r="S7" s="70">
        <v>0</v>
      </c>
      <c r="T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0.57999999999999996</v>
      </c>
      <c r="U7" s="70">
        <f t="shared" si="12"/>
        <v>7</v>
      </c>
      <c r="V7" s="80"/>
      <c r="W7" s="70">
        <f t="shared" si="13"/>
        <v>0.75</v>
      </c>
      <c r="X7" s="70">
        <f t="shared" si="14"/>
        <v>1.32</v>
      </c>
      <c r="Y7" s="70">
        <f t="shared" si="15"/>
        <v>0.12</v>
      </c>
      <c r="Z7" s="70">
        <f t="shared" si="16"/>
        <v>9.3000000000000013E-2</v>
      </c>
      <c r="AA7" s="70">
        <f t="shared" si="17"/>
        <v>2.7E-2</v>
      </c>
      <c r="AB7" s="70">
        <f t="shared" si="18"/>
        <v>0.54</v>
      </c>
      <c r="AC7" s="70">
        <f t="shared" si="19"/>
        <v>6.0000000000000001E-3</v>
      </c>
      <c r="AD7" s="70">
        <v>0</v>
      </c>
      <c r="AE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0.86999999999999988</v>
      </c>
      <c r="AF7" s="70">
        <f t="shared" si="21"/>
        <v>10.5</v>
      </c>
    </row>
    <row r="8" spans="2:32" s="4" customFormat="1" ht="30" customHeight="1" x14ac:dyDescent="0.25">
      <c r="B8" s="23" t="s">
        <v>2382</v>
      </c>
      <c r="C8" s="24">
        <v>20</v>
      </c>
      <c r="D8" s="24">
        <v>30</v>
      </c>
      <c r="E8" s="23" t="s">
        <v>6204</v>
      </c>
      <c r="F8" s="65" t="s">
        <v>2744</v>
      </c>
      <c r="G8" s="60" t="str">
        <f t="shared" si="0"/>
        <v/>
      </c>
      <c r="H8" s="23" t="str">
        <f t="shared" si="1"/>
        <v>Rd Johns</v>
      </c>
      <c r="I8" s="24" t="str">
        <f t="shared" si="2"/>
        <v>55838</v>
      </c>
      <c r="J8" s="24" t="str">
        <f t="shared" si="3"/>
        <v xml:space="preserve">Peas </v>
      </c>
      <c r="L8" s="70">
        <f t="shared" si="4"/>
        <v>1.04</v>
      </c>
      <c r="M8" s="70">
        <f t="shared" si="5"/>
        <v>1.7999999999999998</v>
      </c>
      <c r="N8" s="70">
        <f t="shared" si="6"/>
        <v>0.06</v>
      </c>
      <c r="O8" s="70">
        <f t="shared" si="7"/>
        <v>0.04</v>
      </c>
      <c r="P8" s="70">
        <f t="shared" si="8"/>
        <v>0.02</v>
      </c>
      <c r="Q8" s="70">
        <f t="shared" si="9"/>
        <v>0.91999999999999993</v>
      </c>
      <c r="R8" s="70">
        <f t="shared" si="10"/>
        <v>1.6E-2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0.62</v>
      </c>
      <c r="U8" s="70">
        <f t="shared" si="12"/>
        <v>13.814</v>
      </c>
      <c r="V8" s="80"/>
      <c r="W8" s="70">
        <f t="shared" si="13"/>
        <v>1.56</v>
      </c>
      <c r="X8" s="70">
        <f t="shared" si="14"/>
        <v>2.6999999999999997</v>
      </c>
      <c r="Y8" s="70">
        <f t="shared" si="15"/>
        <v>0.09</v>
      </c>
      <c r="Z8" s="70">
        <f t="shared" si="16"/>
        <v>0.06</v>
      </c>
      <c r="AA8" s="70">
        <f t="shared" si="17"/>
        <v>0.03</v>
      </c>
      <c r="AB8" s="70">
        <f t="shared" si="18"/>
        <v>1.38</v>
      </c>
      <c r="AC8" s="70">
        <f t="shared" si="19"/>
        <v>2.4E-2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0.92999999999999994</v>
      </c>
      <c r="AF8" s="70">
        <f t="shared" si="21"/>
        <v>20.721</v>
      </c>
    </row>
    <row r="9" spans="2:32" s="4" customFormat="1" ht="30" customHeight="1" x14ac:dyDescent="0.25">
      <c r="B9" s="23" t="s">
        <v>2840</v>
      </c>
      <c r="C9" s="24">
        <v>3</v>
      </c>
      <c r="D9" s="24">
        <v>4</v>
      </c>
      <c r="E9" s="23" t="s">
        <v>1216</v>
      </c>
      <c r="F9" s="65" t="s">
        <v>5843</v>
      </c>
      <c r="G9" s="60">
        <f t="shared" si="0"/>
        <v>60</v>
      </c>
      <c r="H9" s="23" t="str">
        <f t="shared" si="1"/>
        <v>Savona</v>
      </c>
      <c r="I9" s="24" t="str">
        <f t="shared" si="2"/>
        <v>452688</v>
      </c>
      <c r="J9" s="24" t="str">
        <f t="shared" si="3"/>
        <v>Pre Cut Peeled Roasting Potatoes</v>
      </c>
      <c r="L9" s="70">
        <f t="shared" si="4"/>
        <v>3.42</v>
      </c>
      <c r="M9" s="70">
        <f t="shared" si="5"/>
        <v>35.28</v>
      </c>
      <c r="N9" s="70">
        <f t="shared" si="6"/>
        <v>0.18</v>
      </c>
      <c r="O9" s="70">
        <f t="shared" si="7"/>
        <v>0.12600000000000003</v>
      </c>
      <c r="P9" s="70">
        <f t="shared" si="8"/>
        <v>5.3999999999999992E-2</v>
      </c>
      <c r="Q9" s="70">
        <f t="shared" si="9"/>
        <v>3.5999999999999996</v>
      </c>
      <c r="R9" s="70">
        <f t="shared" si="10"/>
        <v>3.6000000000000004E-2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1.62</v>
      </c>
      <c r="U9" s="70">
        <f t="shared" si="12"/>
        <v>147.6</v>
      </c>
      <c r="V9" s="80"/>
      <c r="W9" s="70">
        <f t="shared" si="13"/>
        <v>4.5599999999999996</v>
      </c>
      <c r="X9" s="70">
        <f t="shared" si="14"/>
        <v>47.04</v>
      </c>
      <c r="Y9" s="70">
        <f t="shared" si="15"/>
        <v>0.24</v>
      </c>
      <c r="Z9" s="70">
        <f t="shared" si="16"/>
        <v>0.16800000000000004</v>
      </c>
      <c r="AA9" s="70">
        <f t="shared" si="17"/>
        <v>7.1999999999999995E-2</v>
      </c>
      <c r="AB9" s="70">
        <f t="shared" si="18"/>
        <v>4.8</v>
      </c>
      <c r="AC9" s="70">
        <f t="shared" si="19"/>
        <v>4.8000000000000001E-2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2.16</v>
      </c>
      <c r="AF9" s="70">
        <f t="shared" si="21"/>
        <v>196.79999999999998</v>
      </c>
    </row>
    <row r="10" spans="2:32" s="4" customFormat="1" ht="30" customHeight="1" x14ac:dyDescent="0.25">
      <c r="B10" s="23" t="s">
        <v>5868</v>
      </c>
      <c r="C10" s="24">
        <v>2.7</v>
      </c>
      <c r="D10" s="24">
        <v>3.6</v>
      </c>
      <c r="E10" s="23" t="s">
        <v>6205</v>
      </c>
      <c r="F10" s="65" t="s">
        <v>5867</v>
      </c>
      <c r="G10" s="60" t="str">
        <f t="shared" ref="G10" si="22">IFERROR(IF(E10="Individual Unit",IF(VLOOKUP($F10,Products,26,FALSE)="","X",VLOOKUP($F10,Products,26,FALSE)),""),"")</f>
        <v/>
      </c>
      <c r="H10" s="23" t="str">
        <f t="shared" si="1"/>
        <v>TBC</v>
      </c>
      <c r="I10" s="24" t="str">
        <f t="shared" si="2"/>
        <v>Spray_Oil</v>
      </c>
      <c r="J10" s="24" t="str">
        <f t="shared" si="3"/>
        <v>Olive Oil Cooking Spray</v>
      </c>
      <c r="L10" s="70">
        <f t="shared" si="4"/>
        <v>0</v>
      </c>
      <c r="M10" s="70">
        <f t="shared" si="5"/>
        <v>0</v>
      </c>
      <c r="N10" s="70">
        <f t="shared" si="6"/>
        <v>1.3365</v>
      </c>
      <c r="O10" s="70">
        <f t="shared" si="7"/>
        <v>1.1448</v>
      </c>
      <c r="P10" s="70">
        <f t="shared" si="8"/>
        <v>0.19170000000000001</v>
      </c>
      <c r="Q10" s="70">
        <f t="shared" si="9"/>
        <v>0</v>
      </c>
      <c r="R10" s="70">
        <f t="shared" si="10"/>
        <v>0</v>
      </c>
      <c r="S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T10" s="70">
        <v>0</v>
      </c>
      <c r="U10" s="70">
        <f t="shared" si="12"/>
        <v>12.987</v>
      </c>
      <c r="V10" s="80"/>
      <c r="W10" s="70">
        <f t="shared" si="13"/>
        <v>0</v>
      </c>
      <c r="X10" s="70">
        <f t="shared" si="14"/>
        <v>0</v>
      </c>
      <c r="Y10" s="70">
        <f t="shared" si="15"/>
        <v>1.782</v>
      </c>
      <c r="Z10" s="70">
        <f t="shared" si="16"/>
        <v>1.5264</v>
      </c>
      <c r="AA10" s="70">
        <f t="shared" si="17"/>
        <v>0.25559999999999999</v>
      </c>
      <c r="AB10" s="70">
        <f t="shared" si="18"/>
        <v>0</v>
      </c>
      <c r="AC10" s="70">
        <f t="shared" si="19"/>
        <v>0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E10" s="70">
        <v>0</v>
      </c>
      <c r="AF10" s="70">
        <f t="shared" si="21"/>
        <v>17.315999999999999</v>
      </c>
    </row>
    <row r="11" spans="2:32" s="4" customFormat="1" ht="30" customHeight="1" x14ac:dyDescent="0.25">
      <c r="B11" s="23" t="s">
        <v>2016</v>
      </c>
      <c r="C11" s="24">
        <v>75</v>
      </c>
      <c r="D11" s="24">
        <v>95</v>
      </c>
      <c r="E11" s="23" t="s">
        <v>6204</v>
      </c>
      <c r="F11" s="65" t="s">
        <v>3842</v>
      </c>
      <c r="G11" s="60" t="str">
        <f t="shared" si="0"/>
        <v/>
      </c>
      <c r="H11" s="23" t="str">
        <f t="shared" si="1"/>
        <v>Bidfood</v>
      </c>
      <c r="I11" s="24" t="str">
        <f t="shared" si="2"/>
        <v>88408</v>
      </c>
      <c r="J11" s="24" t="str">
        <f t="shared" si="3"/>
        <v>Chicken Breast</v>
      </c>
      <c r="L11" s="70">
        <f t="shared" si="4"/>
        <v>17.475000000000001</v>
      </c>
      <c r="M11" s="70">
        <f t="shared" si="5"/>
        <v>0</v>
      </c>
      <c r="N11" s="70">
        <f t="shared" si="6"/>
        <v>1.35</v>
      </c>
      <c r="O11" s="70">
        <f t="shared" si="7"/>
        <v>0.90000000000000013</v>
      </c>
      <c r="P11" s="70">
        <f t="shared" si="8"/>
        <v>0.45</v>
      </c>
      <c r="Q11" s="70">
        <f t="shared" si="9"/>
        <v>0</v>
      </c>
      <c r="R11" s="70">
        <f t="shared" si="10"/>
        <v>7.4999999999999997E-2</v>
      </c>
      <c r="S11" s="70">
        <f t="shared" si="11"/>
        <v>0</v>
      </c>
      <c r="T11" s="70">
        <v>0</v>
      </c>
      <c r="U11" s="70">
        <f t="shared" si="12"/>
        <v>81.75</v>
      </c>
      <c r="V11" s="80"/>
      <c r="W11" s="70">
        <f t="shared" si="13"/>
        <v>22.135000000000002</v>
      </c>
      <c r="X11" s="70">
        <f t="shared" si="14"/>
        <v>0</v>
      </c>
      <c r="Y11" s="70">
        <f t="shared" si="15"/>
        <v>1.7100000000000002</v>
      </c>
      <c r="Z11" s="70">
        <f t="shared" si="16"/>
        <v>1.1400000000000001</v>
      </c>
      <c r="AA11" s="70">
        <f t="shared" si="17"/>
        <v>0.57000000000000006</v>
      </c>
      <c r="AB11" s="70">
        <f t="shared" si="18"/>
        <v>0</v>
      </c>
      <c r="AC11" s="70">
        <f t="shared" si="19"/>
        <v>9.5000000000000001E-2</v>
      </c>
      <c r="AD11" s="70">
        <f t="shared" si="20"/>
        <v>0</v>
      </c>
      <c r="AE11" s="70">
        <v>0</v>
      </c>
      <c r="AF11" s="70">
        <f t="shared" si="21"/>
        <v>103.55000000000001</v>
      </c>
    </row>
    <row r="12" spans="2:32" ht="15.75" x14ac:dyDescent="0.25">
      <c r="B12" s="89" t="s">
        <v>6270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6079</v>
      </c>
      <c r="C13" s="39">
        <v>0.1</v>
      </c>
      <c r="D13" s="39">
        <v>0.1</v>
      </c>
      <c r="E13" s="38" t="s">
        <v>1216</v>
      </c>
      <c r="F13" s="65" t="s">
        <v>3258</v>
      </c>
      <c r="G13" s="60">
        <f>IFERROR(IF(E13="Individual Unit",IF(VLOOKUP($F13,Products,26,FALSE)="","X",VLOOKUP($F13,Products,26,FALSE)),""),"")</f>
        <v>3000</v>
      </c>
      <c r="H13" s="23" t="str">
        <f>_xlfn.IFNA(VLOOKUP($F13,Products,2,FALSE),"Not Found")</f>
        <v>Tamar Fresh</v>
      </c>
      <c r="I13" s="24" t="str">
        <f>_xlfn.IFNA(VLOOKUP($F13,Products,4,FALSE),"Not Found")</f>
        <v>23078</v>
      </c>
      <c r="J13" s="24" t="str">
        <f>_xlfn.IFNA(VLOOKUP($F13,Products,5,FALSE),"Not Found")</f>
        <v>Watermelon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0.9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12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0.60000000000000009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0.60000000000000009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0.30000000000000004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54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0.60000000000000009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0.60000000000000009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0.30000000000000004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54</v>
      </c>
    </row>
    <row r="14" spans="2:32" x14ac:dyDescent="0.25">
      <c r="L14" s="71">
        <f t="shared" ref="L14:U14" si="23">SUM(L6:L13)</f>
        <v>24.051000000000002</v>
      </c>
      <c r="M14" s="71">
        <f t="shared" si="23"/>
        <v>52.154000000000003</v>
      </c>
      <c r="N14" s="71">
        <f t="shared" si="23"/>
        <v>5.6865000000000006</v>
      </c>
      <c r="O14" s="71">
        <f t="shared" si="23"/>
        <v>4.6128</v>
      </c>
      <c r="P14" s="71">
        <f t="shared" si="23"/>
        <v>1.0737000000000001</v>
      </c>
      <c r="Q14" s="71">
        <f t="shared" si="23"/>
        <v>6.0039999999999996</v>
      </c>
      <c r="R14" s="71">
        <f t="shared" si="23"/>
        <v>0.39700000000000008</v>
      </c>
      <c r="S14" s="71">
        <f t="shared" si="23"/>
        <v>0.48399999999999999</v>
      </c>
      <c r="T14" s="71">
        <f>SUM(T6:T13)</f>
        <v>14.82</v>
      </c>
      <c r="U14" s="71">
        <f t="shared" si="23"/>
        <v>347.52699999999999</v>
      </c>
      <c r="V14" s="73" t="s">
        <v>6151</v>
      </c>
      <c r="W14" s="71">
        <f t="shared" ref="W14:AF14" si="24">SUM(W6:W13)</f>
        <v>30.978999999999999</v>
      </c>
      <c r="X14" s="71">
        <f t="shared" si="24"/>
        <v>66.350999999999999</v>
      </c>
      <c r="Y14" s="71">
        <f t="shared" si="24"/>
        <v>7.6620000000000008</v>
      </c>
      <c r="Z14" s="71">
        <f t="shared" si="24"/>
        <v>6.1974</v>
      </c>
      <c r="AA14" s="71">
        <f t="shared" si="24"/>
        <v>1.4646000000000001</v>
      </c>
      <c r="AB14" s="71">
        <f t="shared" si="24"/>
        <v>8.2560000000000002</v>
      </c>
      <c r="AC14" s="71">
        <f t="shared" si="24"/>
        <v>0.57200000000000006</v>
      </c>
      <c r="AD14" s="71">
        <f t="shared" si="24"/>
        <v>0.72599999999999998</v>
      </c>
      <c r="AE14" s="71">
        <f>SUM(AE6:AE13)</f>
        <v>15.96</v>
      </c>
      <c r="AF14" s="71">
        <f t="shared" si="24"/>
        <v>448.45099999999996</v>
      </c>
    </row>
    <row r="15" spans="2:32" ht="15" customHeight="1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9BE4E453-4D87-48C3-8EE1-F180DDF4796A}"/>
    <hyperlink ref="M1" location="'HOME WEEK 2'!A1" display="&lt; Week 2 Home" xr:uid="{CCCD6632-834B-4E4D-B366-FA2D5A5D3335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324F68-AD97-49E7-8848-453A7E3BEF3F}">
          <x14:formula1>
            <xm:f>'Master Product List'!$B:$B</xm:f>
          </x14:formula1>
          <xm:sqref>F13 F6:F11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04F39-10AD-4D9D-9E6F-E8034F76C00F}">
  <sheetPr codeName="Sheet214">
    <tabColor rgb="FF0070C0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B12" sqref="B12:F12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117" t="s">
        <v>6201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54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58" t="s">
        <v>2745</v>
      </c>
      <c r="C6" s="58">
        <v>20</v>
      </c>
      <c r="D6" s="58">
        <v>30</v>
      </c>
      <c r="E6" s="58" t="s">
        <v>6204</v>
      </c>
      <c r="F6" s="23" t="s">
        <v>2744</v>
      </c>
      <c r="G6" s="60" t="str">
        <f t="shared" ref="G6:G10" si="0">IFERROR(IF(E6="Individual Unit",IF(VLOOKUP($F6,Products,26,FALSE)="","X",VLOOKUP($F6,Products,26,FALSE)),""),"")</f>
        <v/>
      </c>
      <c r="H6" s="23" t="str">
        <f t="shared" ref="H6:H10" si="1">_xlfn.IFNA(VLOOKUP($F6,Products,2,FALSE),"Not Found")</f>
        <v>Rd Johns</v>
      </c>
      <c r="I6" s="24" t="str">
        <f t="shared" ref="I6:I10" si="2">_xlfn.IFNA(VLOOKUP($F6,Products,4,FALSE),"Not Found")</f>
        <v>55838</v>
      </c>
      <c r="J6" s="24" t="str">
        <f t="shared" ref="J6:J10" si="3">_xlfn.IFNA(VLOOKUP($F6,Products,5,FALSE),"Not Found")</f>
        <v xml:space="preserve">Peas 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1.04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1.7999999999999998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0.06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0.04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0.02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0.91999999999999993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1.6E-2</v>
      </c>
      <c r="S6" s="70">
        <f t="shared" ref="S6:T13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0.62</v>
      </c>
      <c r="T6" s="70">
        <v>0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13.814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1.56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2.6999999999999997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0.09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0.06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0.03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1.38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2.4E-2</v>
      </c>
      <c r="AD6" s="70">
        <f t="shared" ref="AD6:AE10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0.92999999999999994</v>
      </c>
      <c r="AE6" s="70">
        <v>0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20.721</v>
      </c>
    </row>
    <row r="7" spans="2:32" s="4" customFormat="1" ht="30" customHeight="1" x14ac:dyDescent="0.25">
      <c r="B7" s="58" t="s">
        <v>1812</v>
      </c>
      <c r="C7" s="58">
        <v>75</v>
      </c>
      <c r="D7" s="58">
        <v>100</v>
      </c>
      <c r="E7" s="58" t="s">
        <v>6204</v>
      </c>
      <c r="F7" s="23" t="s">
        <v>5834</v>
      </c>
      <c r="G7" s="60" t="str">
        <f t="shared" si="0"/>
        <v/>
      </c>
      <c r="H7" s="23" t="str">
        <f t="shared" si="1"/>
        <v>Bidfood</v>
      </c>
      <c r="I7" s="24" t="str">
        <f t="shared" si="2"/>
        <v>35000</v>
      </c>
      <c r="J7" s="24" t="str">
        <f t="shared" si="3"/>
        <v>Potato chip skin on 10mm</v>
      </c>
      <c r="L7" s="70">
        <f t="shared" si="4"/>
        <v>1.5750000000000002</v>
      </c>
      <c r="M7" s="70">
        <f t="shared" si="5"/>
        <v>12.899999999999999</v>
      </c>
      <c r="N7" s="70">
        <f t="shared" si="6"/>
        <v>0.15</v>
      </c>
      <c r="O7" s="70">
        <f t="shared" si="7"/>
        <v>0.15</v>
      </c>
      <c r="P7" s="70">
        <f t="shared" si="8"/>
        <v>0</v>
      </c>
      <c r="Q7" s="70">
        <f t="shared" si="9"/>
        <v>0.97500000000000009</v>
      </c>
      <c r="R7" s="70">
        <f t="shared" si="10"/>
        <v>1.5000000000000001E-2</v>
      </c>
      <c r="S7" s="70">
        <v>0</v>
      </c>
      <c r="T7" s="70">
        <f t="shared" si="11"/>
        <v>0.45</v>
      </c>
      <c r="U7" s="70">
        <f t="shared" si="12"/>
        <v>56.25</v>
      </c>
      <c r="V7" s="80"/>
      <c r="W7" s="70">
        <f t="shared" si="13"/>
        <v>2.1</v>
      </c>
      <c r="X7" s="70">
        <f t="shared" si="14"/>
        <v>17.2</v>
      </c>
      <c r="Y7" s="70">
        <f t="shared" si="15"/>
        <v>0.2</v>
      </c>
      <c r="Z7" s="70">
        <f t="shared" si="16"/>
        <v>0.2</v>
      </c>
      <c r="AA7" s="70">
        <f t="shared" si="17"/>
        <v>0</v>
      </c>
      <c r="AB7" s="70">
        <f t="shared" si="18"/>
        <v>1.3</v>
      </c>
      <c r="AC7" s="70">
        <f t="shared" si="19"/>
        <v>0.02</v>
      </c>
      <c r="AD7" s="70">
        <v>0</v>
      </c>
      <c r="AE7" s="70">
        <f t="shared" si="20"/>
        <v>0.6</v>
      </c>
      <c r="AF7" s="70">
        <f t="shared" si="21"/>
        <v>75</v>
      </c>
    </row>
    <row r="8" spans="2:32" s="4" customFormat="1" ht="30" customHeight="1" x14ac:dyDescent="0.25">
      <c r="B8" s="58" t="s">
        <v>5859</v>
      </c>
      <c r="C8" s="58">
        <v>1.1299999999999999</v>
      </c>
      <c r="D8" s="58">
        <v>1.5</v>
      </c>
      <c r="E8" s="58" t="s">
        <v>6205</v>
      </c>
      <c r="F8" s="23" t="s">
        <v>5858</v>
      </c>
      <c r="G8" s="60" t="str">
        <f t="shared" ref="G8" si="22">IFERROR(IF(E8="Individual Unit",IF(VLOOKUP($F8,Products,26,FALSE)="","X",VLOOKUP($F8,Products,26,FALSE)),""),"")</f>
        <v/>
      </c>
      <c r="H8" s="23" t="str">
        <f t="shared" si="1"/>
        <v>Bidfood</v>
      </c>
      <c r="I8" s="24" t="str">
        <f t="shared" si="2"/>
        <v>00097</v>
      </c>
      <c r="J8" s="24" t="str">
        <f t="shared" si="3"/>
        <v>La Pedriza Olive Oil</v>
      </c>
      <c r="L8" s="70">
        <f t="shared" si="4"/>
        <v>0</v>
      </c>
      <c r="M8" s="70">
        <f t="shared" si="5"/>
        <v>0</v>
      </c>
      <c r="N8" s="70">
        <f t="shared" si="6"/>
        <v>1.1299999999999999</v>
      </c>
      <c r="O8" s="70">
        <f t="shared" si="7"/>
        <v>0.97179999999999989</v>
      </c>
      <c r="P8" s="70">
        <f t="shared" si="8"/>
        <v>0.15820000000000001</v>
      </c>
      <c r="Q8" s="70">
        <f t="shared" si="9"/>
        <v>0</v>
      </c>
      <c r="R8" s="70">
        <f t="shared" si="10"/>
        <v>0</v>
      </c>
      <c r="S8" s="70">
        <f t="shared" si="11"/>
        <v>0</v>
      </c>
      <c r="T8" s="70">
        <v>0</v>
      </c>
      <c r="U8" s="70">
        <f t="shared" si="12"/>
        <v>10.169999999999998</v>
      </c>
      <c r="V8" s="80"/>
      <c r="W8" s="70">
        <f t="shared" si="13"/>
        <v>0</v>
      </c>
      <c r="X8" s="70">
        <f t="shared" si="14"/>
        <v>0</v>
      </c>
      <c r="Y8" s="70">
        <f t="shared" si="15"/>
        <v>1.5</v>
      </c>
      <c r="Z8" s="70">
        <f t="shared" si="16"/>
        <v>1.29</v>
      </c>
      <c r="AA8" s="70">
        <f t="shared" si="17"/>
        <v>0.21000000000000002</v>
      </c>
      <c r="AB8" s="70">
        <f t="shared" si="18"/>
        <v>0</v>
      </c>
      <c r="AC8" s="70">
        <f t="shared" si="19"/>
        <v>0</v>
      </c>
      <c r="AD8" s="70">
        <f t="shared" si="20"/>
        <v>0</v>
      </c>
      <c r="AE8" s="70">
        <v>0</v>
      </c>
      <c r="AF8" s="70">
        <f t="shared" si="21"/>
        <v>13.5</v>
      </c>
    </row>
    <row r="9" spans="2:32" s="4" customFormat="1" ht="30" customHeight="1" x14ac:dyDescent="0.25">
      <c r="B9" s="58" t="s">
        <v>3571</v>
      </c>
      <c r="C9" s="58">
        <v>70</v>
      </c>
      <c r="D9" s="58">
        <v>90</v>
      </c>
      <c r="E9" s="58" t="s">
        <v>6204</v>
      </c>
      <c r="F9" s="23" t="s">
        <v>5499</v>
      </c>
      <c r="G9" s="60" t="str">
        <f t="shared" si="0"/>
        <v/>
      </c>
      <c r="H9" s="23" t="str">
        <f t="shared" si="1"/>
        <v>RD Johns</v>
      </c>
      <c r="I9" s="24" t="str">
        <f t="shared" si="2"/>
        <v>8240</v>
      </c>
      <c r="J9" s="24" t="str">
        <f t="shared" si="3"/>
        <v>Turkey Stir Fry Strips</v>
      </c>
      <c r="L9" s="70">
        <f t="shared" si="4"/>
        <v>16.87</v>
      </c>
      <c r="M9" s="70">
        <f t="shared" si="5"/>
        <v>0.21</v>
      </c>
      <c r="N9" s="70">
        <f t="shared" si="6"/>
        <v>1.5400000000000003</v>
      </c>
      <c r="O9" s="70">
        <f t="shared" si="7"/>
        <v>1.1200000000000001</v>
      </c>
      <c r="P9" s="70">
        <f t="shared" si="8"/>
        <v>0.42</v>
      </c>
      <c r="Q9" s="70">
        <f t="shared" si="9"/>
        <v>0.35000000000000003</v>
      </c>
      <c r="R9" s="70">
        <f t="shared" si="10"/>
        <v>0.13300000000000001</v>
      </c>
      <c r="S9" s="70">
        <f t="shared" si="11"/>
        <v>0.21</v>
      </c>
      <c r="T9" s="70">
        <v>0</v>
      </c>
      <c r="U9" s="70">
        <f t="shared" si="12"/>
        <v>82.6</v>
      </c>
      <c r="V9" s="80"/>
      <c r="W9" s="70">
        <f t="shared" si="13"/>
        <v>21.69</v>
      </c>
      <c r="X9" s="70">
        <f t="shared" si="14"/>
        <v>0.27</v>
      </c>
      <c r="Y9" s="70">
        <f t="shared" si="15"/>
        <v>1.9800000000000002</v>
      </c>
      <c r="Z9" s="70">
        <f t="shared" si="16"/>
        <v>1.44</v>
      </c>
      <c r="AA9" s="70">
        <f t="shared" si="17"/>
        <v>0.54</v>
      </c>
      <c r="AB9" s="70">
        <f t="shared" si="18"/>
        <v>0.45</v>
      </c>
      <c r="AC9" s="70">
        <f t="shared" si="19"/>
        <v>0.17100000000000001</v>
      </c>
      <c r="AD9" s="70">
        <f t="shared" si="20"/>
        <v>0.27</v>
      </c>
      <c r="AE9" s="70">
        <v>0</v>
      </c>
      <c r="AF9" s="70">
        <f t="shared" si="21"/>
        <v>106.19999999999999</v>
      </c>
    </row>
    <row r="10" spans="2:32" s="4" customFormat="1" ht="30" customHeight="1" x14ac:dyDescent="0.25">
      <c r="B10" s="58" t="s">
        <v>6206</v>
      </c>
      <c r="C10" s="58">
        <v>2</v>
      </c>
      <c r="D10" s="58">
        <v>2</v>
      </c>
      <c r="E10" s="58" t="s">
        <v>6204</v>
      </c>
      <c r="F10" s="23" t="s">
        <v>5455</v>
      </c>
      <c r="G10" s="60" t="str">
        <f t="shared" si="0"/>
        <v/>
      </c>
      <c r="H10" s="23" t="str">
        <f t="shared" si="1"/>
        <v>RD Johns</v>
      </c>
      <c r="I10" s="24" t="str">
        <f t="shared" si="2"/>
        <v>16886</v>
      </c>
      <c r="J10" s="24" t="str">
        <f t="shared" si="3"/>
        <v>Cajun Seasoning</v>
      </c>
      <c r="L10" s="70">
        <f t="shared" si="4"/>
        <v>0.19800000000000001</v>
      </c>
      <c r="M10" s="70">
        <f t="shared" si="5"/>
        <v>0.44400000000000001</v>
      </c>
      <c r="N10" s="70">
        <f t="shared" si="6"/>
        <v>0.154</v>
      </c>
      <c r="O10" s="70">
        <f t="shared" si="7"/>
        <v>0.13</v>
      </c>
      <c r="P10" s="70">
        <f t="shared" si="8"/>
        <v>2.4E-2</v>
      </c>
      <c r="Q10" s="70">
        <f t="shared" si="9"/>
        <v>0.41</v>
      </c>
      <c r="R10" s="70">
        <f t="shared" si="10"/>
        <v>0.51400000000000001</v>
      </c>
      <c r="S10" s="70">
        <f t="shared" si="11"/>
        <v>9.6000000000000002E-2</v>
      </c>
      <c r="T10" s="70">
        <v>0</v>
      </c>
      <c r="U10" s="70">
        <f t="shared" si="12"/>
        <v>4.7418000000000005</v>
      </c>
      <c r="V10" s="80"/>
      <c r="W10" s="70">
        <f t="shared" si="13"/>
        <v>0.19800000000000001</v>
      </c>
      <c r="X10" s="70">
        <f t="shared" si="14"/>
        <v>0.44400000000000001</v>
      </c>
      <c r="Y10" s="70">
        <f t="shared" si="15"/>
        <v>0.154</v>
      </c>
      <c r="Z10" s="70">
        <f t="shared" si="16"/>
        <v>0.13</v>
      </c>
      <c r="AA10" s="70">
        <f t="shared" si="17"/>
        <v>2.4E-2</v>
      </c>
      <c r="AB10" s="70">
        <f t="shared" si="18"/>
        <v>0.41</v>
      </c>
      <c r="AC10" s="70">
        <f t="shared" si="19"/>
        <v>0.51400000000000001</v>
      </c>
      <c r="AD10" s="70">
        <f t="shared" si="20"/>
        <v>9.6000000000000002E-2</v>
      </c>
      <c r="AE10" s="70">
        <v>0</v>
      </c>
      <c r="AF10" s="70">
        <f t="shared" si="21"/>
        <v>4.7418000000000005</v>
      </c>
    </row>
    <row r="11" spans="2:32" ht="15.75" x14ac:dyDescent="0.25">
      <c r="B11" s="89" t="s">
        <v>6207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42.75" customHeight="1" x14ac:dyDescent="0.25">
      <c r="B12" s="58" t="s">
        <v>5993</v>
      </c>
      <c r="C12" s="39">
        <v>1</v>
      </c>
      <c r="D12" s="39">
        <v>1</v>
      </c>
      <c r="E12" s="39" t="s">
        <v>419</v>
      </c>
      <c r="F12" s="23" t="s">
        <v>6000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4346</v>
      </c>
      <c r="J12" s="24" t="str">
        <f>_xlfn.IFNA(VLOOKUP($F12,Products,5,FALSE),"Not Found")</f>
        <v>Golden Acre Plain Yoghurts (fat free)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4.2999999999999997E-2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5.5E-2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5.0000000000000001E-3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2E-3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3.0000000000000001E-3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5.0000000000000001E-3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1E-3</v>
      </c>
      <c r="S12" s="70">
        <f t="shared" si="11"/>
        <v>5.5E-2</v>
      </c>
      <c r="T12" s="70">
        <v>0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0.45169999999999999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4.2999999999999997E-2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5.5E-2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5.0000000000000001E-3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2E-3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3.0000000000000001E-3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5.0000000000000001E-3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1E-3</v>
      </c>
      <c r="AD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5.5E-2</v>
      </c>
      <c r="AE12" s="70">
        <v>0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0.45169999999999999</v>
      </c>
    </row>
    <row r="13" spans="2:32" s="4" customFormat="1" ht="30" customHeight="1" x14ac:dyDescent="0.25">
      <c r="B13" s="58" t="s">
        <v>6208</v>
      </c>
      <c r="C13" s="39">
        <v>10</v>
      </c>
      <c r="D13" s="39">
        <v>10</v>
      </c>
      <c r="E13" s="39" t="s">
        <v>6204</v>
      </c>
      <c r="F13" s="23" t="s">
        <v>5410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1674</v>
      </c>
      <c r="J13" s="24" t="str">
        <f>_xlfn.IFNA(VLOOKUP($F13,Products,5,FALSE),"Not Found")</f>
        <v>Greens Summer Berries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0.11000000000000001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0.59000000000000008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0.01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0.01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0.65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 t="shared" si="11"/>
        <v>0.53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4.1590000000000007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0.11000000000000001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0.59000000000000008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0.01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0.01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0.65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 t="shared" ref="AE13" si="23"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0.53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4.1590000000000007</v>
      </c>
    </row>
    <row r="14" spans="2:32" x14ac:dyDescent="0.25">
      <c r="L14" s="71">
        <f t="shared" ref="L14:U14" si="24">SUM(L6:L13)</f>
        <v>19.835999999999999</v>
      </c>
      <c r="M14" s="71">
        <f t="shared" si="24"/>
        <v>15.999000000000001</v>
      </c>
      <c r="N14" s="71">
        <f t="shared" si="24"/>
        <v>3.0489999999999995</v>
      </c>
      <c r="O14" s="71">
        <f t="shared" si="24"/>
        <v>2.4237999999999995</v>
      </c>
      <c r="P14" s="71">
        <f t="shared" si="24"/>
        <v>0.62519999999999998</v>
      </c>
      <c r="Q14" s="71">
        <f t="shared" si="24"/>
        <v>3.31</v>
      </c>
      <c r="R14" s="71">
        <f t="shared" si="24"/>
        <v>0.67900000000000005</v>
      </c>
      <c r="S14" s="71">
        <f t="shared" si="24"/>
        <v>0.98099999999999998</v>
      </c>
      <c r="T14" s="71">
        <f t="shared" si="24"/>
        <v>0.98</v>
      </c>
      <c r="U14" s="71">
        <f t="shared" si="24"/>
        <v>172.1865</v>
      </c>
      <c r="V14" s="73" t="s">
        <v>6151</v>
      </c>
      <c r="W14" s="71">
        <f t="shared" ref="W14:AF14" si="25">SUM(W6:W13)</f>
        <v>25.701000000000001</v>
      </c>
      <c r="X14" s="71">
        <f t="shared" si="25"/>
        <v>21.258999999999997</v>
      </c>
      <c r="Y14" s="71">
        <f t="shared" si="25"/>
        <v>3.9390000000000001</v>
      </c>
      <c r="Z14" s="71">
        <f t="shared" si="25"/>
        <v>3.1319999999999997</v>
      </c>
      <c r="AA14" s="71">
        <f t="shared" si="25"/>
        <v>0.80700000000000005</v>
      </c>
      <c r="AB14" s="71">
        <f t="shared" si="25"/>
        <v>4.1950000000000003</v>
      </c>
      <c r="AC14" s="71">
        <f t="shared" si="25"/>
        <v>0.73000000000000009</v>
      </c>
      <c r="AD14" s="71">
        <f t="shared" si="25"/>
        <v>1.351</v>
      </c>
      <c r="AE14" s="71">
        <f t="shared" si="25"/>
        <v>1.1299999999999999</v>
      </c>
      <c r="AF14" s="71">
        <f t="shared" si="25"/>
        <v>224.77349999999998</v>
      </c>
    </row>
    <row r="15" spans="2:32" ht="15" customHeight="1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L4:U4"/>
    <mergeCell ref="W4:AF4"/>
    <mergeCell ref="B1:K1"/>
    <mergeCell ref="L3:AF3"/>
    <mergeCell ref="B11:J11"/>
    <mergeCell ref="I4:I5"/>
    <mergeCell ref="J4:J5"/>
    <mergeCell ref="B4:B5"/>
    <mergeCell ref="C4:D4"/>
    <mergeCell ref="E4:E5"/>
    <mergeCell ref="F4:G5"/>
    <mergeCell ref="H4:H5"/>
  </mergeCells>
  <hyperlinks>
    <hyperlink ref="L1" location="'HOME WEEK 1'!A1" display="'HOME WEEK 1'!A1" xr:uid="{9976040C-1A4A-4D5D-802A-11A8895C1B92}"/>
    <hyperlink ref="M1" location="'HOME WEEK 2'!A1" display="&lt; Week 2 Home" xr:uid="{1771A4CE-ACF2-4E67-A1F0-3CD349899504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D08880-F504-48FC-B25C-E8ACE1755257}">
          <x14:formula1>
            <xm:f>'Master Product List'!$B:$B</xm:f>
          </x14:formula1>
          <xm:sqref>F12:F13 F6:F10</xm:sqref>
        </x14:dataValidation>
      </x14:dataValidations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84E8B-073C-43B1-839D-0BFFB9AA0EAF}">
  <sheetPr>
    <tabColor theme="3" tint="9.9978637043366805E-2"/>
  </sheetPr>
  <dimension ref="B1:AF1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6050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3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2160</v>
      </c>
      <c r="C6" s="24">
        <v>45</v>
      </c>
      <c r="D6" s="24">
        <v>65</v>
      </c>
      <c r="E6" s="23" t="s">
        <v>6204</v>
      </c>
      <c r="F6" s="65" t="s">
        <v>5521</v>
      </c>
      <c r="G6" s="60" t="str">
        <f t="shared" ref="G6:G8" si="0">IFERROR(IF(E6="Individual Unit",IF(VLOOKUP($F6,Products,26,FALSE)="","X",VLOOKUP($F6,Products,26,FALSE)),""),"")</f>
        <v/>
      </c>
      <c r="H6" s="23" t="str">
        <f t="shared" ref="H6:H8" si="1">_xlfn.IFNA(VLOOKUP($F6,Products,2,FALSE),"Not Found")</f>
        <v>Bidfood</v>
      </c>
      <c r="I6" s="24" t="str">
        <f t="shared" ref="I6:I8" si="2">_xlfn.IFNA(VLOOKUP($F6,Products,4,FALSE),"Not Found")</f>
        <v>29580</v>
      </c>
      <c r="J6" s="24" t="str">
        <f t="shared" ref="J6:J8" si="3">_xlfn.IFNA(VLOOKUP($F6,Products,5,FALSE),"Not Found")</f>
        <v>Everyday Favourites Whole Wheat Fusilli</v>
      </c>
      <c r="L6" s="70">
        <f t="shared" ref="L6:L8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5.3999999999999995</v>
      </c>
      <c r="M6" s="70">
        <f t="shared" ref="M6:M8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28.8</v>
      </c>
      <c r="N6" s="70">
        <f t="shared" ref="N6:N8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0.9</v>
      </c>
      <c r="O6" s="70">
        <f t="shared" ref="O6:O8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0.67499999999999993</v>
      </c>
      <c r="P6" s="70">
        <f t="shared" ref="P6:P8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0.22500000000000001</v>
      </c>
      <c r="Q6" s="70">
        <f t="shared" ref="Q6:Q8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2.9250000000000003</v>
      </c>
      <c r="R6" s="70">
        <f t="shared" ref="R6:R8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1.3499999999999998E-2</v>
      </c>
      <c r="S6" s="70">
        <f t="shared" ref="S6:S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1.3499999999999999</v>
      </c>
      <c r="T6" s="70">
        <v>0</v>
      </c>
      <c r="U6" s="70">
        <f t="shared" ref="U6:U8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150.75</v>
      </c>
      <c r="V6" s="80"/>
      <c r="W6" s="70">
        <f t="shared" ref="W6:W8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7.8</v>
      </c>
      <c r="X6" s="70">
        <f t="shared" ref="X6:X8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41.6</v>
      </c>
      <c r="Y6" s="70">
        <f t="shared" ref="Y6:Y8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1.3</v>
      </c>
      <c r="Z6" s="70">
        <f t="shared" ref="Z6:Z8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0.97499999999999998</v>
      </c>
      <c r="AA6" s="70">
        <f t="shared" ref="AA6:AA8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0.32500000000000001</v>
      </c>
      <c r="AB6" s="70">
        <f t="shared" ref="AB6:AB8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4.2250000000000005</v>
      </c>
      <c r="AC6" s="70">
        <f t="shared" ref="AC6:AC8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1.95E-2</v>
      </c>
      <c r="AD6" s="70">
        <f t="shared" ref="AD6:AD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1.95</v>
      </c>
      <c r="AE6" s="70">
        <v>0</v>
      </c>
      <c r="AF6" s="70">
        <f t="shared" ref="AF6:AF8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217.75</v>
      </c>
    </row>
    <row r="7" spans="2:32" s="4" customFormat="1" ht="30" customHeight="1" x14ac:dyDescent="0.25">
      <c r="B7" s="23" t="s">
        <v>2936</v>
      </c>
      <c r="C7" s="24">
        <v>30</v>
      </c>
      <c r="D7" s="24">
        <v>40</v>
      </c>
      <c r="E7" s="23" t="s">
        <v>6205</v>
      </c>
      <c r="F7" s="65" t="s">
        <v>4732</v>
      </c>
      <c r="G7" s="60" t="str">
        <f t="shared" si="0"/>
        <v/>
      </c>
      <c r="H7" s="23" t="str">
        <f t="shared" si="1"/>
        <v>Savona</v>
      </c>
      <c r="I7" s="24" t="str">
        <f t="shared" si="2"/>
        <v>130045</v>
      </c>
      <c r="J7" s="24" t="str">
        <f t="shared" si="3"/>
        <v>TOMATO/BASIL C/R</v>
      </c>
      <c r="L7" s="70">
        <f t="shared" si="4"/>
        <v>0.39</v>
      </c>
      <c r="M7" s="70">
        <f t="shared" si="5"/>
        <v>2.5799999999999996</v>
      </c>
      <c r="N7" s="70">
        <f t="shared" si="6"/>
        <v>0.03</v>
      </c>
      <c r="O7" s="70">
        <f t="shared" si="7"/>
        <v>0.03</v>
      </c>
      <c r="P7" s="70">
        <f t="shared" si="8"/>
        <v>0</v>
      </c>
      <c r="Q7" s="70">
        <f t="shared" si="9"/>
        <v>0.41999999999999993</v>
      </c>
      <c r="R7" s="70">
        <f t="shared" si="10"/>
        <v>0.18</v>
      </c>
      <c r="S7" s="70">
        <f t="shared" si="11"/>
        <v>2.04</v>
      </c>
      <c r="T7" s="70">
        <v>0</v>
      </c>
      <c r="U7" s="70">
        <f t="shared" si="12"/>
        <v>13.5</v>
      </c>
      <c r="V7" s="80"/>
      <c r="W7" s="70">
        <f t="shared" si="13"/>
        <v>0.52</v>
      </c>
      <c r="X7" s="70">
        <f t="shared" si="14"/>
        <v>3.4399999999999995</v>
      </c>
      <c r="Y7" s="70">
        <f t="shared" si="15"/>
        <v>0.04</v>
      </c>
      <c r="Z7" s="70">
        <f t="shared" si="16"/>
        <v>0.04</v>
      </c>
      <c r="AA7" s="70">
        <f t="shared" si="17"/>
        <v>0</v>
      </c>
      <c r="AB7" s="70">
        <f t="shared" si="18"/>
        <v>0.55999999999999994</v>
      </c>
      <c r="AC7" s="70">
        <f t="shared" si="19"/>
        <v>0.24</v>
      </c>
      <c r="AD7" s="70">
        <f t="shared" si="20"/>
        <v>2.72</v>
      </c>
      <c r="AE7" s="70">
        <v>0</v>
      </c>
      <c r="AF7" s="70">
        <f t="shared" si="21"/>
        <v>18</v>
      </c>
    </row>
    <row r="8" spans="2:32" s="4" customFormat="1" ht="48" customHeight="1" x14ac:dyDescent="0.25">
      <c r="B8" s="23" t="s">
        <v>6267</v>
      </c>
      <c r="C8" s="24">
        <v>25</v>
      </c>
      <c r="D8" s="24">
        <v>30</v>
      </c>
      <c r="E8" s="23" t="s">
        <v>6204</v>
      </c>
      <c r="F8" s="65" t="s">
        <v>5711</v>
      </c>
      <c r="G8" s="60" t="str">
        <f t="shared" si="0"/>
        <v/>
      </c>
      <c r="H8" s="23" t="str">
        <f t="shared" si="1"/>
        <v>Savona</v>
      </c>
      <c r="I8" s="24" t="str">
        <f t="shared" si="2"/>
        <v>201208</v>
      </c>
      <c r="J8" s="24" t="str">
        <f t="shared" si="3"/>
        <v>Violife Original Flavour Vegan Grated Cheese Alternative</v>
      </c>
      <c r="L8" s="70">
        <f t="shared" si="4"/>
        <v>2.5000000000000001E-2</v>
      </c>
      <c r="M8" s="70">
        <f t="shared" si="5"/>
        <v>5.25</v>
      </c>
      <c r="N8" s="70">
        <f t="shared" si="6"/>
        <v>6</v>
      </c>
      <c r="O8" s="70">
        <f t="shared" si="7"/>
        <v>0.75</v>
      </c>
      <c r="P8" s="70">
        <f t="shared" si="8"/>
        <v>5.25</v>
      </c>
      <c r="Q8" s="70">
        <f t="shared" si="9"/>
        <v>0.125</v>
      </c>
      <c r="R8" s="70">
        <f t="shared" si="10"/>
        <v>0.57499999999999996</v>
      </c>
      <c r="S8" s="70">
        <f t="shared" si="11"/>
        <v>0</v>
      </c>
      <c r="T8" s="70">
        <v>0</v>
      </c>
      <c r="U8" s="70">
        <f t="shared" si="12"/>
        <v>76.25</v>
      </c>
      <c r="V8" s="80"/>
      <c r="W8" s="70">
        <f t="shared" si="13"/>
        <v>0.03</v>
      </c>
      <c r="X8" s="70">
        <f t="shared" si="14"/>
        <v>6.3</v>
      </c>
      <c r="Y8" s="70">
        <f t="shared" si="15"/>
        <v>7.1999999999999993</v>
      </c>
      <c r="Z8" s="70">
        <f t="shared" si="16"/>
        <v>0.89999999999999991</v>
      </c>
      <c r="AA8" s="70">
        <f t="shared" si="17"/>
        <v>6.3</v>
      </c>
      <c r="AB8" s="70">
        <f t="shared" si="18"/>
        <v>0.15</v>
      </c>
      <c r="AC8" s="70">
        <f t="shared" si="19"/>
        <v>0.69</v>
      </c>
      <c r="AD8" s="70">
        <f t="shared" si="20"/>
        <v>0</v>
      </c>
      <c r="AE8" s="70">
        <v>0</v>
      </c>
      <c r="AF8" s="70">
        <f t="shared" si="21"/>
        <v>91.5</v>
      </c>
    </row>
    <row r="9" spans="2:32" ht="15.75" x14ac:dyDescent="0.25">
      <c r="B9" s="89" t="s">
        <v>6212</v>
      </c>
      <c r="C9" s="90"/>
      <c r="D9" s="90"/>
      <c r="E9" s="90"/>
      <c r="F9" s="90"/>
      <c r="G9" s="90"/>
      <c r="H9" s="90"/>
      <c r="I9" s="90"/>
      <c r="J9" s="91"/>
      <c r="K9" s="4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2:32" s="4" customFormat="1" ht="30" customHeight="1" x14ac:dyDescent="0.25">
      <c r="B10" s="38" t="s">
        <v>1447</v>
      </c>
      <c r="C10" s="39">
        <v>0.5</v>
      </c>
      <c r="D10" s="39">
        <v>0.5</v>
      </c>
      <c r="E10" s="38" t="s">
        <v>1216</v>
      </c>
      <c r="F10" s="65" t="s">
        <v>5538</v>
      </c>
      <c r="G10" s="60">
        <f>IFERROR(IF(E10="Individual Unit",IF(VLOOKUP($F10,Products,26,FALSE)="","X",VLOOKUP($F10,Products,26,FALSE)),""),"")</f>
        <v>167</v>
      </c>
      <c r="H10" s="23" t="str">
        <f>_xlfn.IFNA(VLOOKUP($F10,Products,2,FALSE),"Not Found")</f>
        <v>Tamar Fresh</v>
      </c>
      <c r="I10" s="24" t="str">
        <f>_xlfn.IFNA(VLOOKUP($F10,Products,4,FALSE),"Not Found")</f>
        <v>1040</v>
      </c>
      <c r="J10" s="24" t="str">
        <f>_xlfn.IFNA(VLOOKUP($F10,Products,5,FALSE),"Not Found")</f>
        <v>Granny Smith Apples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0.41749999999999998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8.35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0.33400000000000002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0.33400000000000002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0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1.002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8.3499999999999998E-3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8.35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35.905000000000001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0.41749999999999998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8.35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0.33400000000000002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0.33400000000000002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1.002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8.3499999999999998E-3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8.35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35.905000000000001</v>
      </c>
    </row>
    <row r="11" spans="2:32" s="4" customFormat="1" ht="30" customHeight="1" x14ac:dyDescent="0.25">
      <c r="B11" s="38" t="s">
        <v>6213</v>
      </c>
      <c r="C11" s="39">
        <v>25</v>
      </c>
      <c r="D11" s="39">
        <v>25</v>
      </c>
      <c r="E11" s="38" t="s">
        <v>6204</v>
      </c>
      <c r="F11" s="65" t="s">
        <v>5543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44250</v>
      </c>
      <c r="J11" s="24" t="str">
        <f>_xlfn.IFNA(VLOOKUP($F11,Products,5,FALSE),"Not Found")</f>
        <v>Raisin's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0.75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15.65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0.25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0.2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0.05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0.67500000000000004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0.01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15.65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65.13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0.75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15.65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0.25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0.2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0.05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0.67500000000000004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0.01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15.65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65.13</v>
      </c>
    </row>
    <row r="12" spans="2:32" x14ac:dyDescent="0.25">
      <c r="L12" s="71">
        <f t="shared" ref="L12:U12" si="22">SUM(L6:L11)</f>
        <v>6.9824999999999999</v>
      </c>
      <c r="M12" s="71">
        <f t="shared" si="22"/>
        <v>60.629999999999995</v>
      </c>
      <c r="N12" s="71">
        <f t="shared" si="22"/>
        <v>7.5139999999999993</v>
      </c>
      <c r="O12" s="71">
        <f t="shared" si="22"/>
        <v>1.9890000000000001</v>
      </c>
      <c r="P12" s="71">
        <f t="shared" si="22"/>
        <v>5.5249999999999995</v>
      </c>
      <c r="Q12" s="71">
        <f t="shared" si="22"/>
        <v>5.1470000000000002</v>
      </c>
      <c r="R12" s="71">
        <f t="shared" si="22"/>
        <v>0.78684999999999994</v>
      </c>
      <c r="S12" s="71">
        <f t="shared" si="22"/>
        <v>3.3899999999999997</v>
      </c>
      <c r="T12" s="71">
        <f>SUM(T6:T11)</f>
        <v>24</v>
      </c>
      <c r="U12" s="71">
        <f t="shared" si="22"/>
        <v>341.53499999999997</v>
      </c>
      <c r="V12" s="73" t="s">
        <v>6151</v>
      </c>
      <c r="W12" s="71">
        <f t="shared" ref="W12:AF12" si="23">SUM(W6:W11)</f>
        <v>9.5175000000000001</v>
      </c>
      <c r="X12" s="71">
        <f t="shared" si="23"/>
        <v>75.34</v>
      </c>
      <c r="Y12" s="71">
        <f t="shared" si="23"/>
        <v>9.1239999999999988</v>
      </c>
      <c r="Z12" s="71">
        <f t="shared" si="23"/>
        <v>2.4489999999999998</v>
      </c>
      <c r="AA12" s="71">
        <f t="shared" si="23"/>
        <v>6.6749999999999998</v>
      </c>
      <c r="AB12" s="71">
        <f t="shared" si="23"/>
        <v>6.6120000000000001</v>
      </c>
      <c r="AC12" s="71">
        <f t="shared" si="23"/>
        <v>0.96784999999999999</v>
      </c>
      <c r="AD12" s="71">
        <f t="shared" si="23"/>
        <v>4.67</v>
      </c>
      <c r="AE12" s="71">
        <f>SUM(AE6:AE11)</f>
        <v>24</v>
      </c>
      <c r="AF12" s="71">
        <f t="shared" si="23"/>
        <v>428.28499999999997</v>
      </c>
    </row>
    <row r="13" spans="2:32" ht="15" customHeight="1" x14ac:dyDescent="0.25">
      <c r="L13" s="59"/>
      <c r="M13" s="84" t="b">
        <v>1</v>
      </c>
      <c r="N13" s="59"/>
      <c r="O13" s="59"/>
      <c r="P13" s="59"/>
      <c r="Q13" s="84" t="b">
        <v>1</v>
      </c>
      <c r="R13" s="59"/>
      <c r="S13" s="59"/>
      <c r="T13" s="59"/>
      <c r="U13" s="59"/>
      <c r="V13" s="63" t="s">
        <v>6154</v>
      </c>
      <c r="W13" s="59"/>
      <c r="X13" s="84" t="b">
        <v>1</v>
      </c>
      <c r="Y13" s="59"/>
      <c r="Z13" s="59"/>
      <c r="AA13" s="59"/>
      <c r="AB13" s="84" t="b">
        <v>1</v>
      </c>
      <c r="AC13" s="59"/>
      <c r="AD13" s="59"/>
      <c r="AE13" s="59"/>
      <c r="AF13" s="59"/>
    </row>
    <row r="14" spans="2:32" x14ac:dyDescent="0.25">
      <c r="L14" s="84" t="b">
        <v>1</v>
      </c>
      <c r="M14" s="84" t="b">
        <v>1</v>
      </c>
      <c r="N14" s="59"/>
      <c r="O14" s="59"/>
      <c r="P14" s="59"/>
      <c r="Q14" s="84" t="b">
        <v>1</v>
      </c>
      <c r="R14" s="59"/>
      <c r="S14" s="59"/>
      <c r="T14" s="59"/>
      <c r="U14" s="59"/>
      <c r="V14" s="63" t="s">
        <v>6155</v>
      </c>
      <c r="W14" s="84" t="b">
        <v>1</v>
      </c>
      <c r="X14" s="84" t="b">
        <v>1</v>
      </c>
      <c r="Y14" s="59"/>
      <c r="Z14" s="59"/>
      <c r="AA14" s="59"/>
      <c r="AB14" s="84" t="b">
        <v>1</v>
      </c>
      <c r="AC14" s="59"/>
      <c r="AD14" s="59"/>
      <c r="AE14" s="59"/>
      <c r="AF14" s="59"/>
    </row>
    <row r="15" spans="2:32" ht="15" customHeight="1" x14ac:dyDescent="0.25">
      <c r="L15" s="59"/>
      <c r="M15" s="59"/>
      <c r="N15" s="59"/>
      <c r="O15" s="59"/>
      <c r="P15" s="59"/>
      <c r="Q15" s="84" t="b">
        <v>1</v>
      </c>
      <c r="R15" s="59"/>
      <c r="S15" s="59"/>
      <c r="T15" s="84" t="b">
        <v>1</v>
      </c>
      <c r="U15" s="59"/>
      <c r="V15" s="63" t="s">
        <v>6156</v>
      </c>
      <c r="W15" s="59"/>
      <c r="X15" s="59"/>
      <c r="Y15" s="59"/>
      <c r="Z15" s="59"/>
      <c r="AA15" s="59"/>
      <c r="AB15" s="84" t="b">
        <v>1</v>
      </c>
      <c r="AC15" s="59"/>
      <c r="AD15" s="59"/>
      <c r="AE15" s="84" t="b">
        <v>1</v>
      </c>
      <c r="AF1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9:J9"/>
    <mergeCell ref="I4:I5"/>
    <mergeCell ref="J4:J5"/>
    <mergeCell ref="L4:U4"/>
    <mergeCell ref="W4:AF4"/>
  </mergeCells>
  <hyperlinks>
    <hyperlink ref="L1" location="'HOME WEEK 1'!A1" display="'HOME WEEK 1'!A1" xr:uid="{005B33A9-0318-464B-B3CC-EF0974C1F576}"/>
    <hyperlink ref="M1" location="'HOME WEEK 2'!A1" display="&lt; Week 2 Home" xr:uid="{114EA855-1972-4EB2-A545-A25752824D5C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9D83C4-EACE-47A6-9028-8C90B11936BD}">
          <x14:formula1>
            <xm:f>'Master Product List'!$B:$B</xm:f>
          </x14:formula1>
          <xm:sqref>F6:F8 F10:F11</xm:sqref>
        </x14:dataValidation>
      </x14:dataValidations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E3EB8-599D-4D5D-BE3E-5E3768B4BB76}">
  <sheetPr>
    <tabColor theme="3" tint="9.9978637043366805E-2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6276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2160</v>
      </c>
      <c r="C6" s="24">
        <v>45</v>
      </c>
      <c r="D6" s="24">
        <v>65</v>
      </c>
      <c r="E6" s="23" t="s">
        <v>6204</v>
      </c>
      <c r="F6" s="65" t="s">
        <v>5521</v>
      </c>
      <c r="G6" s="60" t="str">
        <f t="shared" ref="G6:G8" si="0">IFERROR(IF(E6="Individual Unit",IF(VLOOKUP($F6,Products,26,FALSE)="","X",VLOOKUP($F6,Products,26,FALSE)),""),"")</f>
        <v/>
      </c>
      <c r="H6" s="23" t="str">
        <f t="shared" ref="H6:H8" si="1">_xlfn.IFNA(VLOOKUP($F6,Products,2,FALSE),"Not Found")</f>
        <v>Bidfood</v>
      </c>
      <c r="I6" s="24" t="str">
        <f t="shared" ref="I6:I8" si="2">_xlfn.IFNA(VLOOKUP($F6,Products,4,FALSE),"Not Found")</f>
        <v>29580</v>
      </c>
      <c r="J6" s="24" t="str">
        <f t="shared" ref="J6:J8" si="3">_xlfn.IFNA(VLOOKUP($F6,Products,5,FALSE),"Not Found")</f>
        <v>Everyday Favourites Whole Wheat Fusilli</v>
      </c>
      <c r="L6" s="70">
        <f t="shared" ref="L6:L8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5.3999999999999995</v>
      </c>
      <c r="M6" s="70">
        <f t="shared" ref="M6:M8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28.8</v>
      </c>
      <c r="N6" s="70">
        <f t="shared" ref="N6:N8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0.9</v>
      </c>
      <c r="O6" s="70">
        <f t="shared" ref="O6:O8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0.67499999999999993</v>
      </c>
      <c r="P6" s="70">
        <f t="shared" ref="P6:P8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0.22500000000000001</v>
      </c>
      <c r="Q6" s="70">
        <f t="shared" ref="Q6:Q8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2.9250000000000003</v>
      </c>
      <c r="R6" s="70">
        <f t="shared" ref="R6:R8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1.3499999999999998E-2</v>
      </c>
      <c r="S6" s="70">
        <f t="shared" ref="S6:S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1.3499999999999999</v>
      </c>
      <c r="T6" s="70">
        <v>0</v>
      </c>
      <c r="U6" s="70">
        <f t="shared" ref="U6:U8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150.75</v>
      </c>
      <c r="V6" s="80"/>
      <c r="W6" s="70">
        <f t="shared" ref="W6:W8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7.8</v>
      </c>
      <c r="X6" s="70">
        <f t="shared" ref="X6:X8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41.6</v>
      </c>
      <c r="Y6" s="70">
        <f t="shared" ref="Y6:Y8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1.3</v>
      </c>
      <c r="Z6" s="70">
        <f t="shared" ref="Z6:Z8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0.97499999999999998</v>
      </c>
      <c r="AA6" s="70">
        <f t="shared" ref="AA6:AA8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0.32500000000000001</v>
      </c>
      <c r="AB6" s="70">
        <f t="shared" ref="AB6:AB8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4.2250000000000005</v>
      </c>
      <c r="AC6" s="70">
        <f t="shared" ref="AC6:AC8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1.95E-2</v>
      </c>
      <c r="AD6" s="70">
        <f t="shared" ref="AD6:AD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1.95</v>
      </c>
      <c r="AE6" s="70">
        <v>0</v>
      </c>
      <c r="AF6" s="70">
        <f t="shared" ref="AF6:AF8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217.75</v>
      </c>
    </row>
    <row r="7" spans="2:32" s="4" customFormat="1" ht="30" customHeight="1" x14ac:dyDescent="0.25">
      <c r="B7" s="23" t="s">
        <v>2936</v>
      </c>
      <c r="C7" s="24">
        <v>30</v>
      </c>
      <c r="D7" s="24">
        <v>40</v>
      </c>
      <c r="E7" s="23" t="s">
        <v>6205</v>
      </c>
      <c r="F7" s="65" t="s">
        <v>4732</v>
      </c>
      <c r="G7" s="60" t="str">
        <f t="shared" si="0"/>
        <v/>
      </c>
      <c r="H7" s="23" t="str">
        <f t="shared" si="1"/>
        <v>Savona</v>
      </c>
      <c r="I7" s="24" t="str">
        <f t="shared" si="2"/>
        <v>130045</v>
      </c>
      <c r="J7" s="24" t="str">
        <f t="shared" si="3"/>
        <v>TOMATO/BASIL C/R</v>
      </c>
      <c r="L7" s="70">
        <f t="shared" si="4"/>
        <v>0.39</v>
      </c>
      <c r="M7" s="70">
        <f t="shared" si="5"/>
        <v>2.5799999999999996</v>
      </c>
      <c r="N7" s="70">
        <f t="shared" si="6"/>
        <v>0.03</v>
      </c>
      <c r="O7" s="70">
        <f t="shared" si="7"/>
        <v>0.03</v>
      </c>
      <c r="P7" s="70">
        <f t="shared" si="8"/>
        <v>0</v>
      </c>
      <c r="Q7" s="70">
        <f t="shared" si="9"/>
        <v>0.41999999999999993</v>
      </c>
      <c r="R7" s="70">
        <f t="shared" si="10"/>
        <v>0.18</v>
      </c>
      <c r="S7" s="70">
        <f t="shared" si="11"/>
        <v>2.04</v>
      </c>
      <c r="T7" s="70">
        <v>0</v>
      </c>
      <c r="U7" s="70">
        <f t="shared" si="12"/>
        <v>13.5</v>
      </c>
      <c r="V7" s="80"/>
      <c r="W7" s="70">
        <f t="shared" si="13"/>
        <v>0.52</v>
      </c>
      <c r="X7" s="70">
        <f t="shared" si="14"/>
        <v>3.4399999999999995</v>
      </c>
      <c r="Y7" s="70">
        <f t="shared" si="15"/>
        <v>0.04</v>
      </c>
      <c r="Z7" s="70">
        <f t="shared" si="16"/>
        <v>0.04</v>
      </c>
      <c r="AA7" s="70">
        <f t="shared" si="17"/>
        <v>0</v>
      </c>
      <c r="AB7" s="70">
        <f t="shared" si="18"/>
        <v>0.55999999999999994</v>
      </c>
      <c r="AC7" s="70">
        <f t="shared" si="19"/>
        <v>0.24</v>
      </c>
      <c r="AD7" s="70">
        <f t="shared" si="20"/>
        <v>2.72</v>
      </c>
      <c r="AE7" s="70">
        <v>0</v>
      </c>
      <c r="AF7" s="70">
        <f t="shared" si="21"/>
        <v>18</v>
      </c>
    </row>
    <row r="8" spans="2:32" s="4" customFormat="1" ht="50.25" customHeight="1" x14ac:dyDescent="0.25">
      <c r="B8" s="23" t="s">
        <v>6267</v>
      </c>
      <c r="C8" s="24">
        <v>25</v>
      </c>
      <c r="D8" s="24">
        <v>30</v>
      </c>
      <c r="E8" s="23" t="s">
        <v>6204</v>
      </c>
      <c r="F8" s="65" t="s">
        <v>5711</v>
      </c>
      <c r="G8" s="60" t="str">
        <f t="shared" si="0"/>
        <v/>
      </c>
      <c r="H8" s="23" t="str">
        <f t="shared" si="1"/>
        <v>Savona</v>
      </c>
      <c r="I8" s="24" t="str">
        <f t="shared" si="2"/>
        <v>201208</v>
      </c>
      <c r="J8" s="24" t="str">
        <f t="shared" si="3"/>
        <v>Violife Original Flavour Vegan Grated Cheese Alternative</v>
      </c>
      <c r="L8" s="70">
        <f t="shared" si="4"/>
        <v>2.5000000000000001E-2</v>
      </c>
      <c r="M8" s="70">
        <f t="shared" si="5"/>
        <v>5.25</v>
      </c>
      <c r="N8" s="70">
        <f t="shared" si="6"/>
        <v>6</v>
      </c>
      <c r="O8" s="70">
        <f t="shared" si="7"/>
        <v>0.75</v>
      </c>
      <c r="P8" s="70">
        <f t="shared" si="8"/>
        <v>5.25</v>
      </c>
      <c r="Q8" s="70">
        <f t="shared" si="9"/>
        <v>0.125</v>
      </c>
      <c r="R8" s="70">
        <f t="shared" si="10"/>
        <v>0.57499999999999996</v>
      </c>
      <c r="S8" s="70">
        <f t="shared" si="11"/>
        <v>0</v>
      </c>
      <c r="T8" s="70">
        <v>0</v>
      </c>
      <c r="U8" s="70">
        <f t="shared" si="12"/>
        <v>76.25</v>
      </c>
      <c r="V8" s="80"/>
      <c r="W8" s="70">
        <f t="shared" si="13"/>
        <v>0.03</v>
      </c>
      <c r="X8" s="70">
        <f t="shared" si="14"/>
        <v>6.3</v>
      </c>
      <c r="Y8" s="70">
        <f t="shared" si="15"/>
        <v>7.1999999999999993</v>
      </c>
      <c r="Z8" s="70">
        <f t="shared" si="16"/>
        <v>0.89999999999999991</v>
      </c>
      <c r="AA8" s="70">
        <f t="shared" si="17"/>
        <v>6.3</v>
      </c>
      <c r="AB8" s="70">
        <f t="shared" si="18"/>
        <v>0.15</v>
      </c>
      <c r="AC8" s="70">
        <f t="shared" si="19"/>
        <v>0.69</v>
      </c>
      <c r="AD8" s="70">
        <f t="shared" si="20"/>
        <v>0</v>
      </c>
      <c r="AE8" s="70">
        <v>0</v>
      </c>
      <c r="AF8" s="70">
        <f t="shared" si="21"/>
        <v>91.5</v>
      </c>
    </row>
    <row r="9" spans="2:32" ht="15.75" x14ac:dyDescent="0.25">
      <c r="B9" s="89" t="s">
        <v>6269</v>
      </c>
      <c r="C9" s="90"/>
      <c r="D9" s="90"/>
      <c r="E9" s="90"/>
      <c r="F9" s="90"/>
      <c r="G9" s="90"/>
      <c r="H9" s="90"/>
      <c r="I9" s="90"/>
      <c r="J9" s="91"/>
      <c r="K9" s="4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2:32" s="4" customFormat="1" ht="30" customHeight="1" x14ac:dyDescent="0.25">
      <c r="B10" s="38" t="s">
        <v>1220</v>
      </c>
      <c r="C10" s="39">
        <v>25</v>
      </c>
      <c r="D10" s="39">
        <v>25</v>
      </c>
      <c r="E10" s="38" t="s">
        <v>6204</v>
      </c>
      <c r="F10" s="65" t="s">
        <v>5554</v>
      </c>
      <c r="G10" s="60" t="str">
        <f>IFERROR(IF(E10="Individual Unit",IF(VLOOKUP($F10,Products,26,FALSE)="","X",VLOOKUP($F10,Products,26,FALSE)),""),"")</f>
        <v/>
      </c>
      <c r="H10" s="23" t="str">
        <f>_xlfn.IFNA(VLOOKUP($F10,Products,2,FALSE),"Not Found")</f>
        <v>RD Johns</v>
      </c>
      <c r="I10" s="24" t="str">
        <f>_xlfn.IFNA(VLOOKUP($F10,Products,4,FALSE),"Not Found")</f>
        <v>3021</v>
      </c>
      <c r="J10" s="24" t="str">
        <f>_xlfn.IFNA(VLOOKUP($F10,Products,5,FALSE),"Not Found")</f>
        <v>Caterers Kitchen Solid Pack Apples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0.1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2.95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2.5000000000000001E-2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2.5000000000000001E-2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0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0.45000000000000007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2.95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11.89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0.1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2.95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2.5000000000000001E-2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2.5000000000000001E-2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0.45000000000000007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2.95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11.89</v>
      </c>
    </row>
    <row r="11" spans="2:32" s="4" customFormat="1" ht="30" customHeight="1" x14ac:dyDescent="0.25">
      <c r="B11" s="38" t="s">
        <v>6208</v>
      </c>
      <c r="C11" s="39">
        <v>25</v>
      </c>
      <c r="D11" s="39">
        <v>25</v>
      </c>
      <c r="E11" s="38" t="s">
        <v>6204</v>
      </c>
      <c r="F11" s="65" t="s">
        <v>5410</v>
      </c>
      <c r="G11" s="60" t="str">
        <f>IFERROR(IF(E11="Individual Unit",IF(VLOOKUP($F11,Products,26,FALSE)="","X",VLOOKUP($F11,Products,26,FALSE)),""),"")</f>
        <v/>
      </c>
      <c r="H11" s="23" t="str">
        <f>_xlfn.IFNA(VLOOKUP($F11,Products,2,FALSE),"Not Found")</f>
        <v>RD Johns</v>
      </c>
      <c r="I11" s="24" t="str">
        <f>_xlfn.IFNA(VLOOKUP($F11,Products,4,FALSE),"Not Found")</f>
        <v>1674</v>
      </c>
      <c r="J11" s="24" t="str">
        <f>_xlfn.IFNA(VLOOKUP($F11,Products,5,FALSE),"Not Found")</f>
        <v>Greens Summer Berries</v>
      </c>
      <c r="L11" s="70">
        <f>IFERROR(IF($E11="Individual Unit",IF(VLOOKUP($F11,Products,18,FALSE)="","Missing",(SUM(SUM(_xlfn.IFNA(VLOOKUP($F11,Products,18,FALSE),"Not Found")/100)*$G11*$C11))),IF(VLOOKUP($F11,Products,18,FALSE)="","Missing",(SUM(SUM(_xlfn.IFNA(VLOOKUP($F11,Products,18,FALSE),"Not Found")/100)*$C11)))),"Err")</f>
        <v>0.27500000000000002</v>
      </c>
      <c r="M11" s="70">
        <f>IFERROR(IF($E11="Individual Unit",IF(VLOOKUP($F11,Products,19,FALSE)="","Missing",(SUM(SUM(_xlfn.IFNA(VLOOKUP($F11,Products,19,FALSE),"Not Found")/100)*$G11*$C11))),IF(VLOOKUP($F11,Products,19,FALSE)="","Missing",(SUM(SUM(_xlfn.IFNA(VLOOKUP($F11,Products,19,FALSE),"Not Found")/100)*$C11)))),"Err")</f>
        <v>1.4750000000000001</v>
      </c>
      <c r="N11" s="70">
        <f>IFERROR(IF($E11="Individual Unit",IF(VLOOKUP($F11,Products,20,FALSE)="","Missing",(SUM(SUM(_xlfn.IFNA(VLOOKUP($F11,Products,20,FALSE),"Not Found")/100)*$G11*$C11))),IF(VLOOKUP($F11,Products,20,FALSE)="","Missing",(SUM(SUM(_xlfn.IFNA(VLOOKUP($F11,Products,20,FALSE),"Not Found")/100)*$C11)))),"Err")</f>
        <v>2.5000000000000001E-2</v>
      </c>
      <c r="O11" s="70">
        <f>IFERROR(IF($E11="Individual Unit",IF(VLOOKUP($F11,Products,27,FALSE)="","Missing",(SUM(SUM(_xlfn.IFNA(VLOOKUP($F11,Products,27,FALSE),"Not Found")/100)*$G11*$C11))),IF(VLOOKUP($F11,Products,27,FALSE)="","Missing",(SUM(SUM(_xlfn.IFNA(VLOOKUP($F11,Products,27,FALSE),"Not Found")/100)*$C11)))),"Err")</f>
        <v>2.5000000000000001E-2</v>
      </c>
      <c r="P11" s="70">
        <f>IFERROR(IF($E11="Individual Unit",IF(VLOOKUP($F11,Products,21,FALSE)="","Missing",(SUM(SUM(_xlfn.IFNA(VLOOKUP($F11,Products,21,FALSE),"Not Found")/100)*$G11*$C11))),IF(VLOOKUP($F11,Products,21,FALSE)="","Missing",(SUM(SUM(_xlfn.IFNA(VLOOKUP($F11,Products,21,FALSE),"Not Found")/100)*$C11)))),"Err")</f>
        <v>0</v>
      </c>
      <c r="Q11" s="70">
        <f>IFERROR(IF($E11="Individual Unit",IF(VLOOKUP($F11,Products,22,FALSE)="","Missing",(SUM(SUM(_xlfn.IFNA(VLOOKUP($F11,Products,22,FALSE),"Not Found")/100)*$G11*$C11))),IF(VLOOKUP($F11,Products,22,FALSE)="","Missing",(SUM(SUM(_xlfn.IFNA(VLOOKUP($F11,Products,22,FALSE),"Not Found")/100)*$C11)))),"Err")</f>
        <v>1.625</v>
      </c>
      <c r="R11" s="70">
        <f>IFERROR(IF($E11="Individual Unit",IF(VLOOKUP($F11,Products,23,FALSE)="","Missing",(SUM(SUM(_xlfn.IFNA(VLOOKUP($F11,Products,23,FALSE),"Not Found")/100)*$G11*$C11))),IF(VLOOKUP($F11,Products,23,FALSE)="","Missing",(SUM(SUM(_xlfn.IFNA(VLOOKUP($F11,Products,23,FALSE),"Not Found")/100)*$C11)))),"Err")</f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1.325</v>
      </c>
      <c r="U11" s="70">
        <f>IFERROR(IF($E11="Individual Unit",IF(VLOOKUP($F11,Products,25,FALSE)="","Missing",(SUM(SUM(_xlfn.IFNA(VLOOKUP($F11,Products,25,FALSE),"Not Found")/100)*$G11*$C11))),IF(VLOOKUP($F11,Products,25,FALSE)="","Missing",(SUM(SUM(_xlfn.IFNA(VLOOKUP($F11,Products,25,FALSE),"Not Found")/100)*$C11)))),"Err")</f>
        <v>10.397500000000001</v>
      </c>
      <c r="V11" s="80"/>
      <c r="W11" s="70">
        <f>IFERROR(IF($E11="Individual Unit",IF(VLOOKUP($F11,Products,18,FALSE)="","Missing",(SUM(SUM(_xlfn.IFNA(VLOOKUP($F11,Products,18,FALSE),"Not Found")/100)*$G11*$D11))),IF(VLOOKUP($F11,Products,18,FALSE)="","Missing",(SUM(SUM(_xlfn.IFNA(VLOOKUP($F11,Products,18,FALSE),"Not Found")/100)*$D11)))),"Err")</f>
        <v>0.27500000000000002</v>
      </c>
      <c r="X11" s="70">
        <f>IFERROR(IF($E11="Individual Unit",IF(VLOOKUP($F11,Products,19,FALSE)="","Missing",(SUM(SUM(_xlfn.IFNA(VLOOKUP($F11,Products,19,FALSE),"Not Found")/100)*$G11*$D11))),IF(VLOOKUP($F11,Products,19,FALSE)="","Missing",(SUM(SUM(_xlfn.IFNA(VLOOKUP($F11,Products,19,FALSE),"Not Found")/100)*$D11)))),"Err")</f>
        <v>1.4750000000000001</v>
      </c>
      <c r="Y11" s="70">
        <f>IFERROR(IF($E11="Individual Unit",IF(VLOOKUP($F11,Products,20,FALSE)="","Missing",(SUM(SUM(_xlfn.IFNA(VLOOKUP($F11,Products,20,FALSE),"Not Found")/100)*$G11*$D11))),IF(VLOOKUP($F11,Products,20,FALSE)="","Missing",(SUM(SUM(_xlfn.IFNA(VLOOKUP($F11,Products,20,FALSE),"Not Found")/100)*$D11)))),"Err")</f>
        <v>2.5000000000000001E-2</v>
      </c>
      <c r="Z11" s="70">
        <f>IFERROR(IF($E11="Individual Unit",IF(VLOOKUP($F11,Products,27,FALSE)="","Missing",(SUM(SUM(_xlfn.IFNA(VLOOKUP($F11,Products,27,FALSE),"Not Found")/100)*$G11*$D11))),IF(VLOOKUP($F11,Products,27,FALSE)="","Missing",(SUM(SUM(_xlfn.IFNA(VLOOKUP($F11,Products,27,FALSE),"Not Found")/100)*$D11)))),"Err")</f>
        <v>2.5000000000000001E-2</v>
      </c>
      <c r="AA11" s="70">
        <f>IFERROR(IF($E11="Individual Unit",IF(VLOOKUP($F11,Products,21,FALSE)="","Missing",(SUM(SUM(_xlfn.IFNA(VLOOKUP($F11,Products,21,FALSE),"Not Found")/100)*$G11*$D11))),IF(VLOOKUP($F11,Products,21,FALSE)="","Missing",(SUM(SUM(_xlfn.IFNA(VLOOKUP($F11,Products,21,FALSE),"Not Found")/100)*$D11)))),"Err")</f>
        <v>0</v>
      </c>
      <c r="AB11" s="70">
        <f>IFERROR(IF($E11="Individual Unit",IF(VLOOKUP($F11,Products,22,FALSE)="","Missing",(SUM(SUM(_xlfn.IFNA(VLOOKUP($F11,Products,22,FALSE),"Not Found")/100)*$G11*$D11))),IF(VLOOKUP($F11,Products,22,FALSE)="","Missing",(SUM(SUM(_xlfn.IFNA(VLOOKUP($F11,Products,22,FALSE),"Not Found")/100)*$D11)))),"Err")</f>
        <v>1.625</v>
      </c>
      <c r="AC11" s="70">
        <f>IFERROR(IF($E11="Individual Unit",IF(VLOOKUP($F11,Products,23,FALSE)="","Missing",(SUM(SUM(_xlfn.IFNA(VLOOKUP($F11,Products,23,FALSE),"Not Found")/100)*$G11*$D11))),IF(VLOOKUP($F11,Products,23,FALSE)="","Missing",(SUM(SUM(_xlfn.IFNA(VLOOKUP($F11,Products,23,FALSE),"Not Found")/100)*$D11)))),"Err")</f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1.325</v>
      </c>
      <c r="AF11" s="70">
        <f>IFERROR(IF($E11="Individual Unit",IF(VLOOKUP($F11,Products,25,FALSE)="","Missing",(SUM(SUM(_xlfn.IFNA(VLOOKUP($F11,Products,25,FALSE),"Not Found")/100)*$G11*$D11))),IF(VLOOKUP($F11,Products,25,FALSE)="","Missing",(SUM(SUM(_xlfn.IFNA(VLOOKUP($F11,Products,25,FALSE),"Not Found")/100)*$D11)))),"Err")</f>
        <v>10.397500000000001</v>
      </c>
    </row>
    <row r="12" spans="2:32" s="4" customFormat="1" ht="30" customHeight="1" x14ac:dyDescent="0.25">
      <c r="B12" s="38" t="s">
        <v>6219</v>
      </c>
      <c r="C12" s="39">
        <v>20</v>
      </c>
      <c r="D12" s="39">
        <v>20</v>
      </c>
      <c r="E12" s="38" t="s">
        <v>6204</v>
      </c>
      <c r="F12" s="65" t="s">
        <v>5352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RD Johns</v>
      </c>
      <c r="I12" s="24" t="str">
        <f>_xlfn.IFNA(VLOOKUP($F12,Products,4,FALSE),"Not Found")</f>
        <v>8986</v>
      </c>
      <c r="J12" s="24" t="str">
        <f>_xlfn.IFNA(VLOOKUP($F12,Products,5,FALSE),"Not Found")</f>
        <v xml:space="preserve"> Crumble Topping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1.24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14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3.5999999999999996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2.3800000000000003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1.22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0.64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0.04</v>
      </c>
      <c r="S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4.4000000000000004</v>
      </c>
      <c r="T12" s="70">
        <v>0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92.97399999999999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1.24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14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3.5999999999999996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2.3800000000000003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1.22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0.64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0.04</v>
      </c>
      <c r="AD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4.4000000000000004</v>
      </c>
      <c r="AE12" s="70">
        <v>0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92.97399999999999</v>
      </c>
    </row>
    <row r="13" spans="2:32" s="4" customFormat="1" ht="30" customHeight="1" x14ac:dyDescent="0.25">
      <c r="B13" s="38" t="s">
        <v>6220</v>
      </c>
      <c r="C13" s="39">
        <v>50</v>
      </c>
      <c r="D13" s="39">
        <v>50</v>
      </c>
      <c r="E13" s="38" t="s">
        <v>6204</v>
      </c>
      <c r="F13" s="65" t="s">
        <v>5721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Bidfood</v>
      </c>
      <c r="I13" s="24" t="str">
        <f>_xlfn.IFNA(VLOOKUP($F13,Products,4,FALSE),"Not Found")</f>
        <v>96594</v>
      </c>
      <c r="J13" s="24" t="str">
        <f>_xlfn.IFNA(VLOOKUP($F13,Products,5,FALSE),"Not Found")</f>
        <v>Alpro Dairy Free Custard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1.5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6.4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0.85000000000000009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0.7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0.15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0.25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6.5000000000000002E-2</v>
      </c>
      <c r="S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5</v>
      </c>
      <c r="T13" s="70">
        <v>0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40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1.5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6.4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0.85000000000000009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0.7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0.15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0.25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6.5000000000000002E-2</v>
      </c>
      <c r="AD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5</v>
      </c>
      <c r="AE13" s="70">
        <v>0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40</v>
      </c>
    </row>
    <row r="14" spans="2:32" x14ac:dyDescent="0.25">
      <c r="L14" s="71">
        <f t="shared" ref="L14:U14" si="22">SUM(L6:L13)</f>
        <v>8.93</v>
      </c>
      <c r="M14" s="71">
        <f t="shared" si="22"/>
        <v>61.454999999999998</v>
      </c>
      <c r="N14" s="71">
        <f t="shared" si="22"/>
        <v>11.43</v>
      </c>
      <c r="O14" s="71">
        <f t="shared" si="22"/>
        <v>4.585</v>
      </c>
      <c r="P14" s="71">
        <f t="shared" si="22"/>
        <v>6.8449999999999998</v>
      </c>
      <c r="Q14" s="71">
        <f t="shared" si="22"/>
        <v>6.4349999999999996</v>
      </c>
      <c r="R14" s="71">
        <f t="shared" si="22"/>
        <v>0.87349999999999994</v>
      </c>
      <c r="S14" s="71">
        <f t="shared" si="22"/>
        <v>12.79</v>
      </c>
      <c r="T14" s="71">
        <f>SUM(T6:T13)</f>
        <v>4.2750000000000004</v>
      </c>
      <c r="U14" s="71">
        <f t="shared" si="22"/>
        <v>395.76149999999996</v>
      </c>
      <c r="V14" s="73" t="s">
        <v>6151</v>
      </c>
      <c r="W14" s="71">
        <f t="shared" ref="W14:AF14" si="23">SUM(W6:W13)</f>
        <v>11.465</v>
      </c>
      <c r="X14" s="71">
        <f t="shared" si="23"/>
        <v>76.165000000000006</v>
      </c>
      <c r="Y14" s="71">
        <f t="shared" si="23"/>
        <v>13.04</v>
      </c>
      <c r="Z14" s="71">
        <f t="shared" si="23"/>
        <v>5.0449999999999999</v>
      </c>
      <c r="AA14" s="71">
        <f t="shared" si="23"/>
        <v>7.9950000000000001</v>
      </c>
      <c r="AB14" s="71">
        <f t="shared" si="23"/>
        <v>7.9</v>
      </c>
      <c r="AC14" s="71">
        <f t="shared" si="23"/>
        <v>1.0545</v>
      </c>
      <c r="AD14" s="71">
        <f t="shared" si="23"/>
        <v>14.07</v>
      </c>
      <c r="AE14" s="71">
        <f>SUM(AE6:AE13)</f>
        <v>4.2750000000000004</v>
      </c>
      <c r="AF14" s="71">
        <f t="shared" si="23"/>
        <v>482.51149999999996</v>
      </c>
    </row>
    <row r="15" spans="2:32" ht="15" customHeight="1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9:J9"/>
    <mergeCell ref="I4:I5"/>
    <mergeCell ref="J4:J5"/>
    <mergeCell ref="L4:U4"/>
    <mergeCell ref="W4:AF4"/>
  </mergeCells>
  <hyperlinks>
    <hyperlink ref="L1" location="'HOME WEEK 1'!A1" display="'HOME WEEK 1'!A1" xr:uid="{18765CFE-9431-4F3F-9A6B-417B66E8194E}"/>
    <hyperlink ref="M1" location="'HOME WEEK 2'!A1" display="&lt; Week 2 Home" xr:uid="{7B0E58DA-F981-43CA-9E34-DC88A40694AB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03E170-986B-4B12-B73D-1E83290220B5}">
          <x14:formula1>
            <xm:f>'Master Product List'!$B:$B</xm:f>
          </x14:formula1>
          <xm:sqref>F6:F8 F10:F13</xm:sqref>
        </x14:dataValidation>
      </x14:dataValidations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0BE72-9971-41D5-A01B-D1BEECA0687D}">
  <sheetPr>
    <tabColor theme="3" tint="9.9978637043366805E-2"/>
  </sheetPr>
  <dimension ref="B1:AF17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6277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4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2415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1" si="0">IFERROR(IF(E6="Individual Unit",IF(VLOOKUP($F6,Products,26,FALSE)="","X",VLOOKUP($F6,Products,26,FALSE)),""),"")</f>
        <v>40</v>
      </c>
      <c r="H6" s="23" t="str">
        <f t="shared" ref="H6:H11" si="1">_xlfn.IFNA(VLOOKUP($F6,Products,2,FALSE),"Not Found")</f>
        <v>Bidfood</v>
      </c>
      <c r="I6" s="24" t="str">
        <f t="shared" ref="I6:I11" si="2">_xlfn.IFNA(VLOOKUP($F6,Products,4,FALSE),"Not Found")</f>
        <v>81210</v>
      </c>
      <c r="J6" s="24" t="str">
        <f t="shared" ref="J6:J11" si="3">_xlfn.IFNA(VLOOKUP($F6,Products,5,FALSE),"Not Found")</f>
        <v>Everyday Favourites Mk4 Sandwich Baps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 t="shared" ref="S6:S9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9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2697</v>
      </c>
      <c r="C7" s="24">
        <v>0</v>
      </c>
      <c r="D7" s="24">
        <v>1</v>
      </c>
      <c r="E7" s="23" t="s">
        <v>1216</v>
      </c>
      <c r="F7" s="65" t="s">
        <v>2694</v>
      </c>
      <c r="G7" s="60">
        <f>IFERROR(IF(E7="Individual Unit",IF(VLOOKUP($F7,Products,26,FALSE)="","X",VLOOKUP($F7,Products,26,FALSE)),""),"")</f>
        <v>65</v>
      </c>
      <c r="H7" s="23" t="str">
        <f>_xlfn.IFNA(VLOOKUP($F7,Products,2,FALSE),"Not Found")</f>
        <v>RD Johns</v>
      </c>
      <c r="I7" s="24" t="str">
        <f>_xlfn.IFNA(VLOOKUP($F7,Products,4,FALSE),"Not Found")</f>
        <v>5108</v>
      </c>
      <c r="J7" s="24" t="str">
        <f>_xlfn.IFNA(VLOOKUP($F7,Products,5,FALSE),"Not Found")</f>
        <v xml:space="preserve">Kara 5" Premium 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0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5.2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30.549999999999997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0.97499999999999998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0.84500000000000008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0.13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1.95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0.58500000000000008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2.6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157.3715</v>
      </c>
    </row>
    <row r="8" spans="2:32" s="4" customFormat="1" ht="30" customHeight="1" x14ac:dyDescent="0.25">
      <c r="B8" s="23" t="s">
        <v>2290</v>
      </c>
      <c r="C8" s="24">
        <v>5</v>
      </c>
      <c r="D8" s="24">
        <v>7.5</v>
      </c>
      <c r="E8" s="23" t="s">
        <v>6204</v>
      </c>
      <c r="F8" s="65" t="s">
        <v>5105</v>
      </c>
      <c r="G8" s="60" t="str">
        <f t="shared" si="0"/>
        <v/>
      </c>
      <c r="H8" s="23" t="str">
        <f t="shared" si="1"/>
        <v>Bidfood</v>
      </c>
      <c r="I8" s="24" t="str">
        <f t="shared" si="2"/>
        <v>1093</v>
      </c>
      <c r="J8" s="24" t="str">
        <f t="shared" si="3"/>
        <v>Summer County Soft Spread</v>
      </c>
      <c r="L8" s="70">
        <f t="shared" si="4"/>
        <v>0</v>
      </c>
      <c r="M8" s="70">
        <f t="shared" si="5"/>
        <v>0</v>
      </c>
      <c r="N8" s="70">
        <f t="shared" si="6"/>
        <v>2.75</v>
      </c>
      <c r="O8" s="70">
        <f t="shared" si="7"/>
        <v>2</v>
      </c>
      <c r="P8" s="70">
        <f t="shared" si="8"/>
        <v>0.75</v>
      </c>
      <c r="Q8" s="70">
        <f t="shared" si="9"/>
        <v>0</v>
      </c>
      <c r="R8" s="70">
        <f t="shared" si="10"/>
        <v>6.9999999999999993E-2</v>
      </c>
      <c r="S8" s="70">
        <f t="shared" si="11"/>
        <v>0</v>
      </c>
      <c r="T8" s="70">
        <v>0</v>
      </c>
      <c r="U8" s="70">
        <f t="shared" si="12"/>
        <v>24.75</v>
      </c>
      <c r="V8" s="80"/>
      <c r="W8" s="70">
        <f t="shared" si="13"/>
        <v>0</v>
      </c>
      <c r="X8" s="70">
        <f t="shared" si="14"/>
        <v>0</v>
      </c>
      <c r="Y8" s="70">
        <f t="shared" si="15"/>
        <v>4.125</v>
      </c>
      <c r="Z8" s="70">
        <f t="shared" si="16"/>
        <v>3</v>
      </c>
      <c r="AA8" s="70">
        <f t="shared" si="17"/>
        <v>1.125</v>
      </c>
      <c r="AB8" s="70">
        <f t="shared" si="18"/>
        <v>0</v>
      </c>
      <c r="AC8" s="70">
        <f t="shared" si="19"/>
        <v>0.10499999999999998</v>
      </c>
      <c r="AD8" s="70">
        <f t="shared" si="20"/>
        <v>0</v>
      </c>
      <c r="AE8" s="70">
        <v>0</v>
      </c>
      <c r="AF8" s="70">
        <f t="shared" si="21"/>
        <v>37.125</v>
      </c>
    </row>
    <row r="9" spans="2:32" s="4" customFormat="1" ht="30" customHeight="1" x14ac:dyDescent="0.25">
      <c r="B9" s="23" t="s">
        <v>2540</v>
      </c>
      <c r="C9" s="24">
        <v>25</v>
      </c>
      <c r="D9" s="24">
        <v>37.5</v>
      </c>
      <c r="E9" s="23" t="s">
        <v>6204</v>
      </c>
      <c r="F9" s="65" t="s">
        <v>780</v>
      </c>
      <c r="G9" s="60" t="str">
        <f t="shared" si="0"/>
        <v/>
      </c>
      <c r="H9" s="23" t="str">
        <f t="shared" si="1"/>
        <v>Bidfood</v>
      </c>
      <c r="I9" s="24" t="str">
        <f t="shared" si="2"/>
        <v>28769</v>
      </c>
      <c r="J9" s="24" t="str">
        <f t="shared" si="3"/>
        <v xml:space="preserve">EF Tuna 800g </v>
      </c>
      <c r="L9" s="70">
        <f t="shared" si="4"/>
        <v>6.25</v>
      </c>
      <c r="M9" s="70">
        <f t="shared" si="5"/>
        <v>0</v>
      </c>
      <c r="N9" s="70">
        <f t="shared" si="6"/>
        <v>0.25</v>
      </c>
      <c r="O9" s="70">
        <f t="shared" si="7"/>
        <v>0.17499999999999999</v>
      </c>
      <c r="P9" s="70">
        <f t="shared" si="8"/>
        <v>7.4999999999999997E-2</v>
      </c>
      <c r="Q9" s="70">
        <f t="shared" si="9"/>
        <v>0</v>
      </c>
      <c r="R9" s="70">
        <f t="shared" si="10"/>
        <v>0.1825</v>
      </c>
      <c r="S9" s="70">
        <f t="shared" si="11"/>
        <v>0</v>
      </c>
      <c r="T9" s="70">
        <v>0</v>
      </c>
      <c r="U9" s="70">
        <f t="shared" si="12"/>
        <v>27.250000000000004</v>
      </c>
      <c r="V9" s="80"/>
      <c r="W9" s="70">
        <f t="shared" si="13"/>
        <v>9.375</v>
      </c>
      <c r="X9" s="70">
        <f t="shared" si="14"/>
        <v>0</v>
      </c>
      <c r="Y9" s="70">
        <f t="shared" si="15"/>
        <v>0.375</v>
      </c>
      <c r="Z9" s="70">
        <f t="shared" si="16"/>
        <v>0.26249999999999996</v>
      </c>
      <c r="AA9" s="70">
        <f t="shared" si="17"/>
        <v>0.1125</v>
      </c>
      <c r="AB9" s="70">
        <f t="shared" si="18"/>
        <v>0</v>
      </c>
      <c r="AC9" s="70">
        <f t="shared" si="19"/>
        <v>0.27374999999999999</v>
      </c>
      <c r="AD9" s="70">
        <f t="shared" si="20"/>
        <v>0</v>
      </c>
      <c r="AE9" s="70">
        <v>0</v>
      </c>
      <c r="AF9" s="70">
        <f t="shared" si="21"/>
        <v>40.875</v>
      </c>
    </row>
    <row r="10" spans="2:32" s="4" customFormat="1" ht="30" customHeight="1" x14ac:dyDescent="0.25">
      <c r="B10" s="23" t="s">
        <v>6250</v>
      </c>
      <c r="C10" s="24">
        <v>25</v>
      </c>
      <c r="D10" s="24">
        <v>37.5</v>
      </c>
      <c r="E10" s="23" t="s">
        <v>6204</v>
      </c>
      <c r="F10" s="65" t="s">
        <v>5824</v>
      </c>
      <c r="G10" s="60" t="str">
        <f>IFERROR(IF(E10="Individual Unit",IF(VLOOKUP($F10,Products,26,FALSE)="","X",VLOOKUP($F10,Products,26,FALSE)),""),"")</f>
        <v/>
      </c>
      <c r="H10" s="23" t="str">
        <f>_xlfn.IFNA(VLOOKUP($F10,Products,2,FALSE),"Not Found")</f>
        <v>Bidfood</v>
      </c>
      <c r="I10" s="24" t="str">
        <f>_xlfn.IFNA(VLOOKUP($F10,Products,4,FALSE),"Not Found")</f>
        <v>5971</v>
      </c>
      <c r="J10" s="24" t="str">
        <f>_xlfn.IFNA(VLOOKUP($F10,Products,5,FALSE),"Not Found")</f>
        <v>Wild Alaskan Pink Salmon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5.9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0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1.2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0.97499999999999998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0.22500000000000003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0.2</v>
      </c>
      <c r="S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T10" s="70">
        <v>0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34.5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8.8500000000000014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0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1.8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1.4624999999999999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0.33750000000000002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0.3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E10" s="70">
        <v>0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51.749999999999993</v>
      </c>
    </row>
    <row r="11" spans="2:32" s="4" customFormat="1" ht="30" customHeight="1" x14ac:dyDescent="0.25">
      <c r="B11" s="23" t="s">
        <v>1281</v>
      </c>
      <c r="C11" s="24">
        <v>20</v>
      </c>
      <c r="D11" s="24">
        <v>30</v>
      </c>
      <c r="E11" s="23" t="s">
        <v>6204</v>
      </c>
      <c r="F11" s="65" t="s">
        <v>3280</v>
      </c>
      <c r="G11" s="60" t="str">
        <f t="shared" si="0"/>
        <v/>
      </c>
      <c r="H11" s="23" t="str">
        <f t="shared" si="1"/>
        <v>Tamar Fresh</v>
      </c>
      <c r="I11" s="24" t="str">
        <f t="shared" si="2"/>
        <v>5060</v>
      </c>
      <c r="J11" s="24" t="str">
        <f t="shared" si="3"/>
        <v>Cucumber 35-40mm</v>
      </c>
      <c r="L11" s="70">
        <f t="shared" si="4"/>
        <v>0.2</v>
      </c>
      <c r="M11" s="70">
        <f t="shared" si="5"/>
        <v>0.24</v>
      </c>
      <c r="N11" s="70">
        <f t="shared" si="6"/>
        <v>0.12</v>
      </c>
      <c r="O11" s="70">
        <f t="shared" si="7"/>
        <v>0.12</v>
      </c>
      <c r="P11" s="70">
        <f t="shared" si="8"/>
        <v>0</v>
      </c>
      <c r="Q11" s="70">
        <f t="shared" si="9"/>
        <v>0.13999999999999999</v>
      </c>
      <c r="R11" s="70">
        <f t="shared" si="10"/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0.24</v>
      </c>
      <c r="U11" s="70">
        <f t="shared" si="12"/>
        <v>2.8000000000000003</v>
      </c>
      <c r="V11" s="80"/>
      <c r="W11" s="70">
        <f t="shared" si="13"/>
        <v>0.3</v>
      </c>
      <c r="X11" s="70">
        <f t="shared" si="14"/>
        <v>0.36</v>
      </c>
      <c r="Y11" s="70">
        <f t="shared" si="15"/>
        <v>0.18</v>
      </c>
      <c r="Z11" s="70">
        <f t="shared" si="16"/>
        <v>0.18</v>
      </c>
      <c r="AA11" s="70">
        <f t="shared" si="17"/>
        <v>0</v>
      </c>
      <c r="AB11" s="70">
        <f t="shared" si="18"/>
        <v>0.20999999999999996</v>
      </c>
      <c r="AC11" s="70">
        <f t="shared" si="19"/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0.36</v>
      </c>
      <c r="AF11" s="70">
        <f t="shared" si="21"/>
        <v>4.2</v>
      </c>
    </row>
    <row r="12" spans="2:32" ht="15.75" x14ac:dyDescent="0.25">
      <c r="B12" s="89" t="s">
        <v>6270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6079</v>
      </c>
      <c r="C13" s="39">
        <v>0.1</v>
      </c>
      <c r="D13" s="39">
        <v>0.1</v>
      </c>
      <c r="E13" s="38" t="s">
        <v>1216</v>
      </c>
      <c r="F13" s="65" t="s">
        <v>3258</v>
      </c>
      <c r="G13" s="60">
        <f>IFERROR(IF(E13="Individual Unit",IF(VLOOKUP($F13,Products,26,FALSE)="","X",VLOOKUP($F13,Products,26,FALSE)),""),"")</f>
        <v>3000</v>
      </c>
      <c r="H13" s="23" t="str">
        <f>_xlfn.IFNA(VLOOKUP($F13,Products,2,FALSE),"Not Found")</f>
        <v>Tamar Fresh</v>
      </c>
      <c r="I13" s="24" t="str">
        <f>_xlfn.IFNA(VLOOKUP($F13,Products,4,FALSE),"Not Found")</f>
        <v>23078</v>
      </c>
      <c r="J13" s="24" t="str">
        <f>_xlfn.IFNA(VLOOKUP($F13,Products,5,FALSE),"Not Found")</f>
        <v>Watermelon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0.9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12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0.60000000000000009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0.60000000000000009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0.30000000000000004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12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54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12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0.60000000000000009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0.60000000000000009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0.30000000000000004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12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54</v>
      </c>
    </row>
    <row r="14" spans="2:32" x14ac:dyDescent="0.25">
      <c r="L14" s="71">
        <f t="shared" ref="L14:U14" si="22">SUM(L6:L13)</f>
        <v>17.09</v>
      </c>
      <c r="M14" s="71">
        <f t="shared" si="22"/>
        <v>30.799999999999997</v>
      </c>
      <c r="N14" s="71">
        <f t="shared" si="22"/>
        <v>5.6400000000000006</v>
      </c>
      <c r="O14" s="71">
        <f t="shared" si="22"/>
        <v>4.51</v>
      </c>
      <c r="P14" s="71">
        <f t="shared" si="22"/>
        <v>1.1299999999999999</v>
      </c>
      <c r="Q14" s="71">
        <f t="shared" si="22"/>
        <v>1.64</v>
      </c>
      <c r="R14" s="71">
        <f t="shared" si="22"/>
        <v>0.82450000000000001</v>
      </c>
      <c r="S14" s="71">
        <f t="shared" si="22"/>
        <v>1.4400000000000002</v>
      </c>
      <c r="T14" s="71">
        <f>SUM(T6:T13)</f>
        <v>12.24</v>
      </c>
      <c r="U14" s="71">
        <f t="shared" si="22"/>
        <v>241.70000000000002</v>
      </c>
      <c r="V14" s="73" t="s">
        <v>6151</v>
      </c>
      <c r="W14" s="71">
        <f t="shared" ref="W14:AF14" si="23">SUM(W6:W13)</f>
        <v>24.625</v>
      </c>
      <c r="X14" s="71">
        <f t="shared" si="23"/>
        <v>42.91</v>
      </c>
      <c r="Y14" s="71">
        <f t="shared" si="23"/>
        <v>8.0549999999999997</v>
      </c>
      <c r="Z14" s="71">
        <f t="shared" si="23"/>
        <v>6.35</v>
      </c>
      <c r="AA14" s="71">
        <f t="shared" si="23"/>
        <v>1.7050000000000001</v>
      </c>
      <c r="AB14" s="71">
        <f t="shared" si="23"/>
        <v>2.46</v>
      </c>
      <c r="AC14" s="71">
        <f t="shared" si="23"/>
        <v>1.2637500000000002</v>
      </c>
      <c r="AD14" s="71">
        <f t="shared" si="23"/>
        <v>2.6</v>
      </c>
      <c r="AE14" s="71">
        <f>SUM(AE6:AE13)</f>
        <v>12.36</v>
      </c>
      <c r="AF14" s="71">
        <f t="shared" si="23"/>
        <v>345.32149999999996</v>
      </c>
    </row>
    <row r="15" spans="2:32" ht="15" customHeight="1" x14ac:dyDescent="0.25">
      <c r="L15" s="59"/>
      <c r="M15" s="84" t="b">
        <v>1</v>
      </c>
      <c r="N15" s="59"/>
      <c r="O15" s="59"/>
      <c r="P15" s="59"/>
      <c r="Q15" s="84" t="b">
        <v>1</v>
      </c>
      <c r="R15" s="59"/>
      <c r="S15" s="59"/>
      <c r="T15" s="59"/>
      <c r="U15" s="59"/>
      <c r="V15" s="63" t="s">
        <v>6154</v>
      </c>
      <c r="W15" s="59"/>
      <c r="X15" s="84" t="b">
        <v>1</v>
      </c>
      <c r="Y15" s="59"/>
      <c r="Z15" s="59"/>
      <c r="AA15" s="59"/>
      <c r="AB15" s="84" t="b">
        <v>1</v>
      </c>
      <c r="AC15" s="59"/>
      <c r="AD15" s="59"/>
      <c r="AE15" s="59"/>
      <c r="AF15" s="59"/>
    </row>
    <row r="16" spans="2:32" x14ac:dyDescent="0.25">
      <c r="L16" s="84" t="b">
        <v>1</v>
      </c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6155</v>
      </c>
      <c r="W16" s="84" t="b">
        <v>1</v>
      </c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ht="15" customHeight="1" x14ac:dyDescent="0.25">
      <c r="L17" s="59"/>
      <c r="M17" s="59"/>
      <c r="N17" s="59"/>
      <c r="O17" s="59"/>
      <c r="P17" s="59"/>
      <c r="Q17" s="84" t="b">
        <v>1</v>
      </c>
      <c r="R17" s="59"/>
      <c r="S17" s="59"/>
      <c r="T17" s="84" t="b">
        <v>1</v>
      </c>
      <c r="U17" s="59"/>
      <c r="V17" s="63" t="s">
        <v>6156</v>
      </c>
      <c r="W17" s="59"/>
      <c r="X17" s="59"/>
      <c r="Y17" s="59"/>
      <c r="Z17" s="59"/>
      <c r="AA17" s="59"/>
      <c r="AB17" s="84" t="b">
        <v>1</v>
      </c>
      <c r="AC17" s="59"/>
      <c r="AD17" s="59"/>
      <c r="AE17" s="84" t="b">
        <v>1</v>
      </c>
      <c r="AF17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11115FB7-636B-4359-9CC0-EBF5806D3B65}"/>
    <hyperlink ref="M1" location="'HOME WEEK 2'!A1" display="&lt; Week 2 Home" xr:uid="{7DC5D322-E3D1-455F-B7AB-1CC1C0140AE0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E8FC35F-2A20-42EE-8A1A-E8874B436165}">
          <x14:formula1>
            <xm:f>'Master Product List'!$B:$B</xm:f>
          </x14:formula1>
          <xm:sqref>F13 F6:F11</xm:sqref>
        </x14:dataValidation>
      </x14:dataValidations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BA2B-E86B-42B3-B504-327F2F7FE80A}">
  <sheetPr>
    <tabColor theme="3" tint="9.9978637043366805E-2"/>
  </sheetPr>
  <dimension ref="B1:AF19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6051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1.2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2415</v>
      </c>
      <c r="C6" s="24">
        <v>1</v>
      </c>
      <c r="D6" s="24">
        <v>0</v>
      </c>
      <c r="E6" s="23" t="s">
        <v>1216</v>
      </c>
      <c r="F6" s="65" t="s">
        <v>3962</v>
      </c>
      <c r="G6" s="60">
        <f t="shared" ref="G6:G11" si="0">IFERROR(IF(E6="Individual Unit",IF(VLOOKUP($F6,Products,26,FALSE)="","X",VLOOKUP($F6,Products,26,FALSE)),""),"")</f>
        <v>40</v>
      </c>
      <c r="H6" s="23" t="str">
        <f t="shared" ref="H6:H11" si="1">_xlfn.IFNA(VLOOKUP($F6,Products,2,FALSE),"Not Found")</f>
        <v>Bidfood</v>
      </c>
      <c r="I6" s="24" t="str">
        <f t="shared" ref="I6:I11" si="2">_xlfn.IFNA(VLOOKUP($F6,Products,4,FALSE),"Not Found")</f>
        <v>81210</v>
      </c>
      <c r="J6" s="24" t="str">
        <f t="shared" ref="J6:J11" si="3">_xlfn.IFNA(VLOOKUP($F6,Products,5,FALSE),"Not Found")</f>
        <v>Everyday Favourites Mk4 Sandwich Baps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3.84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18.559999999999999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0.72000000000000008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0.64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0.08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1.2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0.37200000000000005</v>
      </c>
      <c r="S6" s="70">
        <f t="shared" ref="S6:S9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1.4400000000000002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98.4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9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2697</v>
      </c>
      <c r="C7" s="24">
        <v>0</v>
      </c>
      <c r="D7" s="24">
        <v>1</v>
      </c>
      <c r="E7" s="23" t="s">
        <v>1216</v>
      </c>
      <c r="F7" s="65" t="s">
        <v>2694</v>
      </c>
      <c r="G7" s="60">
        <f>IFERROR(IF(E7="Individual Unit",IF(VLOOKUP($F7,Products,26,FALSE)="","X",VLOOKUP($F7,Products,26,FALSE)),""),"")</f>
        <v>65</v>
      </c>
      <c r="H7" s="23" t="str">
        <f>_xlfn.IFNA(VLOOKUP($F7,Products,2,FALSE),"Not Found")</f>
        <v>RD Johns</v>
      </c>
      <c r="I7" s="24" t="str">
        <f>_xlfn.IFNA(VLOOKUP($F7,Products,4,FALSE),"Not Found")</f>
        <v>5108</v>
      </c>
      <c r="J7" s="24" t="str">
        <f>_xlfn.IFNA(VLOOKUP($F7,Products,5,FALSE),"Not Found")</f>
        <v xml:space="preserve">Kara 5" Premium 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0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0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0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5.2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30.549999999999997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0.97499999999999998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0.84500000000000008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0.13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1.95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0.58500000000000008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2.6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157.3715</v>
      </c>
    </row>
    <row r="8" spans="2:32" s="4" customFormat="1" ht="30" customHeight="1" x14ac:dyDescent="0.25">
      <c r="B8" s="23" t="s">
        <v>2290</v>
      </c>
      <c r="C8" s="24">
        <v>5</v>
      </c>
      <c r="D8" s="24">
        <v>7.5</v>
      </c>
      <c r="E8" s="23" t="s">
        <v>6204</v>
      </c>
      <c r="F8" s="65" t="s">
        <v>5105</v>
      </c>
      <c r="G8" s="60" t="str">
        <f t="shared" si="0"/>
        <v/>
      </c>
      <c r="H8" s="23" t="str">
        <f t="shared" si="1"/>
        <v>Bidfood</v>
      </c>
      <c r="I8" s="24" t="str">
        <f t="shared" si="2"/>
        <v>1093</v>
      </c>
      <c r="J8" s="24" t="str">
        <f t="shared" si="3"/>
        <v>Summer County Soft Spread</v>
      </c>
      <c r="L8" s="70">
        <f t="shared" si="4"/>
        <v>0</v>
      </c>
      <c r="M8" s="70">
        <f t="shared" si="5"/>
        <v>0</v>
      </c>
      <c r="N8" s="70">
        <f t="shared" si="6"/>
        <v>2.75</v>
      </c>
      <c r="O8" s="70">
        <f t="shared" si="7"/>
        <v>2</v>
      </c>
      <c r="P8" s="70">
        <f t="shared" si="8"/>
        <v>0.75</v>
      </c>
      <c r="Q8" s="70">
        <f t="shared" si="9"/>
        <v>0</v>
      </c>
      <c r="R8" s="70">
        <f t="shared" si="10"/>
        <v>6.9999999999999993E-2</v>
      </c>
      <c r="S8" s="70">
        <f t="shared" si="11"/>
        <v>0</v>
      </c>
      <c r="T8" s="70">
        <v>0</v>
      </c>
      <c r="U8" s="70">
        <f t="shared" si="12"/>
        <v>24.75</v>
      </c>
      <c r="V8" s="80"/>
      <c r="W8" s="70">
        <f t="shared" si="13"/>
        <v>0</v>
      </c>
      <c r="X8" s="70">
        <f t="shared" si="14"/>
        <v>0</v>
      </c>
      <c r="Y8" s="70">
        <f t="shared" si="15"/>
        <v>4.125</v>
      </c>
      <c r="Z8" s="70">
        <f t="shared" si="16"/>
        <v>3</v>
      </c>
      <c r="AA8" s="70">
        <f t="shared" si="17"/>
        <v>1.125</v>
      </c>
      <c r="AB8" s="70">
        <f t="shared" si="18"/>
        <v>0</v>
      </c>
      <c r="AC8" s="70">
        <f t="shared" si="19"/>
        <v>0.10499999999999998</v>
      </c>
      <c r="AD8" s="70">
        <f t="shared" si="20"/>
        <v>0</v>
      </c>
      <c r="AE8" s="70">
        <v>0</v>
      </c>
      <c r="AF8" s="70">
        <f t="shared" si="21"/>
        <v>37.125</v>
      </c>
    </row>
    <row r="9" spans="2:32" s="4" customFormat="1" ht="30" customHeight="1" x14ac:dyDescent="0.25">
      <c r="B9" s="23" t="s">
        <v>2540</v>
      </c>
      <c r="C9" s="24">
        <v>25</v>
      </c>
      <c r="D9" s="24">
        <v>37.5</v>
      </c>
      <c r="E9" s="23" t="s">
        <v>6204</v>
      </c>
      <c r="F9" s="65" t="s">
        <v>780</v>
      </c>
      <c r="G9" s="60" t="str">
        <f t="shared" si="0"/>
        <v/>
      </c>
      <c r="H9" s="23" t="str">
        <f t="shared" si="1"/>
        <v>Bidfood</v>
      </c>
      <c r="I9" s="24" t="str">
        <f t="shared" si="2"/>
        <v>28769</v>
      </c>
      <c r="J9" s="24" t="str">
        <f t="shared" si="3"/>
        <v xml:space="preserve">EF Tuna 800g </v>
      </c>
      <c r="L9" s="70">
        <f t="shared" si="4"/>
        <v>6.25</v>
      </c>
      <c r="M9" s="70">
        <f t="shared" si="5"/>
        <v>0</v>
      </c>
      <c r="N9" s="70">
        <f t="shared" si="6"/>
        <v>0.25</v>
      </c>
      <c r="O9" s="70">
        <f t="shared" si="7"/>
        <v>0.17499999999999999</v>
      </c>
      <c r="P9" s="70">
        <f t="shared" si="8"/>
        <v>7.4999999999999997E-2</v>
      </c>
      <c r="Q9" s="70">
        <f t="shared" si="9"/>
        <v>0</v>
      </c>
      <c r="R9" s="70">
        <f t="shared" si="10"/>
        <v>0.1825</v>
      </c>
      <c r="S9" s="70">
        <f t="shared" si="11"/>
        <v>0</v>
      </c>
      <c r="T9" s="70">
        <v>0</v>
      </c>
      <c r="U9" s="70">
        <f t="shared" si="12"/>
        <v>27.250000000000004</v>
      </c>
      <c r="V9" s="80"/>
      <c r="W9" s="70">
        <f t="shared" si="13"/>
        <v>9.375</v>
      </c>
      <c r="X9" s="70">
        <f t="shared" si="14"/>
        <v>0</v>
      </c>
      <c r="Y9" s="70">
        <f t="shared" si="15"/>
        <v>0.375</v>
      </c>
      <c r="Z9" s="70">
        <f t="shared" si="16"/>
        <v>0.26249999999999996</v>
      </c>
      <c r="AA9" s="70">
        <f t="shared" si="17"/>
        <v>0.1125</v>
      </c>
      <c r="AB9" s="70">
        <f t="shared" si="18"/>
        <v>0</v>
      </c>
      <c r="AC9" s="70">
        <f t="shared" si="19"/>
        <v>0.27374999999999999</v>
      </c>
      <c r="AD9" s="70">
        <f t="shared" si="20"/>
        <v>0</v>
      </c>
      <c r="AE9" s="70">
        <v>0</v>
      </c>
      <c r="AF9" s="70">
        <f t="shared" si="21"/>
        <v>40.875</v>
      </c>
    </row>
    <row r="10" spans="2:32" s="4" customFormat="1" ht="30" customHeight="1" x14ac:dyDescent="0.25">
      <c r="B10" s="23" t="s">
        <v>6250</v>
      </c>
      <c r="C10" s="24">
        <v>25</v>
      </c>
      <c r="D10" s="24">
        <v>37.5</v>
      </c>
      <c r="E10" s="23" t="s">
        <v>6204</v>
      </c>
      <c r="F10" s="65" t="s">
        <v>5824</v>
      </c>
      <c r="G10" s="60" t="str">
        <f>IFERROR(IF(E10="Individual Unit",IF(VLOOKUP($F10,Products,26,FALSE)="","X",VLOOKUP($F10,Products,26,FALSE)),""),"")</f>
        <v/>
      </c>
      <c r="H10" s="23" t="str">
        <f>_xlfn.IFNA(VLOOKUP($F10,Products,2,FALSE),"Not Found")</f>
        <v>Bidfood</v>
      </c>
      <c r="I10" s="24" t="str">
        <f>_xlfn.IFNA(VLOOKUP($F10,Products,4,FALSE),"Not Found")</f>
        <v>5971</v>
      </c>
      <c r="J10" s="24" t="str">
        <f>_xlfn.IFNA(VLOOKUP($F10,Products,5,FALSE),"Not Found")</f>
        <v>Wild Alaskan Pink Salmon</v>
      </c>
      <c r="L10" s="70">
        <f>IFERROR(IF($E10="Individual Unit",IF(VLOOKUP($F10,Products,18,FALSE)="","Missing",(SUM(SUM(_xlfn.IFNA(VLOOKUP($F10,Products,18,FALSE),"Not Found")/100)*$G10*$C10))),IF(VLOOKUP($F10,Products,18,FALSE)="","Missing",(SUM(SUM(_xlfn.IFNA(VLOOKUP($F10,Products,18,FALSE),"Not Found")/100)*$C10)))),"Err")</f>
        <v>5.9</v>
      </c>
      <c r="M10" s="70">
        <f>IFERROR(IF($E10="Individual Unit",IF(VLOOKUP($F10,Products,19,FALSE)="","Missing",(SUM(SUM(_xlfn.IFNA(VLOOKUP($F10,Products,19,FALSE),"Not Found")/100)*$G10*$C10))),IF(VLOOKUP($F10,Products,19,FALSE)="","Missing",(SUM(SUM(_xlfn.IFNA(VLOOKUP($F10,Products,19,FALSE),"Not Found")/100)*$C10)))),"Err")</f>
        <v>0</v>
      </c>
      <c r="N10" s="70">
        <f>IFERROR(IF($E10="Individual Unit",IF(VLOOKUP($F10,Products,20,FALSE)="","Missing",(SUM(SUM(_xlfn.IFNA(VLOOKUP($F10,Products,20,FALSE),"Not Found")/100)*$G10*$C10))),IF(VLOOKUP($F10,Products,20,FALSE)="","Missing",(SUM(SUM(_xlfn.IFNA(VLOOKUP($F10,Products,20,FALSE),"Not Found")/100)*$C10)))),"Err")</f>
        <v>1.2</v>
      </c>
      <c r="O10" s="70">
        <f>IFERROR(IF($E10="Individual Unit",IF(VLOOKUP($F10,Products,27,FALSE)="","Missing",(SUM(SUM(_xlfn.IFNA(VLOOKUP($F10,Products,27,FALSE),"Not Found")/100)*$G10*$C10))),IF(VLOOKUP($F10,Products,27,FALSE)="","Missing",(SUM(SUM(_xlfn.IFNA(VLOOKUP($F10,Products,27,FALSE),"Not Found")/100)*$C10)))),"Err")</f>
        <v>0.97499999999999998</v>
      </c>
      <c r="P10" s="70">
        <f>IFERROR(IF($E10="Individual Unit",IF(VLOOKUP($F10,Products,21,FALSE)="","Missing",(SUM(SUM(_xlfn.IFNA(VLOOKUP($F10,Products,21,FALSE),"Not Found")/100)*$G10*$C10))),IF(VLOOKUP($F10,Products,21,FALSE)="","Missing",(SUM(SUM(_xlfn.IFNA(VLOOKUP($F10,Products,21,FALSE),"Not Found")/100)*$C10)))),"Err")</f>
        <v>0.22500000000000003</v>
      </c>
      <c r="Q10" s="70">
        <f>IFERROR(IF($E10="Individual Unit",IF(VLOOKUP($F10,Products,22,FALSE)="","Missing",(SUM(SUM(_xlfn.IFNA(VLOOKUP($F10,Products,22,FALSE),"Not Found")/100)*$G10*$C10))),IF(VLOOKUP($F10,Products,22,FALSE)="","Missing",(SUM(SUM(_xlfn.IFNA(VLOOKUP($F10,Products,22,FALSE),"Not Found")/100)*$C10)))),"Err")</f>
        <v>0</v>
      </c>
      <c r="R10" s="70">
        <f>IFERROR(IF($E10="Individual Unit",IF(VLOOKUP($F10,Products,23,FALSE)="","Missing",(SUM(SUM(_xlfn.IFNA(VLOOKUP($F10,Products,23,FALSE),"Not Found")/100)*$G10*$C10))),IF(VLOOKUP($F10,Products,23,FALSE)="","Missing",(SUM(SUM(_xlfn.IFNA(VLOOKUP($F10,Products,23,FALSE),"Not Found")/100)*$C10)))),"Err")</f>
        <v>0.2</v>
      </c>
      <c r="S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T10" s="70">
        <v>0</v>
      </c>
      <c r="U10" s="70">
        <f>IFERROR(IF($E10="Individual Unit",IF(VLOOKUP($F10,Products,25,FALSE)="","Missing",(SUM(SUM(_xlfn.IFNA(VLOOKUP($F10,Products,25,FALSE),"Not Found")/100)*$G10*$C10))),IF(VLOOKUP($F10,Products,25,FALSE)="","Missing",(SUM(SUM(_xlfn.IFNA(VLOOKUP($F10,Products,25,FALSE),"Not Found")/100)*$C10)))),"Err")</f>
        <v>34.5</v>
      </c>
      <c r="V10" s="80"/>
      <c r="W10" s="70">
        <f>IFERROR(IF($E10="Individual Unit",IF(VLOOKUP($F10,Products,18,FALSE)="","Missing",(SUM(SUM(_xlfn.IFNA(VLOOKUP($F10,Products,18,FALSE),"Not Found")/100)*$G10*$D10))),IF(VLOOKUP($F10,Products,18,FALSE)="","Missing",(SUM(SUM(_xlfn.IFNA(VLOOKUP($F10,Products,18,FALSE),"Not Found")/100)*$D10)))),"Err")</f>
        <v>8.8500000000000014</v>
      </c>
      <c r="X10" s="70">
        <f>IFERROR(IF($E10="Individual Unit",IF(VLOOKUP($F10,Products,19,FALSE)="","Missing",(SUM(SUM(_xlfn.IFNA(VLOOKUP($F10,Products,19,FALSE),"Not Found")/100)*$G10*$D10))),IF(VLOOKUP($F10,Products,19,FALSE)="","Missing",(SUM(SUM(_xlfn.IFNA(VLOOKUP($F10,Products,19,FALSE),"Not Found")/100)*$D10)))),"Err")</f>
        <v>0</v>
      </c>
      <c r="Y10" s="70">
        <f>IFERROR(IF($E10="Individual Unit",IF(VLOOKUP($F10,Products,20,FALSE)="","Missing",(SUM(SUM(_xlfn.IFNA(VLOOKUP($F10,Products,20,FALSE),"Not Found")/100)*$G10*$D10))),IF(VLOOKUP($F10,Products,20,FALSE)="","Missing",(SUM(SUM(_xlfn.IFNA(VLOOKUP($F10,Products,20,FALSE),"Not Found")/100)*$D10)))),"Err")</f>
        <v>1.8</v>
      </c>
      <c r="Z10" s="70">
        <f>IFERROR(IF($E10="Individual Unit",IF(VLOOKUP($F10,Products,27,FALSE)="","Missing",(SUM(SUM(_xlfn.IFNA(VLOOKUP($F10,Products,27,FALSE),"Not Found")/100)*$G10*$D10))),IF(VLOOKUP($F10,Products,27,FALSE)="","Missing",(SUM(SUM(_xlfn.IFNA(VLOOKUP($F10,Products,27,FALSE),"Not Found")/100)*$D10)))),"Err")</f>
        <v>1.4624999999999999</v>
      </c>
      <c r="AA10" s="70">
        <f>IFERROR(IF($E10="Individual Unit",IF(VLOOKUP($F10,Products,21,FALSE)="","Missing",(SUM(SUM(_xlfn.IFNA(VLOOKUP($F10,Products,21,FALSE),"Not Found")/100)*$G10*$D10))),IF(VLOOKUP($F10,Products,21,FALSE)="","Missing",(SUM(SUM(_xlfn.IFNA(VLOOKUP($F10,Products,21,FALSE),"Not Found")/100)*$D10)))),"Err")</f>
        <v>0.33750000000000002</v>
      </c>
      <c r="AB10" s="70">
        <f>IFERROR(IF($E10="Individual Unit",IF(VLOOKUP($F10,Products,22,FALSE)="","Missing",(SUM(SUM(_xlfn.IFNA(VLOOKUP($F10,Products,22,FALSE),"Not Found")/100)*$G10*$D10))),IF(VLOOKUP($F10,Products,22,FALSE)="","Missing",(SUM(SUM(_xlfn.IFNA(VLOOKUP($F10,Products,22,FALSE),"Not Found")/100)*$D10)))),"Err")</f>
        <v>0</v>
      </c>
      <c r="AC10" s="70">
        <f>IFERROR(IF($E10="Individual Unit",IF(VLOOKUP($F10,Products,23,FALSE)="","Missing",(SUM(SUM(_xlfn.IFNA(VLOOKUP($F10,Products,23,FALSE),"Not Found")/100)*$G10*$D10))),IF(VLOOKUP($F10,Products,23,FALSE)="","Missing",(SUM(SUM(_xlfn.IFNA(VLOOKUP($F10,Products,23,FALSE),"Not Found")/100)*$D10)))),"Err")</f>
        <v>0.3</v>
      </c>
      <c r="AD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E10" s="70">
        <v>0</v>
      </c>
      <c r="AF10" s="70">
        <f>IFERROR(IF($E10="Individual Unit",IF(VLOOKUP($F10,Products,25,FALSE)="","Missing",(SUM(SUM(_xlfn.IFNA(VLOOKUP($F10,Products,25,FALSE),"Not Found")/100)*$G10*$D10))),IF(VLOOKUP($F10,Products,25,FALSE)="","Missing",(SUM(SUM(_xlfn.IFNA(VLOOKUP($F10,Products,25,FALSE),"Not Found")/100)*$D10)))),"Err")</f>
        <v>51.749999999999993</v>
      </c>
    </row>
    <row r="11" spans="2:32" s="4" customFormat="1" ht="30" customHeight="1" x14ac:dyDescent="0.25">
      <c r="B11" s="23" t="s">
        <v>4229</v>
      </c>
      <c r="C11" s="24">
        <v>10</v>
      </c>
      <c r="D11" s="24">
        <v>15</v>
      </c>
      <c r="E11" s="23" t="s">
        <v>6204</v>
      </c>
      <c r="F11" s="65" t="s">
        <v>2826</v>
      </c>
      <c r="G11" s="60" t="str">
        <f t="shared" si="0"/>
        <v/>
      </c>
      <c r="H11" s="23" t="str">
        <f t="shared" si="1"/>
        <v>RD Johns</v>
      </c>
      <c r="I11" s="24" t="str">
        <f t="shared" si="2"/>
        <v>6108</v>
      </c>
      <c r="J11" s="24" t="str">
        <f t="shared" si="3"/>
        <v>Sweetcorn 2.5kg bag</v>
      </c>
      <c r="L11" s="70">
        <f t="shared" si="4"/>
        <v>0.25</v>
      </c>
      <c r="M11" s="70">
        <f t="shared" si="5"/>
        <v>1.1599999999999999</v>
      </c>
      <c r="N11" s="70">
        <f t="shared" si="6"/>
        <v>0.13999999999999999</v>
      </c>
      <c r="O11" s="70">
        <f t="shared" si="7"/>
        <v>9.9999999999999978E-2</v>
      </c>
      <c r="P11" s="70">
        <f t="shared" si="8"/>
        <v>0.04</v>
      </c>
      <c r="Q11" s="70">
        <f t="shared" si="9"/>
        <v>0.25</v>
      </c>
      <c r="R11" s="70">
        <f t="shared" si="10"/>
        <v>0</v>
      </c>
      <c r="S11" s="70">
        <v>0</v>
      </c>
      <c r="T11" s="70">
        <f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0.81</v>
      </c>
      <c r="U11" s="70">
        <f t="shared" si="12"/>
        <v>7.456999999999999</v>
      </c>
      <c r="V11" s="80"/>
      <c r="W11" s="70">
        <f t="shared" si="13"/>
        <v>0.375</v>
      </c>
      <c r="X11" s="70">
        <f t="shared" si="14"/>
        <v>1.7399999999999998</v>
      </c>
      <c r="Y11" s="70">
        <f t="shared" si="15"/>
        <v>0.20999999999999996</v>
      </c>
      <c r="Z11" s="70">
        <f t="shared" si="16"/>
        <v>0.14999999999999997</v>
      </c>
      <c r="AA11" s="70">
        <f t="shared" si="17"/>
        <v>0.06</v>
      </c>
      <c r="AB11" s="70">
        <f t="shared" si="18"/>
        <v>0.375</v>
      </c>
      <c r="AC11" s="70">
        <f t="shared" si="19"/>
        <v>0</v>
      </c>
      <c r="AD11" s="70">
        <v>0</v>
      </c>
      <c r="AE11" s="70">
        <f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1.2150000000000001</v>
      </c>
      <c r="AF11" s="70">
        <f t="shared" si="21"/>
        <v>11.185499999999999</v>
      </c>
    </row>
    <row r="12" spans="2:32" ht="15.75" x14ac:dyDescent="0.25">
      <c r="B12" s="89" t="s">
        <v>6273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23" t="s">
        <v>1220</v>
      </c>
      <c r="C13" s="24">
        <v>50</v>
      </c>
      <c r="D13" s="24">
        <v>50</v>
      </c>
      <c r="E13" s="23" t="s">
        <v>6204</v>
      </c>
      <c r="F13" s="65" t="s">
        <v>5554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RD Johns</v>
      </c>
      <c r="I13" s="24" t="str">
        <f>_xlfn.IFNA(VLOOKUP($F13,Products,4,FALSE),"Not Found")</f>
        <v>3021</v>
      </c>
      <c r="J13" s="24" t="str">
        <f>_xlfn.IFNA(VLOOKUP($F13,Products,5,FALSE),"Not Found")</f>
        <v>Caterers Kitchen Solid Pack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0.2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5.9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0.05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0.05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0.90000000000000013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5.9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23.78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0.2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5.9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0.05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0.05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0.90000000000000013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5.9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23.78</v>
      </c>
    </row>
    <row r="14" spans="2:32" s="4" customFormat="1" ht="30" customHeight="1" x14ac:dyDescent="0.25">
      <c r="B14" s="23" t="s">
        <v>6219</v>
      </c>
      <c r="C14" s="24">
        <v>20</v>
      </c>
      <c r="D14" s="24">
        <v>20</v>
      </c>
      <c r="E14" s="23" t="s">
        <v>6204</v>
      </c>
      <c r="F14" s="65" t="s">
        <v>5352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8986</v>
      </c>
      <c r="J14" s="24" t="str">
        <f>_xlfn.IFNA(VLOOKUP($F14,Products,5,FALSE),"Not Found")</f>
        <v xml:space="preserve"> Crumble Topping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1.24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14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3.5999999999999996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2.3800000000000003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1.22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0.64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0.04</v>
      </c>
      <c r="S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4.4000000000000004</v>
      </c>
      <c r="T14" s="70">
        <v>0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92.97399999999999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1.24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14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3.5999999999999996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2.3800000000000003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1.22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0.64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0.04</v>
      </c>
      <c r="AD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4.4000000000000004</v>
      </c>
      <c r="AE14" s="70">
        <v>0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92.97399999999999</v>
      </c>
    </row>
    <row r="15" spans="2:32" s="4" customFormat="1" ht="30" customHeight="1" x14ac:dyDescent="0.25">
      <c r="B15" s="38" t="s">
        <v>6220</v>
      </c>
      <c r="C15" s="39">
        <v>50</v>
      </c>
      <c r="D15" s="39">
        <v>50</v>
      </c>
      <c r="E15" s="38" t="s">
        <v>6204</v>
      </c>
      <c r="F15" s="65" t="s">
        <v>5721</v>
      </c>
      <c r="G15" s="60" t="str">
        <f>IFERROR(IF(E15="Individual Unit",IF(VLOOKUP($F15,Products,26,FALSE)="","X",VLOOKUP($F15,Products,26,FALSE)),""),"")</f>
        <v/>
      </c>
      <c r="H15" s="23" t="str">
        <f>_xlfn.IFNA(VLOOKUP($F15,Products,2,FALSE),"Not Found")</f>
        <v>Bidfood</v>
      </c>
      <c r="I15" s="24" t="str">
        <f>_xlfn.IFNA(VLOOKUP($F15,Products,4,FALSE),"Not Found")</f>
        <v>96594</v>
      </c>
      <c r="J15" s="24" t="str">
        <f>_xlfn.IFNA(VLOOKUP($F15,Products,5,FALSE),"Not Found")</f>
        <v>Alpro Dairy Free Custard</v>
      </c>
      <c r="L15" s="70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1.5</v>
      </c>
      <c r="M15" s="70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6.4</v>
      </c>
      <c r="N15" s="70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0.85000000000000009</v>
      </c>
      <c r="O15" s="70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0.7</v>
      </c>
      <c r="P15" s="70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0.15</v>
      </c>
      <c r="Q15" s="70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0.25</v>
      </c>
      <c r="R15" s="70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6.5000000000000002E-2</v>
      </c>
      <c r="S15" s="70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5</v>
      </c>
      <c r="T15" s="70">
        <v>0</v>
      </c>
      <c r="U15" s="70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40</v>
      </c>
      <c r="V15" s="80"/>
      <c r="W15" s="70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1.5</v>
      </c>
      <c r="X15" s="70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6.4</v>
      </c>
      <c r="Y15" s="70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0.85000000000000009</v>
      </c>
      <c r="Z15" s="70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0.7</v>
      </c>
      <c r="AA15" s="70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0.15</v>
      </c>
      <c r="AB15" s="70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0.25</v>
      </c>
      <c r="AC15" s="70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6.5000000000000002E-2</v>
      </c>
      <c r="AD15" s="70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5</v>
      </c>
      <c r="AE15" s="70">
        <v>0</v>
      </c>
      <c r="AF15" s="70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40</v>
      </c>
    </row>
    <row r="16" spans="2:32" x14ac:dyDescent="0.25">
      <c r="L16" s="71">
        <f t="shared" ref="L16:U16" si="22">SUM(L6:L15)</f>
        <v>19.18</v>
      </c>
      <c r="M16" s="71">
        <f t="shared" si="22"/>
        <v>46.019999999999996</v>
      </c>
      <c r="N16" s="71">
        <f t="shared" si="22"/>
        <v>9.5599999999999987</v>
      </c>
      <c r="O16" s="71">
        <f t="shared" si="22"/>
        <v>7.0200000000000005</v>
      </c>
      <c r="P16" s="71">
        <f t="shared" si="22"/>
        <v>2.5399999999999996</v>
      </c>
      <c r="Q16" s="71">
        <f t="shared" si="22"/>
        <v>3.24</v>
      </c>
      <c r="R16" s="71">
        <f t="shared" si="22"/>
        <v>0.92949999999999999</v>
      </c>
      <c r="S16" s="71">
        <f t="shared" si="22"/>
        <v>10.84</v>
      </c>
      <c r="T16" s="71">
        <f>SUM(T6:T15)</f>
        <v>6.7100000000000009</v>
      </c>
      <c r="U16" s="71">
        <f t="shared" si="22"/>
        <v>349.11099999999999</v>
      </c>
      <c r="V16" s="73" t="s">
        <v>6151</v>
      </c>
      <c r="W16" s="71">
        <f t="shared" ref="W16:AF16" si="23">SUM(W6:W15)</f>
        <v>26.74</v>
      </c>
      <c r="X16" s="71">
        <f t="shared" si="23"/>
        <v>58.589999999999996</v>
      </c>
      <c r="Y16" s="71">
        <f t="shared" si="23"/>
        <v>11.984999999999998</v>
      </c>
      <c r="Z16" s="71">
        <f t="shared" si="23"/>
        <v>8.85</v>
      </c>
      <c r="AA16" s="71">
        <f t="shared" si="23"/>
        <v>3.1350000000000002</v>
      </c>
      <c r="AB16" s="71">
        <f t="shared" si="23"/>
        <v>4.1150000000000002</v>
      </c>
      <c r="AC16" s="71">
        <f t="shared" si="23"/>
        <v>1.3687500000000001</v>
      </c>
      <c r="AD16" s="71">
        <f t="shared" si="23"/>
        <v>12</v>
      </c>
      <c r="AE16" s="71">
        <f>SUM(AE6:AE15)</f>
        <v>7.1150000000000002</v>
      </c>
      <c r="AF16" s="71">
        <f t="shared" si="23"/>
        <v>455.06099999999998</v>
      </c>
    </row>
    <row r="17" spans="12:32" ht="15" customHeight="1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ht="15" customHeight="1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AF60E40D-9669-4F79-B5A1-F0221EDA0B7C}"/>
    <hyperlink ref="M1" location="'HOME WEEK 2'!A1" display="&lt; Week 2 Home" xr:uid="{EB057D46-5A12-40FA-8BA9-2CB3C8393DCD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9EC29C-2AF1-4F72-9EA1-80C5EADF2564}">
          <x14:formula1>
            <xm:f>'Master Product List'!$B:$B</xm:f>
          </x14:formula1>
          <xm:sqref>F13:F15 F6:F11</xm:sqref>
        </x14:dataValidation>
      </x14:dataValidations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01A54-D0FC-41F8-B3D1-8D4816504542}">
  <sheetPr>
    <tabColor theme="3" tint="9.9978637043366805E-2"/>
  </sheetPr>
  <dimension ref="B1:AF18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6052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9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85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85" t="s">
        <v>6016</v>
      </c>
    </row>
    <row r="6" spans="2:32" s="4" customFormat="1" ht="30" customHeight="1" x14ac:dyDescent="0.25">
      <c r="B6" s="23" t="s">
        <v>2540</v>
      </c>
      <c r="C6" s="24">
        <v>25</v>
      </c>
      <c r="D6" s="24">
        <v>37.5</v>
      </c>
      <c r="E6" s="23" t="s">
        <v>6204</v>
      </c>
      <c r="F6" s="65" t="s">
        <v>780</v>
      </c>
      <c r="G6" s="60" t="str">
        <f t="shared" ref="G6:G10" si="0">IFERROR(IF(E6="Individual Unit",IF(VLOOKUP($F6,Products,26,FALSE)="","X",VLOOKUP($F6,Products,26,FALSE)),""),"")</f>
        <v/>
      </c>
      <c r="H6" s="23" t="str">
        <f t="shared" ref="H6:H10" si="1">_xlfn.IFNA(VLOOKUP($F6,Products,2,FALSE),"Not Found")</f>
        <v>Bidfood</v>
      </c>
      <c r="I6" s="24" t="str">
        <f t="shared" ref="I6:I10" si="2">_xlfn.IFNA(VLOOKUP($F6,Products,4,FALSE),"Not Found")</f>
        <v>28769</v>
      </c>
      <c r="J6" s="24" t="str">
        <f t="shared" ref="J6:J10" si="3">_xlfn.IFNA(VLOOKUP($F6,Products,5,FALSE),"Not Found")</f>
        <v xml:space="preserve">EF Tuna 800g </v>
      </c>
      <c r="L6" s="70">
        <f t="shared" ref="L6:L10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6.25</v>
      </c>
      <c r="M6" s="70">
        <f t="shared" ref="M6:M10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</v>
      </c>
      <c r="N6" s="70">
        <f t="shared" ref="N6:N10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0.25</v>
      </c>
      <c r="O6" s="70">
        <f t="shared" ref="O6:O10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0.17499999999999999</v>
      </c>
      <c r="P6" s="70">
        <f t="shared" ref="P6:P10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7.4999999999999997E-2</v>
      </c>
      <c r="Q6" s="70">
        <f t="shared" ref="Q6:Q10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0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0.1825</v>
      </c>
      <c r="S6" s="70">
        <f t="shared" ref="S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</v>
      </c>
      <c r="T6" s="70">
        <v>0</v>
      </c>
      <c r="U6" s="70">
        <f t="shared" ref="U6:U10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27.250000000000004</v>
      </c>
      <c r="V6" s="80"/>
      <c r="W6" s="70">
        <f t="shared" ref="W6:W10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9.375</v>
      </c>
      <c r="X6" s="70">
        <f t="shared" ref="X6:X10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0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0.375</v>
      </c>
      <c r="Z6" s="70">
        <f t="shared" ref="Z6:Z10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0.26249999999999996</v>
      </c>
      <c r="AA6" s="70">
        <f t="shared" ref="AA6:AA10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0.1125</v>
      </c>
      <c r="AB6" s="70">
        <f t="shared" ref="AB6:AB10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0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0.27374999999999999</v>
      </c>
      <c r="AD6" s="70">
        <f t="shared" ref="AD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0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40.875</v>
      </c>
    </row>
    <row r="7" spans="2:32" s="4" customFormat="1" ht="30" customHeight="1" x14ac:dyDescent="0.25">
      <c r="B7" s="23" t="s">
        <v>6250</v>
      </c>
      <c r="C7" s="24">
        <v>25</v>
      </c>
      <c r="D7" s="24">
        <v>37.5</v>
      </c>
      <c r="E7" s="23" t="s">
        <v>6204</v>
      </c>
      <c r="F7" s="65" t="s">
        <v>5824</v>
      </c>
      <c r="G7" s="60" t="str">
        <f>IFERROR(IF(E7="Individual Unit",IF(VLOOKUP($F7,Products,26,FALSE)="","X",VLOOKUP($F7,Products,26,FALSE)),""),"")</f>
        <v/>
      </c>
      <c r="H7" s="23" t="str">
        <f>_xlfn.IFNA(VLOOKUP($F7,Products,2,FALSE),"Not Found")</f>
        <v>Bidfood</v>
      </c>
      <c r="I7" s="24" t="str">
        <f>_xlfn.IFNA(VLOOKUP($F7,Products,4,FALSE),"Not Found")</f>
        <v>5971</v>
      </c>
      <c r="J7" s="24" t="str">
        <f>_xlfn.IFNA(VLOOKUP($F7,Products,5,FALSE),"Not Found")</f>
        <v>Wild Alaskan Pink Salmon</v>
      </c>
      <c r="L7" s="70">
        <f>IFERROR(IF($E7="Individual Unit",IF(VLOOKUP($F7,Products,18,FALSE)="","Missing",(SUM(SUM(_xlfn.IFNA(VLOOKUP($F7,Products,18,FALSE),"Not Found")/100)*$G7*$C7))),IF(VLOOKUP($F7,Products,18,FALSE)="","Missing",(SUM(SUM(_xlfn.IFNA(VLOOKUP($F7,Products,18,FALSE),"Not Found")/100)*$C7)))),"Err")</f>
        <v>5.9</v>
      </c>
      <c r="M7" s="70">
        <f>IFERROR(IF($E7="Individual Unit",IF(VLOOKUP($F7,Products,19,FALSE)="","Missing",(SUM(SUM(_xlfn.IFNA(VLOOKUP($F7,Products,19,FALSE),"Not Found")/100)*$G7*$C7))),IF(VLOOKUP($F7,Products,19,FALSE)="","Missing",(SUM(SUM(_xlfn.IFNA(VLOOKUP($F7,Products,19,FALSE),"Not Found")/100)*$C7)))),"Err")</f>
        <v>0</v>
      </c>
      <c r="N7" s="70">
        <f>IFERROR(IF($E7="Individual Unit",IF(VLOOKUP($F7,Products,20,FALSE)="","Missing",(SUM(SUM(_xlfn.IFNA(VLOOKUP($F7,Products,20,FALSE),"Not Found")/100)*$G7*$C7))),IF(VLOOKUP($F7,Products,20,FALSE)="","Missing",(SUM(SUM(_xlfn.IFNA(VLOOKUP($F7,Products,20,FALSE),"Not Found")/100)*$C7)))),"Err")</f>
        <v>1.2</v>
      </c>
      <c r="O7" s="70">
        <f>IFERROR(IF($E7="Individual Unit",IF(VLOOKUP($F7,Products,27,FALSE)="","Missing",(SUM(SUM(_xlfn.IFNA(VLOOKUP($F7,Products,27,FALSE),"Not Found")/100)*$G7*$C7))),IF(VLOOKUP($F7,Products,27,FALSE)="","Missing",(SUM(SUM(_xlfn.IFNA(VLOOKUP($F7,Products,27,FALSE),"Not Found")/100)*$C7)))),"Err")</f>
        <v>0.97499999999999998</v>
      </c>
      <c r="P7" s="70">
        <f>IFERROR(IF($E7="Individual Unit",IF(VLOOKUP($F7,Products,21,FALSE)="","Missing",(SUM(SUM(_xlfn.IFNA(VLOOKUP($F7,Products,21,FALSE),"Not Found")/100)*$G7*$C7))),IF(VLOOKUP($F7,Products,21,FALSE)="","Missing",(SUM(SUM(_xlfn.IFNA(VLOOKUP($F7,Products,21,FALSE),"Not Found")/100)*$C7)))),"Err")</f>
        <v>0.22500000000000003</v>
      </c>
      <c r="Q7" s="70">
        <f>IFERROR(IF($E7="Individual Unit",IF(VLOOKUP($F7,Products,22,FALSE)="","Missing",(SUM(SUM(_xlfn.IFNA(VLOOKUP($F7,Products,22,FALSE),"Not Found")/100)*$G7*$C7))),IF(VLOOKUP($F7,Products,22,FALSE)="","Missing",(SUM(SUM(_xlfn.IFNA(VLOOKUP($F7,Products,22,FALSE),"Not Found")/100)*$C7)))),"Err")</f>
        <v>0</v>
      </c>
      <c r="R7" s="70">
        <f>IFERROR(IF($E7="Individual Unit",IF(VLOOKUP($F7,Products,23,FALSE)="","Missing",(SUM(SUM(_xlfn.IFNA(VLOOKUP($F7,Products,23,FALSE),"Not Found")/100)*$G7*$C7))),IF(VLOOKUP($F7,Products,23,FALSE)="","Missing",(SUM(SUM(_xlfn.IFNA(VLOOKUP($F7,Products,23,FALSE),"Not Found")/100)*$C7)))),"Err")</f>
        <v>0.2</v>
      </c>
      <c r="S7" s="70">
        <f>IFERROR(IF($E7="Individual Unit",IF(VLOOKUP($F7,Products,24,FALSE)="","Missing",(SUM(SUM(_xlfn.IFNA(VLOOKUP($F7,Products,24,FALSE),"Not Found")/100)*$G7*$C7))),IF(VLOOKUP($F7,Products,24,FALSE)="","Missing",(SUM(SUM(_xlfn.IFNA(VLOOKUP($F7,Products,24,FALSE),"Not Found")/100)*$C7)))),"Err")</f>
        <v>0</v>
      </c>
      <c r="T7" s="70">
        <v>0</v>
      </c>
      <c r="U7" s="70">
        <f>IFERROR(IF($E7="Individual Unit",IF(VLOOKUP($F7,Products,25,FALSE)="","Missing",(SUM(SUM(_xlfn.IFNA(VLOOKUP($F7,Products,25,FALSE),"Not Found")/100)*$G7*$C7))),IF(VLOOKUP($F7,Products,25,FALSE)="","Missing",(SUM(SUM(_xlfn.IFNA(VLOOKUP($F7,Products,25,FALSE),"Not Found")/100)*$C7)))),"Err")</f>
        <v>34.5</v>
      </c>
      <c r="V7" s="80"/>
      <c r="W7" s="70">
        <f>IFERROR(IF($E7="Individual Unit",IF(VLOOKUP($F7,Products,18,FALSE)="","Missing",(SUM(SUM(_xlfn.IFNA(VLOOKUP($F7,Products,18,FALSE),"Not Found")/100)*$G7*$D7))),IF(VLOOKUP($F7,Products,18,FALSE)="","Missing",(SUM(SUM(_xlfn.IFNA(VLOOKUP($F7,Products,18,FALSE),"Not Found")/100)*$D7)))),"Err")</f>
        <v>8.8500000000000014</v>
      </c>
      <c r="X7" s="70">
        <f>IFERROR(IF($E7="Individual Unit",IF(VLOOKUP($F7,Products,19,FALSE)="","Missing",(SUM(SUM(_xlfn.IFNA(VLOOKUP($F7,Products,19,FALSE),"Not Found")/100)*$G7*$D7))),IF(VLOOKUP($F7,Products,19,FALSE)="","Missing",(SUM(SUM(_xlfn.IFNA(VLOOKUP($F7,Products,19,FALSE),"Not Found")/100)*$D7)))),"Err")</f>
        <v>0</v>
      </c>
      <c r="Y7" s="70">
        <f>IFERROR(IF($E7="Individual Unit",IF(VLOOKUP($F7,Products,20,FALSE)="","Missing",(SUM(SUM(_xlfn.IFNA(VLOOKUP($F7,Products,20,FALSE),"Not Found")/100)*$G7*$D7))),IF(VLOOKUP($F7,Products,20,FALSE)="","Missing",(SUM(SUM(_xlfn.IFNA(VLOOKUP($F7,Products,20,FALSE),"Not Found")/100)*$D7)))),"Err")</f>
        <v>1.8</v>
      </c>
      <c r="Z7" s="70">
        <f>IFERROR(IF($E7="Individual Unit",IF(VLOOKUP($F7,Products,27,FALSE)="","Missing",(SUM(SUM(_xlfn.IFNA(VLOOKUP($F7,Products,27,FALSE),"Not Found")/100)*$G7*$D7))),IF(VLOOKUP($F7,Products,27,FALSE)="","Missing",(SUM(SUM(_xlfn.IFNA(VLOOKUP($F7,Products,27,FALSE),"Not Found")/100)*$D7)))),"Err")</f>
        <v>1.4624999999999999</v>
      </c>
      <c r="AA7" s="70">
        <f>IFERROR(IF($E7="Individual Unit",IF(VLOOKUP($F7,Products,21,FALSE)="","Missing",(SUM(SUM(_xlfn.IFNA(VLOOKUP($F7,Products,21,FALSE),"Not Found")/100)*$G7*$D7))),IF(VLOOKUP($F7,Products,21,FALSE)="","Missing",(SUM(SUM(_xlfn.IFNA(VLOOKUP($F7,Products,21,FALSE),"Not Found")/100)*$D7)))),"Err")</f>
        <v>0.33750000000000002</v>
      </c>
      <c r="AB7" s="70">
        <f>IFERROR(IF($E7="Individual Unit",IF(VLOOKUP($F7,Products,22,FALSE)="","Missing",(SUM(SUM(_xlfn.IFNA(VLOOKUP($F7,Products,22,FALSE),"Not Found")/100)*$G7*$D7))),IF(VLOOKUP($F7,Products,22,FALSE)="","Missing",(SUM(SUM(_xlfn.IFNA(VLOOKUP($F7,Products,22,FALSE),"Not Found")/100)*$D7)))),"Err")</f>
        <v>0</v>
      </c>
      <c r="AC7" s="70">
        <f>IFERROR(IF($E7="Individual Unit",IF(VLOOKUP($F7,Products,23,FALSE)="","Missing",(SUM(SUM(_xlfn.IFNA(VLOOKUP($F7,Products,23,FALSE),"Not Found")/100)*$G7*$D7))),IF(VLOOKUP($F7,Products,23,FALSE)="","Missing",(SUM(SUM(_xlfn.IFNA(VLOOKUP($F7,Products,23,FALSE),"Not Found")/100)*$D7)))),"Err")</f>
        <v>0.3</v>
      </c>
      <c r="AD7" s="70">
        <f>IFERROR(IF($E7="Individual Unit",IF(VLOOKUP($F7,Products,24,FALSE)="","Missing",(SUM(SUM(_xlfn.IFNA(VLOOKUP($F7,Products,24,FALSE),"Not Found")/100)*$G7*$D7))),IF(VLOOKUP($F7,Products,24,FALSE)="","Missing",(SUM(SUM(_xlfn.IFNA(VLOOKUP($F7,Products,24,FALSE),"Not Found")/100)*$D7)))),"Err")</f>
        <v>0</v>
      </c>
      <c r="AE7" s="70">
        <v>0</v>
      </c>
      <c r="AF7" s="70">
        <f>IFERROR(IF($E7="Individual Unit",IF(VLOOKUP($F7,Products,25,FALSE)="","Missing",(SUM(SUM(_xlfn.IFNA(VLOOKUP($F7,Products,25,FALSE),"Not Found")/100)*$G7*$D7))),IF(VLOOKUP($F7,Products,25,FALSE)="","Missing",(SUM(SUM(_xlfn.IFNA(VLOOKUP($F7,Products,25,FALSE),"Not Found")/100)*$D7)))),"Err")</f>
        <v>51.749999999999993</v>
      </c>
    </row>
    <row r="8" spans="2:32" s="4" customFormat="1" ht="30" customHeight="1" x14ac:dyDescent="0.25">
      <c r="B8" s="23" t="s">
        <v>1301</v>
      </c>
      <c r="C8" s="24">
        <v>20</v>
      </c>
      <c r="D8" s="24">
        <v>30</v>
      </c>
      <c r="E8" s="23" t="s">
        <v>6204</v>
      </c>
      <c r="F8" s="65" t="s">
        <v>1300</v>
      </c>
      <c r="G8" s="60" t="str">
        <f t="shared" si="0"/>
        <v/>
      </c>
      <c r="H8" s="23" t="str">
        <f t="shared" si="1"/>
        <v>Bidfood</v>
      </c>
      <c r="I8" s="24" t="str">
        <f t="shared" si="2"/>
        <v>75603</v>
      </c>
      <c r="J8" s="24" t="str">
        <f t="shared" si="3"/>
        <v>Tomato</v>
      </c>
      <c r="L8" s="70">
        <f t="shared" si="4"/>
        <v>0.13999999999999999</v>
      </c>
      <c r="M8" s="70">
        <f t="shared" si="5"/>
        <v>0.62</v>
      </c>
      <c r="N8" s="70">
        <f t="shared" si="6"/>
        <v>0.06</v>
      </c>
      <c r="O8" s="70">
        <f t="shared" si="7"/>
        <v>0.04</v>
      </c>
      <c r="P8" s="70">
        <f t="shared" si="8"/>
        <v>0.02</v>
      </c>
      <c r="Q8" s="70">
        <f t="shared" si="9"/>
        <v>0.2</v>
      </c>
      <c r="R8" s="70">
        <f t="shared" si="10"/>
        <v>4.0000000000000001E-3</v>
      </c>
      <c r="S8" s="70">
        <v>0</v>
      </c>
      <c r="T8" s="70">
        <f>IFERROR(IF($E8="Individual Unit",IF(VLOOKUP($F8,Products,24,FALSE)="","Missing",(SUM(SUM(_xlfn.IFNA(VLOOKUP($F8,Products,24,FALSE),"Not Found")/100)*$G8*$C8))),IF(VLOOKUP($F8,Products,24,FALSE)="","Missing",(SUM(SUM(_xlfn.IFNA(VLOOKUP($F8,Products,24,FALSE),"Not Found")/100)*$C8)))),"Err")</f>
        <v>0</v>
      </c>
      <c r="U8" s="70">
        <f t="shared" si="12"/>
        <v>3.2</v>
      </c>
      <c r="V8" s="80"/>
      <c r="W8" s="70">
        <f t="shared" si="13"/>
        <v>0.20999999999999996</v>
      </c>
      <c r="X8" s="70">
        <f t="shared" si="14"/>
        <v>0.92999999999999994</v>
      </c>
      <c r="Y8" s="70">
        <f t="shared" si="15"/>
        <v>0.09</v>
      </c>
      <c r="Z8" s="70">
        <f t="shared" si="16"/>
        <v>0.06</v>
      </c>
      <c r="AA8" s="70">
        <f t="shared" si="17"/>
        <v>0.03</v>
      </c>
      <c r="AB8" s="70">
        <f t="shared" si="18"/>
        <v>0.3</v>
      </c>
      <c r="AC8" s="70">
        <f t="shared" si="19"/>
        <v>6.0000000000000001E-3</v>
      </c>
      <c r="AD8" s="70">
        <v>0</v>
      </c>
      <c r="AE8" s="70">
        <f>IFERROR(IF($E8="Individual Unit",IF(VLOOKUP($F8,Products,24,FALSE)="","Missing",(SUM(SUM(_xlfn.IFNA(VLOOKUP($F8,Products,24,FALSE),"Not Found")/100)*$G8*$D8))),IF(VLOOKUP($F8,Products,24,FALSE)="","Missing",(SUM(SUM(_xlfn.IFNA(VLOOKUP($F8,Products,24,FALSE),"Not Found")/100)*$D8)))),"Err")</f>
        <v>0</v>
      </c>
      <c r="AF8" s="70">
        <f t="shared" si="21"/>
        <v>4.8</v>
      </c>
    </row>
    <row r="9" spans="2:32" s="4" customFormat="1" ht="30" customHeight="1" x14ac:dyDescent="0.25">
      <c r="B9" s="23" t="s">
        <v>1281</v>
      </c>
      <c r="C9" s="24">
        <v>20</v>
      </c>
      <c r="D9" s="24">
        <v>30</v>
      </c>
      <c r="E9" s="23" t="s">
        <v>6204</v>
      </c>
      <c r="F9" s="65" t="s">
        <v>3280</v>
      </c>
      <c r="G9" s="60" t="str">
        <f t="shared" si="0"/>
        <v/>
      </c>
      <c r="H9" s="23" t="str">
        <f t="shared" si="1"/>
        <v>Tamar Fresh</v>
      </c>
      <c r="I9" s="24" t="str">
        <f t="shared" si="2"/>
        <v>5060</v>
      </c>
      <c r="J9" s="24" t="str">
        <f t="shared" si="3"/>
        <v>Cucumber 35-40mm</v>
      </c>
      <c r="L9" s="70">
        <f t="shared" si="4"/>
        <v>0.2</v>
      </c>
      <c r="M9" s="70">
        <f t="shared" si="5"/>
        <v>0.24</v>
      </c>
      <c r="N9" s="70">
        <f t="shared" si="6"/>
        <v>0.12</v>
      </c>
      <c r="O9" s="70">
        <f t="shared" si="7"/>
        <v>0.12</v>
      </c>
      <c r="P9" s="70">
        <f t="shared" si="8"/>
        <v>0</v>
      </c>
      <c r="Q9" s="70">
        <f t="shared" si="9"/>
        <v>0.13999999999999999</v>
      </c>
      <c r="R9" s="70">
        <f t="shared" si="10"/>
        <v>0</v>
      </c>
      <c r="S9" s="70">
        <v>0</v>
      </c>
      <c r="T9" s="70">
        <f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0.24</v>
      </c>
      <c r="U9" s="70">
        <f t="shared" si="12"/>
        <v>2.8000000000000003</v>
      </c>
      <c r="V9" s="80"/>
      <c r="W9" s="70">
        <f t="shared" si="13"/>
        <v>0.3</v>
      </c>
      <c r="X9" s="70">
        <f t="shared" si="14"/>
        <v>0.36</v>
      </c>
      <c r="Y9" s="70">
        <f t="shared" si="15"/>
        <v>0.18</v>
      </c>
      <c r="Z9" s="70">
        <f t="shared" si="16"/>
        <v>0.18</v>
      </c>
      <c r="AA9" s="70">
        <f t="shared" si="17"/>
        <v>0</v>
      </c>
      <c r="AB9" s="70">
        <f t="shared" si="18"/>
        <v>0.20999999999999996</v>
      </c>
      <c r="AC9" s="70">
        <f t="shared" si="19"/>
        <v>0</v>
      </c>
      <c r="AD9" s="70">
        <v>0</v>
      </c>
      <c r="AE9" s="70">
        <f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0.36</v>
      </c>
      <c r="AF9" s="70">
        <f t="shared" si="21"/>
        <v>4.2</v>
      </c>
    </row>
    <row r="10" spans="2:32" s="4" customFormat="1" ht="30" customHeight="1" x14ac:dyDescent="0.25">
      <c r="B10" s="23" t="s">
        <v>1288</v>
      </c>
      <c r="C10" s="24">
        <v>40</v>
      </c>
      <c r="D10" s="24">
        <v>60</v>
      </c>
      <c r="E10" s="23" t="s">
        <v>6204</v>
      </c>
      <c r="F10" s="65" t="s">
        <v>3274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18010</v>
      </c>
      <c r="J10" s="24" t="str">
        <f t="shared" si="3"/>
        <v>Iceberg Lettuce</v>
      </c>
      <c r="L10" s="70">
        <f t="shared" si="4"/>
        <v>0.48</v>
      </c>
      <c r="M10" s="70">
        <f t="shared" si="5"/>
        <v>0.55999999999999994</v>
      </c>
      <c r="N10" s="70">
        <f t="shared" si="6"/>
        <v>0.04</v>
      </c>
      <c r="O10" s="70">
        <f t="shared" si="7"/>
        <v>0.04</v>
      </c>
      <c r="P10" s="70">
        <f t="shared" si="8"/>
        <v>0</v>
      </c>
      <c r="Q10" s="70">
        <f t="shared" si="9"/>
        <v>0.6</v>
      </c>
      <c r="R10" s="70">
        <f t="shared" si="10"/>
        <v>8.0000000000000002E-3</v>
      </c>
      <c r="S10" s="70">
        <v>0</v>
      </c>
      <c r="T10" s="70">
        <f>IFERROR(IF($E10="Individual Unit",IF(VLOOKUP($F10,Products,24,FALSE)="","Missing",(SUM(SUM(_xlfn.IFNA(VLOOKUP($F10,Products,24,FALSE),"Not Found")/100)*$G10*$C10))),IF(VLOOKUP($F10,Products,24,FALSE)="","Missing",(SUM(SUM(_xlfn.IFNA(VLOOKUP($F10,Products,24,FALSE),"Not Found")/100)*$C10)))),"Err")</f>
        <v>0</v>
      </c>
      <c r="U10" s="70">
        <f t="shared" si="12"/>
        <v>4.4000000000000004</v>
      </c>
      <c r="V10" s="80"/>
      <c r="W10" s="70">
        <f t="shared" si="13"/>
        <v>0.72</v>
      </c>
      <c r="X10" s="70">
        <f t="shared" si="14"/>
        <v>0.83999999999999986</v>
      </c>
      <c r="Y10" s="70">
        <f t="shared" si="15"/>
        <v>0.06</v>
      </c>
      <c r="Z10" s="70">
        <f t="shared" si="16"/>
        <v>0.06</v>
      </c>
      <c r="AA10" s="70">
        <f t="shared" si="17"/>
        <v>0</v>
      </c>
      <c r="AB10" s="70">
        <f t="shared" si="18"/>
        <v>0.89999999999999991</v>
      </c>
      <c r="AC10" s="70">
        <f t="shared" si="19"/>
        <v>1.2E-2</v>
      </c>
      <c r="AD10" s="70">
        <v>0</v>
      </c>
      <c r="AE10" s="70">
        <f>IFERROR(IF($E10="Individual Unit",IF(VLOOKUP($F10,Products,24,FALSE)="","Missing",(SUM(SUM(_xlfn.IFNA(VLOOKUP($F10,Products,24,FALSE),"Not Found")/100)*$G10*$D10))),IF(VLOOKUP($F10,Products,24,FALSE)="","Missing",(SUM(SUM(_xlfn.IFNA(VLOOKUP($F10,Products,24,FALSE),"Not Found")/100)*$D10)))),"Err")</f>
        <v>0</v>
      </c>
      <c r="AF10" s="70">
        <f t="shared" si="21"/>
        <v>6.6</v>
      </c>
    </row>
    <row r="11" spans="2:32" ht="15.75" x14ac:dyDescent="0.25">
      <c r="B11" s="89" t="s">
        <v>6216</v>
      </c>
      <c r="C11" s="90"/>
      <c r="D11" s="90"/>
      <c r="E11" s="90"/>
      <c r="F11" s="90"/>
      <c r="G11" s="90"/>
      <c r="H11" s="90"/>
      <c r="I11" s="90"/>
      <c r="J11" s="91"/>
      <c r="K11" s="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2:32" s="4" customFormat="1" ht="30" customHeight="1" x14ac:dyDescent="0.25">
      <c r="B12" s="38" t="s">
        <v>2975</v>
      </c>
      <c r="C12" s="39">
        <v>20</v>
      </c>
      <c r="D12" s="39">
        <v>25</v>
      </c>
      <c r="E12" s="38" t="s">
        <v>6204</v>
      </c>
      <c r="F12" s="65" t="s">
        <v>3270</v>
      </c>
      <c r="G12" s="60" t="str">
        <f>IFERROR(IF(E12="Individual Unit",IF(VLOOKUP($F12,Products,26,FALSE)="","X",VLOOKUP($F12,Products,26,FALSE)),""),"")</f>
        <v/>
      </c>
      <c r="H12" s="23" t="str">
        <f>_xlfn.IFNA(VLOOKUP($F12,Products,2,FALSE),"Not Found")</f>
        <v>Tamar Fresh</v>
      </c>
      <c r="I12" s="24" t="str">
        <f>_xlfn.IFNA(VLOOKUP($F12,Products,4,FALSE),"Not Found")</f>
        <v>33094</v>
      </c>
      <c r="J12" s="24" t="str">
        <f>_xlfn.IFNA(VLOOKUP($F12,Products,5,FALSE),"Not Found")</f>
        <v>Strawberries</v>
      </c>
      <c r="L12" s="70">
        <f>IFERROR(IF($E12="Individual Unit",IF(VLOOKUP($F12,Products,18,FALSE)="","Missing",(SUM(SUM(_xlfn.IFNA(VLOOKUP($F12,Products,18,FALSE),"Not Found")/100)*$G12*$C12))),IF(VLOOKUP($F12,Products,18,FALSE)="","Missing",(SUM(SUM(_xlfn.IFNA(VLOOKUP($F12,Products,18,FALSE),"Not Found")/100)*$C12)))),"Err")</f>
        <v>0.12</v>
      </c>
      <c r="M12" s="70">
        <f>IFERROR(IF($E12="Individual Unit",IF(VLOOKUP($F12,Products,19,FALSE)="","Missing",(SUM(SUM(_xlfn.IFNA(VLOOKUP($F12,Products,19,FALSE),"Not Found")/100)*$G12*$C12))),IF(VLOOKUP($F12,Products,19,FALSE)="","Missing",(SUM(SUM(_xlfn.IFNA(VLOOKUP($F12,Products,19,FALSE),"Not Found")/100)*$C12)))),"Err")</f>
        <v>1.22</v>
      </c>
      <c r="N12" s="70">
        <f>IFERROR(IF($E12="Individual Unit",IF(VLOOKUP($F12,Products,20,FALSE)="","Missing",(SUM(SUM(_xlfn.IFNA(VLOOKUP($F12,Products,20,FALSE),"Not Found")/100)*$G12*$C12))),IF(VLOOKUP($F12,Products,20,FALSE)="","Missing",(SUM(SUM(_xlfn.IFNA(VLOOKUP($F12,Products,20,FALSE),"Not Found")/100)*$C12)))),"Err")</f>
        <v>0.1</v>
      </c>
      <c r="O12" s="70">
        <f>IFERROR(IF($E12="Individual Unit",IF(VLOOKUP($F12,Products,27,FALSE)="","Missing",(SUM(SUM(_xlfn.IFNA(VLOOKUP($F12,Products,27,FALSE),"Not Found")/100)*$G12*$C12))),IF(VLOOKUP($F12,Products,27,FALSE)="","Missing",(SUM(SUM(_xlfn.IFNA(VLOOKUP($F12,Products,27,FALSE),"Not Found")/100)*$C12)))),"Err")</f>
        <v>9.1999999999999998E-2</v>
      </c>
      <c r="P12" s="70">
        <f>IFERROR(IF($E12="Individual Unit",IF(VLOOKUP($F12,Products,21,FALSE)="","Missing",(SUM(SUM(_xlfn.IFNA(VLOOKUP($F12,Products,21,FALSE),"Not Found")/100)*$G12*$C12))),IF(VLOOKUP($F12,Products,21,FALSE)="","Missing",(SUM(SUM(_xlfn.IFNA(VLOOKUP($F12,Products,21,FALSE),"Not Found")/100)*$C12)))),"Err")</f>
        <v>8.0000000000000002E-3</v>
      </c>
      <c r="Q12" s="70">
        <f>IFERROR(IF($E12="Individual Unit",IF(VLOOKUP($F12,Products,22,FALSE)="","Missing",(SUM(SUM(_xlfn.IFNA(VLOOKUP($F12,Products,22,FALSE),"Not Found")/100)*$G12*$C12))),IF(VLOOKUP($F12,Products,22,FALSE)="","Missing",(SUM(SUM(_xlfn.IFNA(VLOOKUP($F12,Products,22,FALSE),"Not Found")/100)*$C12)))),"Err")</f>
        <v>0.2</v>
      </c>
      <c r="R12" s="70">
        <f>IFERROR(IF($E12="Individual Unit",IF(VLOOKUP($F12,Products,23,FALSE)="","Missing",(SUM(SUM(_xlfn.IFNA(VLOOKUP($F12,Products,23,FALSE),"Not Found")/100)*$G12*$C12))),IF(VLOOKUP($F12,Products,23,FALSE)="","Missing",(SUM(SUM(_xlfn.IFNA(VLOOKUP($F12,Products,23,FALSE),"Not Found")/100)*$C12)))),"Err")</f>
        <v>0</v>
      </c>
      <c r="S12" s="70">
        <v>0</v>
      </c>
      <c r="T12" s="70">
        <f>IFERROR(IF($E12="Individual Unit",IF(VLOOKUP($F12,Products,24,FALSE)="","Missing",(SUM(SUM(_xlfn.IFNA(VLOOKUP($F12,Products,24,FALSE),"Not Found")/100)*$G12*$C12))),IF(VLOOKUP($F12,Products,24,FALSE)="","Missing",(SUM(SUM(_xlfn.IFNA(VLOOKUP($F12,Products,24,FALSE),"Not Found")/100)*$C12)))),"Err")</f>
        <v>1.22</v>
      </c>
      <c r="U12" s="70">
        <f>IFERROR(IF($E12="Individual Unit",IF(VLOOKUP($F12,Products,25,FALSE)="","Missing",(SUM(SUM(_xlfn.IFNA(VLOOKUP($F12,Products,25,FALSE),"Not Found")/100)*$G12*$C12))),IF(VLOOKUP($F12,Products,25,FALSE)="","Missing",(SUM(SUM(_xlfn.IFNA(VLOOKUP($F12,Products,25,FALSE),"Not Found")/100)*$C12)))),"Err")</f>
        <v>6</v>
      </c>
      <c r="V12" s="80"/>
      <c r="W12" s="70">
        <f>IFERROR(IF($E12="Individual Unit",IF(VLOOKUP($F12,Products,18,FALSE)="","Missing",(SUM(SUM(_xlfn.IFNA(VLOOKUP($F12,Products,18,FALSE),"Not Found")/100)*$G12*$D12))),IF(VLOOKUP($F12,Products,18,FALSE)="","Missing",(SUM(SUM(_xlfn.IFNA(VLOOKUP($F12,Products,18,FALSE),"Not Found")/100)*$D12)))),"Err")</f>
        <v>0.15</v>
      </c>
      <c r="X12" s="70">
        <f>IFERROR(IF($E12="Individual Unit",IF(VLOOKUP($F12,Products,19,FALSE)="","Missing",(SUM(SUM(_xlfn.IFNA(VLOOKUP($F12,Products,19,FALSE),"Not Found")/100)*$G12*$D12))),IF(VLOOKUP($F12,Products,19,FALSE)="","Missing",(SUM(SUM(_xlfn.IFNA(VLOOKUP($F12,Products,19,FALSE),"Not Found")/100)*$D12)))),"Err")</f>
        <v>1.5249999999999999</v>
      </c>
      <c r="Y12" s="70">
        <f>IFERROR(IF($E12="Individual Unit",IF(VLOOKUP($F12,Products,20,FALSE)="","Missing",(SUM(SUM(_xlfn.IFNA(VLOOKUP($F12,Products,20,FALSE),"Not Found")/100)*$G12*$D12))),IF(VLOOKUP($F12,Products,20,FALSE)="","Missing",(SUM(SUM(_xlfn.IFNA(VLOOKUP($F12,Products,20,FALSE),"Not Found")/100)*$D12)))),"Err")</f>
        <v>0.125</v>
      </c>
      <c r="Z12" s="70">
        <f>IFERROR(IF($E12="Individual Unit",IF(VLOOKUP($F12,Products,27,FALSE)="","Missing",(SUM(SUM(_xlfn.IFNA(VLOOKUP($F12,Products,27,FALSE),"Not Found")/100)*$G12*$D12))),IF(VLOOKUP($F12,Products,27,FALSE)="","Missing",(SUM(SUM(_xlfn.IFNA(VLOOKUP($F12,Products,27,FALSE),"Not Found")/100)*$D12)))),"Err")</f>
        <v>0.11499999999999999</v>
      </c>
      <c r="AA12" s="70">
        <f>IFERROR(IF($E12="Individual Unit",IF(VLOOKUP($F12,Products,21,FALSE)="","Missing",(SUM(SUM(_xlfn.IFNA(VLOOKUP($F12,Products,21,FALSE),"Not Found")/100)*$G12*$D12))),IF(VLOOKUP($F12,Products,21,FALSE)="","Missing",(SUM(SUM(_xlfn.IFNA(VLOOKUP($F12,Products,21,FALSE),"Not Found")/100)*$D12)))),"Err")</f>
        <v>0.01</v>
      </c>
      <c r="AB12" s="70">
        <f>IFERROR(IF($E12="Individual Unit",IF(VLOOKUP($F12,Products,22,FALSE)="","Missing",(SUM(SUM(_xlfn.IFNA(VLOOKUP($F12,Products,22,FALSE),"Not Found")/100)*$G12*$D12))),IF(VLOOKUP($F12,Products,22,FALSE)="","Missing",(SUM(SUM(_xlfn.IFNA(VLOOKUP($F12,Products,22,FALSE),"Not Found")/100)*$D12)))),"Err")</f>
        <v>0.25</v>
      </c>
      <c r="AC12" s="70">
        <f>IFERROR(IF($E12="Individual Unit",IF(VLOOKUP($F12,Products,23,FALSE)="","Missing",(SUM(SUM(_xlfn.IFNA(VLOOKUP($F12,Products,23,FALSE),"Not Found")/100)*$G12*$D12))),IF(VLOOKUP($F12,Products,23,FALSE)="","Missing",(SUM(SUM(_xlfn.IFNA(VLOOKUP($F12,Products,23,FALSE),"Not Found")/100)*$D12)))),"Err")</f>
        <v>0</v>
      </c>
      <c r="AD12" s="70">
        <v>0</v>
      </c>
      <c r="AE12" s="70">
        <f>IFERROR(IF($E12="Individual Unit",IF(VLOOKUP($F12,Products,24,FALSE)="","Missing",(SUM(SUM(_xlfn.IFNA(VLOOKUP($F12,Products,24,FALSE),"Not Found")/100)*$G12*$D12))),IF(VLOOKUP($F12,Products,24,FALSE)="","Missing",(SUM(SUM(_xlfn.IFNA(VLOOKUP($F12,Products,24,FALSE),"Not Found")/100)*$D12)))),"Err")</f>
        <v>1.5249999999999999</v>
      </c>
      <c r="AF12" s="70">
        <f>IFERROR(IF($E12="Individual Unit",IF(VLOOKUP($F12,Products,25,FALSE)="","Missing",(SUM(SUM(_xlfn.IFNA(VLOOKUP($F12,Products,25,FALSE),"Not Found")/100)*$G12*$D12))),IF(VLOOKUP($F12,Products,25,FALSE)="","Missing",(SUM(SUM(_xlfn.IFNA(VLOOKUP($F12,Products,25,FALSE),"Not Found")/100)*$D12)))),"Err")</f>
        <v>7.5</v>
      </c>
    </row>
    <row r="13" spans="2:32" s="4" customFormat="1" ht="30" customHeight="1" x14ac:dyDescent="0.25">
      <c r="B13" s="38" t="s">
        <v>2668</v>
      </c>
      <c r="C13" s="39">
        <v>15</v>
      </c>
      <c r="D13" s="39">
        <v>20</v>
      </c>
      <c r="E13" s="38" t="s">
        <v>6204</v>
      </c>
      <c r="F13" s="65" t="s">
        <v>3267</v>
      </c>
      <c r="G13" s="60" t="str">
        <f>IFERROR(IF(E13="Individual Unit",IF(VLOOKUP($F13,Products,26,FALSE)="","X",VLOOKUP($F13,Products,26,FALSE)),""),"")</f>
        <v/>
      </c>
      <c r="H13" s="23" t="str">
        <f>_xlfn.IFNA(VLOOKUP($F13,Products,2,FALSE),"Not Found")</f>
        <v>Tamar Fresh</v>
      </c>
      <c r="I13" s="24" t="str">
        <f>_xlfn.IFNA(VLOOKUP($F13,Products,4,FALSE),"Not Found")</f>
        <v>17229</v>
      </c>
      <c r="J13" s="24" t="str">
        <f>_xlfn.IFNA(VLOOKUP($F13,Products,5,FALSE),"Not Found")</f>
        <v>Red Grapes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0.10499999999999998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2.415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0.03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0.03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0.09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0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2.415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9.75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0.13999999999999999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3.22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0.04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0.04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0.12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0</v>
      </c>
      <c r="AD13" s="70">
        <v>0</v>
      </c>
      <c r="AE13" s="70">
        <f>IFERROR(IF($E13="Individual Unit",IF(VLOOKUP($F13,Products,24,FALSE)="","Missing",(SUM(SUM(_xlfn.IFNA(VLOOKUP($F13,Products,24,FALSE),"Not Found")/100)*$G13*$D13))),IF(VLOOKUP($F13,Products,24,FALSE)="","Missing",(SUM(SUM(_xlfn.IFNA(VLOOKUP($F13,Products,24,FALSE),"Not Found")/100)*$D13)))),"Err")</f>
        <v>3.22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13</v>
      </c>
    </row>
    <row r="14" spans="2:32" s="4" customFormat="1" ht="30" customHeight="1" x14ac:dyDescent="0.25">
      <c r="B14" s="38" t="s">
        <v>1447</v>
      </c>
      <c r="C14" s="39">
        <v>0.1</v>
      </c>
      <c r="D14" s="39">
        <v>0.1</v>
      </c>
      <c r="E14" s="38" t="s">
        <v>1216</v>
      </c>
      <c r="F14" s="65" t="s">
        <v>3333</v>
      </c>
      <c r="G14" s="60">
        <f>IFERROR(IF(E14="Individual Unit",IF(VLOOKUP($F14,Products,26,FALSE)="","X",VLOOKUP($F14,Products,26,FALSE)),""),"")</f>
        <v>167</v>
      </c>
      <c r="H14" s="23" t="str">
        <f>_xlfn.IFNA(VLOOKUP($F14,Products,2,FALSE),"Not Found")</f>
        <v>Tamar Fresh</v>
      </c>
      <c r="I14" s="24" t="str">
        <f>_xlfn.IFNA(VLOOKUP($F14,Products,4,FALSE),"Not Found")</f>
        <v>1006</v>
      </c>
      <c r="J14" s="24" t="str">
        <f>_xlfn.IFNA(VLOOKUP($F14,Products,5,FALSE),"Not Found")</f>
        <v>Gala Apples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2.1710000000000003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0.20040000000000002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1.8370000000000002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8.35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2.1710000000000003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0.20040000000000002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</v>
      </c>
      <c r="AD14" s="70">
        <v>0</v>
      </c>
      <c r="AE14" s="70">
        <f>IFERROR(IF($E14="Individual Unit",IF(VLOOKUP($F14,Products,24,FALSE)="","Missing",(SUM(SUM(_xlfn.IFNA(VLOOKUP($F14,Products,24,FALSE),"Not Found")/100)*$G14*$D14))),IF(VLOOKUP($F14,Products,24,FALSE)="","Missing",(SUM(SUM(_xlfn.IFNA(VLOOKUP($F14,Products,24,FALSE),"Not Found")/100)*$D14)))),"Err")</f>
        <v>1.8370000000000002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8.35</v>
      </c>
    </row>
    <row r="15" spans="2:32" x14ac:dyDescent="0.25">
      <c r="L15" s="71">
        <f t="shared" ref="L15:U15" si="22">SUM(L6:L14)</f>
        <v>13.195</v>
      </c>
      <c r="M15" s="71">
        <f t="shared" si="22"/>
        <v>7.226</v>
      </c>
      <c r="N15" s="71">
        <f t="shared" si="22"/>
        <v>1.8</v>
      </c>
      <c r="O15" s="71">
        <f t="shared" si="22"/>
        <v>1.4720000000000002</v>
      </c>
      <c r="P15" s="71">
        <f t="shared" si="22"/>
        <v>0.32800000000000007</v>
      </c>
      <c r="Q15" s="71">
        <f t="shared" si="22"/>
        <v>1.4304000000000001</v>
      </c>
      <c r="R15" s="71">
        <f t="shared" si="22"/>
        <v>0.39450000000000002</v>
      </c>
      <c r="S15" s="71">
        <f t="shared" si="22"/>
        <v>0</v>
      </c>
      <c r="T15" s="71">
        <f>SUM(T6:T14)</f>
        <v>5.7119999999999997</v>
      </c>
      <c r="U15" s="71">
        <f t="shared" si="22"/>
        <v>96.25</v>
      </c>
      <c r="V15" s="73" t="s">
        <v>6151</v>
      </c>
      <c r="W15" s="71">
        <f t="shared" ref="W15:AF15" si="23">SUM(W6:W14)</f>
        <v>19.745000000000001</v>
      </c>
      <c r="X15" s="71">
        <f t="shared" si="23"/>
        <v>9.0459999999999994</v>
      </c>
      <c r="Y15" s="71">
        <f t="shared" si="23"/>
        <v>2.67</v>
      </c>
      <c r="Z15" s="71">
        <f t="shared" si="23"/>
        <v>2.1799999999999997</v>
      </c>
      <c r="AA15" s="71">
        <f t="shared" si="23"/>
        <v>0.49</v>
      </c>
      <c r="AB15" s="71">
        <f t="shared" si="23"/>
        <v>1.9803999999999999</v>
      </c>
      <c r="AC15" s="71">
        <f t="shared" si="23"/>
        <v>0.59175</v>
      </c>
      <c r="AD15" s="71">
        <f t="shared" si="23"/>
        <v>0</v>
      </c>
      <c r="AE15" s="71">
        <f>SUM(AE6:AE14)</f>
        <v>6.9420000000000002</v>
      </c>
      <c r="AF15" s="71">
        <f t="shared" si="23"/>
        <v>137.07499999999999</v>
      </c>
    </row>
    <row r="16" spans="2:32" ht="15" customHeight="1" x14ac:dyDescent="0.25">
      <c r="L16" s="59"/>
      <c r="M16" s="84" t="b">
        <v>1</v>
      </c>
      <c r="N16" s="59"/>
      <c r="O16" s="59"/>
      <c r="P16" s="59"/>
      <c r="Q16" s="84" t="b">
        <v>1</v>
      </c>
      <c r="R16" s="59"/>
      <c r="S16" s="59"/>
      <c r="T16" s="59"/>
      <c r="U16" s="59"/>
      <c r="V16" s="63" t="s">
        <v>6154</v>
      </c>
      <c r="W16" s="59"/>
      <c r="X16" s="84" t="b">
        <v>1</v>
      </c>
      <c r="Y16" s="59"/>
      <c r="Z16" s="59"/>
      <c r="AA16" s="59"/>
      <c r="AB16" s="84" t="b">
        <v>1</v>
      </c>
      <c r="AC16" s="59"/>
      <c r="AD16" s="59"/>
      <c r="AE16" s="59"/>
      <c r="AF16" s="59"/>
    </row>
    <row r="17" spans="12:32" x14ac:dyDescent="0.25">
      <c r="L17" s="84" t="b">
        <v>1</v>
      </c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6155</v>
      </c>
      <c r="W17" s="84" t="b">
        <v>1</v>
      </c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5" customHeight="1" x14ac:dyDescent="0.25">
      <c r="L18" s="59"/>
      <c r="M18" s="59"/>
      <c r="N18" s="59"/>
      <c r="O18" s="59"/>
      <c r="P18" s="59"/>
      <c r="Q18" s="84" t="b">
        <v>1</v>
      </c>
      <c r="R18" s="59"/>
      <c r="S18" s="59"/>
      <c r="T18" s="84" t="b">
        <v>1</v>
      </c>
      <c r="U18" s="59"/>
      <c r="V18" s="63" t="s">
        <v>6156</v>
      </c>
      <c r="W18" s="59"/>
      <c r="X18" s="59"/>
      <c r="Y18" s="59"/>
      <c r="Z18" s="59"/>
      <c r="AA18" s="59"/>
      <c r="AB18" s="84" t="b">
        <v>1</v>
      </c>
      <c r="AC18" s="59"/>
      <c r="AD18" s="59"/>
      <c r="AE18" s="84" t="b">
        <v>1</v>
      </c>
      <c r="AF18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1:J11"/>
    <mergeCell ref="I4:I5"/>
    <mergeCell ref="J4:J5"/>
    <mergeCell ref="L4:U4"/>
    <mergeCell ref="W4:AF4"/>
  </mergeCells>
  <hyperlinks>
    <hyperlink ref="L1" location="'HOME WEEK 1'!A1" display="'HOME WEEK 1'!A1" xr:uid="{FA372751-A14B-45A3-9EC7-AC8E1D512EE0}"/>
    <hyperlink ref="M1" location="'HOME WEEK 2'!A1" display="&lt; Week 2 Home" xr:uid="{B51DDB1F-3E06-41FD-9E15-41B21A86EE0B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2C37BE-4779-4B62-84D1-38DAF3FD1CEA}">
          <x14:formula1>
            <xm:f>'Master Product List'!$B:$B</xm:f>
          </x14:formula1>
          <xm:sqref>F6:F10 F12:F14</xm:sqref>
        </x14:dataValidation>
      </x14:dataValidations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49C8-80F5-4E5D-92D4-A630A62183E0}">
  <sheetPr>
    <tabColor theme="3" tint="9.9978637043366805E-2"/>
  </sheetPr>
  <dimension ref="B1:AF21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6264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70.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6210</v>
      </c>
      <c r="C6" s="24">
        <v>5</v>
      </c>
      <c r="D6" s="24">
        <v>7.5</v>
      </c>
      <c r="E6" s="23" t="s">
        <v>6204</v>
      </c>
      <c r="F6" s="65" t="s">
        <v>2438</v>
      </c>
      <c r="G6" s="60" t="str">
        <f t="shared" ref="G6:G14" si="0">IFERROR(IF(E6="Individual Unit",IF(VLOOKUP($F6,Products,26,FALSE)="","X",VLOOKUP($F6,Products,26,FALSE)),""),"")</f>
        <v/>
      </c>
      <c r="H6" s="23" t="str">
        <f t="shared" ref="H6:H14" si="1">_xlfn.IFNA(VLOOKUP($F6,Products,2,FALSE),"Not Found")</f>
        <v>RD Johns</v>
      </c>
      <c r="I6" s="24" t="str">
        <f t="shared" ref="I6:I14" si="2">_xlfn.IFNA(VLOOKUP($F6,Products,4,FALSE),"Not Found")</f>
        <v>3711</v>
      </c>
      <c r="J6" s="24" t="str">
        <f t="shared" ref="J6:J14" si="3">_xlfn.IFNA(VLOOKUP($F6,Products,5,FALSE),"Not Found")</f>
        <v>Tomato Paste/Puree</v>
      </c>
      <c r="L6" s="70">
        <f t="shared" ref="L6:L14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0.22499999999999998</v>
      </c>
      <c r="M6" s="70">
        <f t="shared" ref="M6:M14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0.85000000000000009</v>
      </c>
      <c r="N6" s="70">
        <f t="shared" ref="N6:N14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0.02</v>
      </c>
      <c r="O6" s="70">
        <f t="shared" ref="O6:O14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0.02</v>
      </c>
      <c r="P6" s="70">
        <f t="shared" ref="P6:P14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4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4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5.0000000000000001E-3</v>
      </c>
      <c r="S6" s="70">
        <f t="shared" ref="S6:S8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0.85000000000000009</v>
      </c>
      <c r="T6" s="70">
        <v>0</v>
      </c>
      <c r="U6" s="70">
        <f t="shared" ref="U6:U14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4.7560000000000002</v>
      </c>
      <c r="V6" s="80"/>
      <c r="W6" s="70">
        <f t="shared" ref="W6:W14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0.33749999999999997</v>
      </c>
      <c r="X6" s="70">
        <f t="shared" ref="X6:X14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1.2750000000000001</v>
      </c>
      <c r="Y6" s="70">
        <f t="shared" ref="Y6:Y14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0.03</v>
      </c>
      <c r="Z6" s="70">
        <f t="shared" ref="Z6:Z14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0.03</v>
      </c>
      <c r="AA6" s="70">
        <f t="shared" ref="AA6:AA14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4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4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7.4999999999999997E-3</v>
      </c>
      <c r="AD6" s="70">
        <f t="shared" ref="AD6:AD8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1.2750000000000001</v>
      </c>
      <c r="AE6" s="70">
        <v>0</v>
      </c>
      <c r="AF6" s="70">
        <f t="shared" ref="AF6:AF14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7.1340000000000003</v>
      </c>
    </row>
    <row r="7" spans="2:32" s="4" customFormat="1" ht="30" customHeight="1" x14ac:dyDescent="0.25">
      <c r="B7" s="23" t="s">
        <v>3081</v>
      </c>
      <c r="C7" s="24">
        <v>3</v>
      </c>
      <c r="D7" s="24">
        <v>3</v>
      </c>
      <c r="E7" s="23" t="s">
        <v>6204</v>
      </c>
      <c r="F7" s="65" t="s">
        <v>5506</v>
      </c>
      <c r="G7" s="60" t="str">
        <f t="shared" si="0"/>
        <v/>
      </c>
      <c r="H7" s="23" t="str">
        <f t="shared" si="1"/>
        <v>Bidfood</v>
      </c>
      <c r="I7" s="24" t="str">
        <f t="shared" si="2"/>
        <v>22216</v>
      </c>
      <c r="J7" s="24" t="str">
        <f t="shared" si="3"/>
        <v>Et Voila Garlic Puree</v>
      </c>
      <c r="L7" s="70">
        <f t="shared" si="4"/>
        <v>3.9000000000000007E-2</v>
      </c>
      <c r="M7" s="70">
        <f t="shared" si="5"/>
        <v>0.58499999999999996</v>
      </c>
      <c r="N7" s="70">
        <f t="shared" si="6"/>
        <v>1.4999999999999999E-2</v>
      </c>
      <c r="O7" s="70">
        <f t="shared" si="7"/>
        <v>1.2E-2</v>
      </c>
      <c r="P7" s="70">
        <f t="shared" si="8"/>
        <v>3.0000000000000001E-3</v>
      </c>
      <c r="Q7" s="70">
        <f t="shared" si="9"/>
        <v>0.10800000000000001</v>
      </c>
      <c r="R7" s="70">
        <f t="shared" si="10"/>
        <v>6.6E-3</v>
      </c>
      <c r="S7" s="70">
        <f t="shared" si="11"/>
        <v>4.8000000000000001E-2</v>
      </c>
      <c r="T7" s="70">
        <v>0</v>
      </c>
      <c r="U7" s="70">
        <f t="shared" si="12"/>
        <v>2.7389999999999999</v>
      </c>
      <c r="V7" s="80"/>
      <c r="W7" s="70">
        <f t="shared" si="13"/>
        <v>3.9000000000000007E-2</v>
      </c>
      <c r="X7" s="70">
        <f t="shared" si="14"/>
        <v>0.58499999999999996</v>
      </c>
      <c r="Y7" s="70">
        <f t="shared" si="15"/>
        <v>1.4999999999999999E-2</v>
      </c>
      <c r="Z7" s="70">
        <f t="shared" si="16"/>
        <v>1.2E-2</v>
      </c>
      <c r="AA7" s="70">
        <f t="shared" si="17"/>
        <v>3.0000000000000001E-3</v>
      </c>
      <c r="AB7" s="70">
        <f t="shared" si="18"/>
        <v>0.10800000000000001</v>
      </c>
      <c r="AC7" s="70">
        <f t="shared" si="19"/>
        <v>6.6E-3</v>
      </c>
      <c r="AD7" s="70">
        <f t="shared" si="20"/>
        <v>4.8000000000000001E-2</v>
      </c>
      <c r="AE7" s="70">
        <v>0</v>
      </c>
      <c r="AF7" s="70">
        <f t="shared" si="21"/>
        <v>2.7389999999999999</v>
      </c>
    </row>
    <row r="8" spans="2:32" s="4" customFormat="1" ht="30" customHeight="1" x14ac:dyDescent="0.25">
      <c r="B8" s="23" t="s">
        <v>2897</v>
      </c>
      <c r="C8" s="24">
        <v>3</v>
      </c>
      <c r="D8" s="24">
        <v>3</v>
      </c>
      <c r="E8" s="23" t="s">
        <v>6204</v>
      </c>
      <c r="F8" s="65" t="s">
        <v>5514</v>
      </c>
      <c r="G8" s="60" t="str">
        <f t="shared" si="0"/>
        <v/>
      </c>
      <c r="H8" s="23" t="str">
        <f t="shared" si="1"/>
        <v>Bidfood</v>
      </c>
      <c r="I8" s="24" t="str">
        <f t="shared" si="2"/>
        <v>30142</v>
      </c>
      <c r="J8" s="24" t="str">
        <f t="shared" si="3"/>
        <v>Everyday Favourites Dry Oregano</v>
      </c>
      <c r="L8" s="70">
        <f t="shared" si="4"/>
        <v>0.27</v>
      </c>
      <c r="M8" s="70">
        <f t="shared" si="5"/>
        <v>0.79259999999999997</v>
      </c>
      <c r="N8" s="70">
        <f t="shared" si="6"/>
        <v>0.12840000000000001</v>
      </c>
      <c r="O8" s="70">
        <f t="shared" si="7"/>
        <v>8.1900000000000014E-2</v>
      </c>
      <c r="P8" s="70">
        <f t="shared" si="8"/>
        <v>4.65E-2</v>
      </c>
      <c r="Q8" s="70">
        <f t="shared" si="9"/>
        <v>1.2749999999999999</v>
      </c>
      <c r="R8" s="70">
        <f t="shared" si="10"/>
        <v>1.8E-3</v>
      </c>
      <c r="S8" s="70">
        <f t="shared" si="11"/>
        <v>0.1227</v>
      </c>
      <c r="T8" s="70">
        <v>0</v>
      </c>
      <c r="U8" s="70">
        <f t="shared" si="12"/>
        <v>7.9499999999999993</v>
      </c>
      <c r="V8" s="80"/>
      <c r="W8" s="70">
        <f t="shared" si="13"/>
        <v>0.27</v>
      </c>
      <c r="X8" s="70">
        <f t="shared" si="14"/>
        <v>0.79259999999999997</v>
      </c>
      <c r="Y8" s="70">
        <f t="shared" si="15"/>
        <v>0.12840000000000001</v>
      </c>
      <c r="Z8" s="70">
        <f t="shared" si="16"/>
        <v>8.1900000000000014E-2</v>
      </c>
      <c r="AA8" s="70">
        <f t="shared" si="17"/>
        <v>4.65E-2</v>
      </c>
      <c r="AB8" s="70">
        <f t="shared" si="18"/>
        <v>1.2749999999999999</v>
      </c>
      <c r="AC8" s="70">
        <f t="shared" si="19"/>
        <v>1.8E-3</v>
      </c>
      <c r="AD8" s="70">
        <f t="shared" si="20"/>
        <v>0.1227</v>
      </c>
      <c r="AE8" s="70">
        <v>0</v>
      </c>
      <c r="AF8" s="70">
        <f t="shared" si="21"/>
        <v>7.9499999999999993</v>
      </c>
    </row>
    <row r="9" spans="2:32" s="4" customFormat="1" ht="30" customHeight="1" x14ac:dyDescent="0.25">
      <c r="B9" s="23" t="s">
        <v>5078</v>
      </c>
      <c r="C9" s="24">
        <v>10</v>
      </c>
      <c r="D9" s="24">
        <v>10</v>
      </c>
      <c r="E9" s="23" t="s">
        <v>6204</v>
      </c>
      <c r="F9" s="65" t="s">
        <v>3996</v>
      </c>
      <c r="G9" s="60" t="str">
        <f t="shared" si="0"/>
        <v/>
      </c>
      <c r="H9" s="23" t="str">
        <f t="shared" si="1"/>
        <v>Bidfood</v>
      </c>
      <c r="I9" s="24" t="str">
        <f t="shared" si="2"/>
        <v>1623</v>
      </c>
      <c r="J9" s="24" t="str">
        <f t="shared" si="3"/>
        <v>Diced Onions</v>
      </c>
      <c r="L9" s="70">
        <f t="shared" si="4"/>
        <v>0.15</v>
      </c>
      <c r="M9" s="70">
        <f t="shared" si="5"/>
        <v>0.15</v>
      </c>
      <c r="N9" s="70">
        <f t="shared" si="6"/>
        <v>0.05</v>
      </c>
      <c r="O9" s="70">
        <f t="shared" si="7"/>
        <v>0.04</v>
      </c>
      <c r="P9" s="70">
        <f t="shared" si="8"/>
        <v>0.01</v>
      </c>
      <c r="Q9" s="70">
        <f t="shared" si="9"/>
        <v>0.3</v>
      </c>
      <c r="R9" s="70">
        <f t="shared" si="10"/>
        <v>1E-3</v>
      </c>
      <c r="S9" s="70">
        <v>0</v>
      </c>
      <c r="T9" s="70">
        <f t="shared" ref="T9:T10" si="22">IFERROR(IF($E9="Individual Unit",IF(VLOOKUP($F9,Products,24,FALSE)="","Missing",(SUM(SUM(_xlfn.IFNA(VLOOKUP($F9,Products,24,FALSE),"Not Found")/100)*$G9*$C9))),IF(VLOOKUP($F9,Products,24,FALSE)="","Missing",(SUM(SUM(_xlfn.IFNA(VLOOKUP($F9,Products,24,FALSE),"Not Found")/100)*$C9)))),"Err")</f>
        <v>0.13</v>
      </c>
      <c r="U9" s="70">
        <f t="shared" si="12"/>
        <v>1.7999999999999998</v>
      </c>
      <c r="V9" s="80"/>
      <c r="W9" s="70">
        <f t="shared" si="13"/>
        <v>0.15</v>
      </c>
      <c r="X9" s="70">
        <f t="shared" si="14"/>
        <v>0.15</v>
      </c>
      <c r="Y9" s="70">
        <f t="shared" si="15"/>
        <v>0.05</v>
      </c>
      <c r="Z9" s="70">
        <f t="shared" si="16"/>
        <v>0.04</v>
      </c>
      <c r="AA9" s="70">
        <f t="shared" si="17"/>
        <v>0.01</v>
      </c>
      <c r="AB9" s="70">
        <f t="shared" si="18"/>
        <v>0.3</v>
      </c>
      <c r="AC9" s="70">
        <f t="shared" si="19"/>
        <v>1E-3</v>
      </c>
      <c r="AD9" s="70">
        <v>0</v>
      </c>
      <c r="AE9" s="70">
        <f t="shared" ref="AE9:AE10" si="23">IFERROR(IF($E9="Individual Unit",IF(VLOOKUP($F9,Products,24,FALSE)="","Missing",(SUM(SUM(_xlfn.IFNA(VLOOKUP($F9,Products,24,FALSE),"Not Found")/100)*$G9*$D9))),IF(VLOOKUP($F9,Products,24,FALSE)="","Missing",(SUM(SUM(_xlfn.IFNA(VLOOKUP($F9,Products,24,FALSE),"Not Found")/100)*$D9)))),"Err")</f>
        <v>0.13</v>
      </c>
      <c r="AF9" s="70">
        <f t="shared" si="21"/>
        <v>1.7999999999999998</v>
      </c>
    </row>
    <row r="10" spans="2:32" s="4" customFormat="1" ht="30" customHeight="1" x14ac:dyDescent="0.25">
      <c r="B10" s="23" t="s">
        <v>6211</v>
      </c>
      <c r="C10" s="24">
        <v>20</v>
      </c>
      <c r="D10" s="24">
        <v>30</v>
      </c>
      <c r="E10" s="23" t="s">
        <v>6204</v>
      </c>
      <c r="F10" s="65" t="s">
        <v>664</v>
      </c>
      <c r="G10" s="60" t="str">
        <f t="shared" si="0"/>
        <v/>
      </c>
      <c r="H10" s="23" t="str">
        <f t="shared" si="1"/>
        <v>Bidfood</v>
      </c>
      <c r="I10" s="24" t="str">
        <f t="shared" si="2"/>
        <v>17576</v>
      </c>
      <c r="J10" s="24" t="str">
        <f t="shared" si="3"/>
        <v>EF Chopped Tomatoes</v>
      </c>
      <c r="L10" s="70">
        <f t="shared" si="4"/>
        <v>0.2</v>
      </c>
      <c r="M10" s="70">
        <f t="shared" si="5"/>
        <v>0.7400000000000001</v>
      </c>
      <c r="N10" s="70">
        <f t="shared" si="6"/>
        <v>0.02</v>
      </c>
      <c r="O10" s="70">
        <f t="shared" si="7"/>
        <v>0.02</v>
      </c>
      <c r="P10" s="70">
        <f t="shared" si="8"/>
        <v>0</v>
      </c>
      <c r="Q10" s="70">
        <f t="shared" si="9"/>
        <v>0.13999999999999999</v>
      </c>
      <c r="R10" s="70">
        <f t="shared" si="10"/>
        <v>0.02</v>
      </c>
      <c r="S10" s="70">
        <v>0</v>
      </c>
      <c r="T10" s="70">
        <f t="shared" si="22"/>
        <v>0.55999999999999994</v>
      </c>
      <c r="U10" s="70">
        <f t="shared" si="12"/>
        <v>4.2</v>
      </c>
      <c r="V10" s="80"/>
      <c r="W10" s="70">
        <f t="shared" si="13"/>
        <v>0.3</v>
      </c>
      <c r="X10" s="70">
        <f t="shared" si="14"/>
        <v>1.1100000000000001</v>
      </c>
      <c r="Y10" s="70">
        <f t="shared" si="15"/>
        <v>0.03</v>
      </c>
      <c r="Z10" s="70">
        <f t="shared" si="16"/>
        <v>0.03</v>
      </c>
      <c r="AA10" s="70">
        <f t="shared" si="17"/>
        <v>0</v>
      </c>
      <c r="AB10" s="70">
        <f t="shared" si="18"/>
        <v>0.20999999999999996</v>
      </c>
      <c r="AC10" s="70">
        <f t="shared" si="19"/>
        <v>0.03</v>
      </c>
      <c r="AD10" s="70">
        <v>0</v>
      </c>
      <c r="AE10" s="70">
        <f t="shared" si="23"/>
        <v>0.83999999999999986</v>
      </c>
      <c r="AF10" s="70">
        <f t="shared" si="21"/>
        <v>6.3</v>
      </c>
    </row>
    <row r="11" spans="2:32" s="4" customFormat="1" ht="30" customHeight="1" x14ac:dyDescent="0.25">
      <c r="B11" s="23" t="s">
        <v>3934</v>
      </c>
      <c r="C11" s="24">
        <v>20</v>
      </c>
      <c r="D11" s="24">
        <v>30</v>
      </c>
      <c r="E11" s="23" t="s">
        <v>6204</v>
      </c>
      <c r="F11" s="65" t="s">
        <v>5898</v>
      </c>
      <c r="G11" s="60" t="str">
        <f t="shared" si="0"/>
        <v/>
      </c>
      <c r="H11" s="23" t="str">
        <f t="shared" si="1"/>
        <v>ESW</v>
      </c>
      <c r="I11" s="24" t="str">
        <f t="shared" si="2"/>
        <v>Onion_Gravy_DF</v>
      </c>
      <c r="J11" s="24" t="str">
        <f t="shared" si="3"/>
        <v>DF Homemade Onion Gravy</v>
      </c>
      <c r="L11" s="70">
        <f t="shared" si="4"/>
        <v>0.71599999999999997</v>
      </c>
      <c r="M11" s="70">
        <f t="shared" si="5"/>
        <v>2.194</v>
      </c>
      <c r="N11" s="70">
        <f t="shared" si="6"/>
        <v>2.08</v>
      </c>
      <c r="O11" s="70">
        <f t="shared" si="7"/>
        <v>1.7400000000000002</v>
      </c>
      <c r="P11" s="70">
        <f t="shared" si="8"/>
        <v>0.34</v>
      </c>
      <c r="Q11" s="70">
        <f t="shared" si="9"/>
        <v>0.82400000000000007</v>
      </c>
      <c r="R11" s="70">
        <f t="shared" si="10"/>
        <v>0.26600000000000001</v>
      </c>
      <c r="S11" s="70">
        <f t="shared" ref="S11:S14" si="24">IFERROR(IF($E11="Individual Unit",IF(VLOOKUP($F11,Products,24,FALSE)="","Missing",(SUM(SUM(_xlfn.IFNA(VLOOKUP($F11,Products,24,FALSE),"Not Found")/100)*$G11*$C11))),IF(VLOOKUP($F11,Products,24,FALSE)="","Missing",(SUM(SUM(_xlfn.IFNA(VLOOKUP($F11,Products,24,FALSE),"Not Found")/100)*$C11)))),"Err")</f>
        <v>0.48399999999999999</v>
      </c>
      <c r="T11" s="70">
        <v>0</v>
      </c>
      <c r="U11" s="70">
        <f t="shared" si="12"/>
        <v>30.375999999999998</v>
      </c>
      <c r="V11" s="80"/>
      <c r="W11" s="70">
        <f t="shared" si="13"/>
        <v>1.0739999999999998</v>
      </c>
      <c r="X11" s="70">
        <f t="shared" si="14"/>
        <v>3.2910000000000004</v>
      </c>
      <c r="Y11" s="70">
        <f t="shared" si="15"/>
        <v>3.12</v>
      </c>
      <c r="Z11" s="70">
        <f t="shared" si="16"/>
        <v>2.6100000000000003</v>
      </c>
      <c r="AA11" s="70">
        <f t="shared" si="17"/>
        <v>0.51</v>
      </c>
      <c r="AB11" s="70">
        <f t="shared" si="18"/>
        <v>1.236</v>
      </c>
      <c r="AC11" s="70">
        <f t="shared" si="19"/>
        <v>0.39900000000000002</v>
      </c>
      <c r="AD11" s="70">
        <f t="shared" ref="AD11:AD14" si="25">IFERROR(IF($E11="Individual Unit",IF(VLOOKUP($F11,Products,24,FALSE)="","Missing",(SUM(SUM(_xlfn.IFNA(VLOOKUP($F11,Products,24,FALSE),"Not Found")/100)*$G11*$D11))),IF(VLOOKUP($F11,Products,24,FALSE)="","Missing",(SUM(SUM(_xlfn.IFNA(VLOOKUP($F11,Products,24,FALSE),"Not Found")/100)*$D11)))),"Err")</f>
        <v>0.72599999999999998</v>
      </c>
      <c r="AE11" s="70">
        <v>0</v>
      </c>
      <c r="AF11" s="70">
        <f t="shared" si="21"/>
        <v>45.564</v>
      </c>
    </row>
    <row r="12" spans="2:32" s="4" customFormat="1" ht="30" customHeight="1" x14ac:dyDescent="0.25">
      <c r="B12" s="23" t="s">
        <v>5185</v>
      </c>
      <c r="C12" s="24">
        <v>20</v>
      </c>
      <c r="D12" s="24">
        <v>30</v>
      </c>
      <c r="E12" s="23" t="s">
        <v>6204</v>
      </c>
      <c r="F12" s="65" t="s">
        <v>5530</v>
      </c>
      <c r="G12" s="60" t="str">
        <f t="shared" si="0"/>
        <v/>
      </c>
      <c r="H12" s="23" t="str">
        <f t="shared" si="1"/>
        <v>RD Johns</v>
      </c>
      <c r="I12" s="24" t="str">
        <f t="shared" si="2"/>
        <v>1330</v>
      </c>
      <c r="J12" s="24" t="str">
        <f t="shared" si="3"/>
        <v>Red Split Lentils</v>
      </c>
      <c r="L12" s="70">
        <f t="shared" si="4"/>
        <v>5.12</v>
      </c>
      <c r="M12" s="70">
        <f t="shared" si="5"/>
        <v>10.24</v>
      </c>
      <c r="N12" s="70">
        <f t="shared" si="6"/>
        <v>0.36000000000000004</v>
      </c>
      <c r="O12" s="70">
        <f t="shared" si="7"/>
        <v>0.3</v>
      </c>
      <c r="P12" s="70">
        <f t="shared" si="8"/>
        <v>0.06</v>
      </c>
      <c r="Q12" s="70">
        <f t="shared" si="9"/>
        <v>0</v>
      </c>
      <c r="R12" s="70">
        <f t="shared" si="10"/>
        <v>2E-3</v>
      </c>
      <c r="S12" s="70">
        <f t="shared" si="24"/>
        <v>0.26</v>
      </c>
      <c r="T12" s="70">
        <v>0</v>
      </c>
      <c r="U12" s="70">
        <f t="shared" si="12"/>
        <v>63.146000000000001</v>
      </c>
      <c r="V12" s="80"/>
      <c r="W12" s="70">
        <f t="shared" si="13"/>
        <v>7.68</v>
      </c>
      <c r="X12" s="70">
        <f t="shared" si="14"/>
        <v>15.36</v>
      </c>
      <c r="Y12" s="70">
        <f t="shared" si="15"/>
        <v>0.54</v>
      </c>
      <c r="Z12" s="70">
        <f t="shared" si="16"/>
        <v>0.44999999999999996</v>
      </c>
      <c r="AA12" s="70">
        <f t="shared" si="17"/>
        <v>0.09</v>
      </c>
      <c r="AB12" s="70">
        <f t="shared" si="18"/>
        <v>0</v>
      </c>
      <c r="AC12" s="70">
        <f t="shared" si="19"/>
        <v>3.0000000000000001E-3</v>
      </c>
      <c r="AD12" s="70">
        <f t="shared" si="25"/>
        <v>0.39</v>
      </c>
      <c r="AE12" s="70">
        <v>0</v>
      </c>
      <c r="AF12" s="70">
        <f t="shared" si="21"/>
        <v>94.719000000000008</v>
      </c>
    </row>
    <row r="13" spans="2:32" s="4" customFormat="1" ht="30" customHeight="1" x14ac:dyDescent="0.25">
      <c r="B13" s="23" t="s">
        <v>2109</v>
      </c>
      <c r="C13" s="24">
        <v>40</v>
      </c>
      <c r="D13" s="24">
        <v>60</v>
      </c>
      <c r="E13" s="23" t="s">
        <v>6204</v>
      </c>
      <c r="F13" s="65" t="s">
        <v>2108</v>
      </c>
      <c r="G13" s="60" t="str">
        <f t="shared" si="0"/>
        <v/>
      </c>
      <c r="H13" s="23" t="str">
        <f t="shared" si="1"/>
        <v>RD Johns</v>
      </c>
      <c r="I13" s="24" t="str">
        <f t="shared" si="2"/>
        <v>16987</v>
      </c>
      <c r="J13" s="24" t="str">
        <f t="shared" si="3"/>
        <v>Katerveg Vegan Mince</v>
      </c>
      <c r="L13" s="70">
        <f t="shared" si="4"/>
        <v>6.879999999999999</v>
      </c>
      <c r="M13" s="70">
        <f t="shared" si="5"/>
        <v>2.84</v>
      </c>
      <c r="N13" s="70">
        <f t="shared" si="6"/>
        <v>1.1199999999999999</v>
      </c>
      <c r="O13" s="70">
        <f t="shared" si="7"/>
        <v>0.87999999999999989</v>
      </c>
      <c r="P13" s="70">
        <f t="shared" si="8"/>
        <v>0.24</v>
      </c>
      <c r="Q13" s="70">
        <f t="shared" si="9"/>
        <v>2.08</v>
      </c>
      <c r="R13" s="70">
        <f t="shared" si="10"/>
        <v>0.24399999999999999</v>
      </c>
      <c r="S13" s="70">
        <f t="shared" si="24"/>
        <v>1.1599999999999999</v>
      </c>
      <c r="T13" s="70">
        <v>0</v>
      </c>
      <c r="U13" s="70">
        <f t="shared" si="12"/>
        <v>57.171999999999997</v>
      </c>
      <c r="V13" s="80"/>
      <c r="W13" s="70">
        <f t="shared" si="13"/>
        <v>10.319999999999999</v>
      </c>
      <c r="X13" s="70">
        <f t="shared" si="14"/>
        <v>4.26</v>
      </c>
      <c r="Y13" s="70">
        <f t="shared" si="15"/>
        <v>1.6799999999999997</v>
      </c>
      <c r="Z13" s="70">
        <f t="shared" si="16"/>
        <v>1.3199999999999998</v>
      </c>
      <c r="AA13" s="70">
        <f t="shared" si="17"/>
        <v>0.36</v>
      </c>
      <c r="AB13" s="70">
        <f t="shared" si="18"/>
        <v>3.12</v>
      </c>
      <c r="AC13" s="70">
        <f t="shared" si="19"/>
        <v>0.36599999999999999</v>
      </c>
      <c r="AD13" s="70">
        <f t="shared" si="25"/>
        <v>1.7399999999999998</v>
      </c>
      <c r="AE13" s="70">
        <v>0</v>
      </c>
      <c r="AF13" s="70">
        <f t="shared" si="21"/>
        <v>85.757999999999996</v>
      </c>
    </row>
    <row r="14" spans="2:32" s="4" customFormat="1" ht="30" customHeight="1" x14ac:dyDescent="0.25">
      <c r="B14" s="23" t="s">
        <v>2160</v>
      </c>
      <c r="C14" s="24">
        <v>45</v>
      </c>
      <c r="D14" s="24">
        <v>65</v>
      </c>
      <c r="E14" s="23" t="s">
        <v>6204</v>
      </c>
      <c r="F14" s="65" t="s">
        <v>5521</v>
      </c>
      <c r="G14" s="60" t="str">
        <f t="shared" si="0"/>
        <v/>
      </c>
      <c r="H14" s="23" t="str">
        <f t="shared" si="1"/>
        <v>Bidfood</v>
      </c>
      <c r="I14" s="24" t="str">
        <f t="shared" si="2"/>
        <v>29580</v>
      </c>
      <c r="J14" s="24" t="str">
        <f t="shared" si="3"/>
        <v>Everyday Favourites Whole Wheat Fusilli</v>
      </c>
      <c r="L14" s="70">
        <f t="shared" si="4"/>
        <v>5.3999999999999995</v>
      </c>
      <c r="M14" s="70">
        <f t="shared" si="5"/>
        <v>28.8</v>
      </c>
      <c r="N14" s="70">
        <f t="shared" si="6"/>
        <v>0.9</v>
      </c>
      <c r="O14" s="70">
        <f t="shared" si="7"/>
        <v>0.67499999999999993</v>
      </c>
      <c r="P14" s="70">
        <f t="shared" si="8"/>
        <v>0.22500000000000001</v>
      </c>
      <c r="Q14" s="70">
        <f t="shared" si="9"/>
        <v>2.9250000000000003</v>
      </c>
      <c r="R14" s="70">
        <f t="shared" si="10"/>
        <v>1.3499999999999998E-2</v>
      </c>
      <c r="S14" s="70">
        <f t="shared" si="24"/>
        <v>1.3499999999999999</v>
      </c>
      <c r="T14" s="70">
        <v>0</v>
      </c>
      <c r="U14" s="70">
        <f t="shared" si="12"/>
        <v>150.75</v>
      </c>
      <c r="V14" s="80"/>
      <c r="W14" s="70">
        <f t="shared" si="13"/>
        <v>7.8</v>
      </c>
      <c r="X14" s="70">
        <f t="shared" si="14"/>
        <v>41.6</v>
      </c>
      <c r="Y14" s="70">
        <f t="shared" si="15"/>
        <v>1.3</v>
      </c>
      <c r="Z14" s="70">
        <f t="shared" si="16"/>
        <v>0.97499999999999998</v>
      </c>
      <c r="AA14" s="70">
        <f t="shared" si="17"/>
        <v>0.32500000000000001</v>
      </c>
      <c r="AB14" s="70">
        <f t="shared" si="18"/>
        <v>4.2250000000000005</v>
      </c>
      <c r="AC14" s="70">
        <f t="shared" si="19"/>
        <v>1.95E-2</v>
      </c>
      <c r="AD14" s="70">
        <f t="shared" si="25"/>
        <v>1.95</v>
      </c>
      <c r="AE14" s="70">
        <v>0</v>
      </c>
      <c r="AF14" s="70">
        <f t="shared" si="21"/>
        <v>217.75</v>
      </c>
    </row>
    <row r="15" spans="2:32" ht="15.75" x14ac:dyDescent="0.25">
      <c r="B15" s="89" t="s">
        <v>6265</v>
      </c>
      <c r="C15" s="90"/>
      <c r="D15" s="90"/>
      <c r="E15" s="90"/>
      <c r="F15" s="90"/>
      <c r="G15" s="90"/>
      <c r="H15" s="90"/>
      <c r="I15" s="90"/>
      <c r="J15" s="91"/>
      <c r="K15" s="4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</row>
    <row r="16" spans="2:32" s="4" customFormat="1" ht="30" customHeight="1" x14ac:dyDescent="0.25">
      <c r="B16" s="38" t="s">
        <v>1447</v>
      </c>
      <c r="C16" s="39">
        <v>0.5</v>
      </c>
      <c r="D16" s="39">
        <v>0.5</v>
      </c>
      <c r="E16" s="38" t="s">
        <v>1216</v>
      </c>
      <c r="F16" s="65" t="s">
        <v>5538</v>
      </c>
      <c r="G16" s="60">
        <f>IFERROR(IF(E16="Individual Unit",IF(VLOOKUP($F16,Products,26,FALSE)="","X",VLOOKUP($F16,Products,26,FALSE)),""),"")</f>
        <v>167</v>
      </c>
      <c r="H16" s="23" t="str">
        <f>_xlfn.IFNA(VLOOKUP($F16,Products,2,FALSE),"Not Found")</f>
        <v>Tamar Fresh</v>
      </c>
      <c r="I16" s="24" t="str">
        <f>_xlfn.IFNA(VLOOKUP($F16,Products,4,FALSE),"Not Found")</f>
        <v>1040</v>
      </c>
      <c r="J16" s="24" t="str">
        <f>_xlfn.IFNA(VLOOKUP($F16,Products,5,FALSE),"Not Found")</f>
        <v>Granny Smith Apples</v>
      </c>
      <c r="L16" s="70">
        <f>IFERROR(IF($E16="Individual Unit",IF(VLOOKUP($F16,Products,18,FALSE)="","Missing",(SUM(SUM(_xlfn.IFNA(VLOOKUP($F16,Products,18,FALSE),"Not Found")/100)*$G16*$C16))),IF(VLOOKUP($F16,Products,18,FALSE)="","Missing",(SUM(SUM(_xlfn.IFNA(VLOOKUP($F16,Products,18,FALSE),"Not Found")/100)*$C16)))),"Err")</f>
        <v>0.41749999999999998</v>
      </c>
      <c r="M16" s="70">
        <f>IFERROR(IF($E16="Individual Unit",IF(VLOOKUP($F16,Products,19,FALSE)="","Missing",(SUM(SUM(_xlfn.IFNA(VLOOKUP($F16,Products,19,FALSE),"Not Found")/100)*$G16*$C16))),IF(VLOOKUP($F16,Products,19,FALSE)="","Missing",(SUM(SUM(_xlfn.IFNA(VLOOKUP($F16,Products,19,FALSE),"Not Found")/100)*$C16)))),"Err")</f>
        <v>8.35</v>
      </c>
      <c r="N16" s="70">
        <f>IFERROR(IF($E16="Individual Unit",IF(VLOOKUP($F16,Products,20,FALSE)="","Missing",(SUM(SUM(_xlfn.IFNA(VLOOKUP($F16,Products,20,FALSE),"Not Found")/100)*$G16*$C16))),IF(VLOOKUP($F16,Products,20,FALSE)="","Missing",(SUM(SUM(_xlfn.IFNA(VLOOKUP($F16,Products,20,FALSE),"Not Found")/100)*$C16)))),"Err")</f>
        <v>0.33400000000000002</v>
      </c>
      <c r="O16" s="70">
        <f>IFERROR(IF($E16="Individual Unit",IF(VLOOKUP($F16,Products,27,FALSE)="","Missing",(SUM(SUM(_xlfn.IFNA(VLOOKUP($F16,Products,27,FALSE),"Not Found")/100)*$G16*$C16))),IF(VLOOKUP($F16,Products,27,FALSE)="","Missing",(SUM(SUM(_xlfn.IFNA(VLOOKUP($F16,Products,27,FALSE),"Not Found")/100)*$C16)))),"Err")</f>
        <v>0.33400000000000002</v>
      </c>
      <c r="P16" s="70">
        <f>IFERROR(IF($E16="Individual Unit",IF(VLOOKUP($F16,Products,21,FALSE)="","Missing",(SUM(SUM(_xlfn.IFNA(VLOOKUP($F16,Products,21,FALSE),"Not Found")/100)*$G16*$C16))),IF(VLOOKUP($F16,Products,21,FALSE)="","Missing",(SUM(SUM(_xlfn.IFNA(VLOOKUP($F16,Products,21,FALSE),"Not Found")/100)*$C16)))),"Err")</f>
        <v>0</v>
      </c>
      <c r="Q16" s="70">
        <f>IFERROR(IF($E16="Individual Unit",IF(VLOOKUP($F16,Products,22,FALSE)="","Missing",(SUM(SUM(_xlfn.IFNA(VLOOKUP($F16,Products,22,FALSE),"Not Found")/100)*$G16*$C16))),IF(VLOOKUP($F16,Products,22,FALSE)="","Missing",(SUM(SUM(_xlfn.IFNA(VLOOKUP($F16,Products,22,FALSE),"Not Found")/100)*$C16)))),"Err")</f>
        <v>1.002</v>
      </c>
      <c r="R16" s="70">
        <f>IFERROR(IF($E16="Individual Unit",IF(VLOOKUP($F16,Products,23,FALSE)="","Missing",(SUM(SUM(_xlfn.IFNA(VLOOKUP($F16,Products,23,FALSE),"Not Found")/100)*$G16*$C16))),IF(VLOOKUP($F16,Products,23,FALSE)="","Missing",(SUM(SUM(_xlfn.IFNA(VLOOKUP($F16,Products,23,FALSE),"Not Found")/100)*$C16)))),"Err")</f>
        <v>8.3499999999999998E-3</v>
      </c>
      <c r="S16" s="70">
        <v>0</v>
      </c>
      <c r="T16" s="70">
        <f>IFERROR(IF($E16="Individual Unit",IF(VLOOKUP($F16,Products,24,FALSE)="","Missing",(SUM(SUM(_xlfn.IFNA(VLOOKUP($F16,Products,24,FALSE),"Not Found")/100)*$G16*$C16))),IF(VLOOKUP($F16,Products,24,FALSE)="","Missing",(SUM(SUM(_xlfn.IFNA(VLOOKUP($F16,Products,24,FALSE),"Not Found")/100)*$C16)))),"Err")</f>
        <v>8.35</v>
      </c>
      <c r="U16" s="70">
        <f>IFERROR(IF($E16="Individual Unit",IF(VLOOKUP($F16,Products,25,FALSE)="","Missing",(SUM(SUM(_xlfn.IFNA(VLOOKUP($F16,Products,25,FALSE),"Not Found")/100)*$G16*$C16))),IF(VLOOKUP($F16,Products,25,FALSE)="","Missing",(SUM(SUM(_xlfn.IFNA(VLOOKUP($F16,Products,25,FALSE),"Not Found")/100)*$C16)))),"Err")</f>
        <v>35.905000000000001</v>
      </c>
      <c r="V16" s="80"/>
      <c r="W16" s="70">
        <f>IFERROR(IF($E16="Individual Unit",IF(VLOOKUP($F16,Products,18,FALSE)="","Missing",(SUM(SUM(_xlfn.IFNA(VLOOKUP($F16,Products,18,FALSE),"Not Found")/100)*$G16*$D16))),IF(VLOOKUP($F16,Products,18,FALSE)="","Missing",(SUM(SUM(_xlfn.IFNA(VLOOKUP($F16,Products,18,FALSE),"Not Found")/100)*$D16)))),"Err")</f>
        <v>0.41749999999999998</v>
      </c>
      <c r="X16" s="70">
        <f>IFERROR(IF($E16="Individual Unit",IF(VLOOKUP($F16,Products,19,FALSE)="","Missing",(SUM(SUM(_xlfn.IFNA(VLOOKUP($F16,Products,19,FALSE),"Not Found")/100)*$G16*$D16))),IF(VLOOKUP($F16,Products,19,FALSE)="","Missing",(SUM(SUM(_xlfn.IFNA(VLOOKUP($F16,Products,19,FALSE),"Not Found")/100)*$D16)))),"Err")</f>
        <v>8.35</v>
      </c>
      <c r="Y16" s="70">
        <f>IFERROR(IF($E16="Individual Unit",IF(VLOOKUP($F16,Products,20,FALSE)="","Missing",(SUM(SUM(_xlfn.IFNA(VLOOKUP($F16,Products,20,FALSE),"Not Found")/100)*$G16*$D16))),IF(VLOOKUP($F16,Products,20,FALSE)="","Missing",(SUM(SUM(_xlfn.IFNA(VLOOKUP($F16,Products,20,FALSE),"Not Found")/100)*$D16)))),"Err")</f>
        <v>0.33400000000000002</v>
      </c>
      <c r="Z16" s="70">
        <f>IFERROR(IF($E16="Individual Unit",IF(VLOOKUP($F16,Products,27,FALSE)="","Missing",(SUM(SUM(_xlfn.IFNA(VLOOKUP($F16,Products,27,FALSE),"Not Found")/100)*$G16*$D16))),IF(VLOOKUP($F16,Products,27,FALSE)="","Missing",(SUM(SUM(_xlfn.IFNA(VLOOKUP($F16,Products,27,FALSE),"Not Found")/100)*$D16)))),"Err")</f>
        <v>0.33400000000000002</v>
      </c>
      <c r="AA16" s="70">
        <f>IFERROR(IF($E16="Individual Unit",IF(VLOOKUP($F16,Products,21,FALSE)="","Missing",(SUM(SUM(_xlfn.IFNA(VLOOKUP($F16,Products,21,FALSE),"Not Found")/100)*$G16*$D16))),IF(VLOOKUP($F16,Products,21,FALSE)="","Missing",(SUM(SUM(_xlfn.IFNA(VLOOKUP($F16,Products,21,FALSE),"Not Found")/100)*$D16)))),"Err")</f>
        <v>0</v>
      </c>
      <c r="AB16" s="70">
        <f>IFERROR(IF($E16="Individual Unit",IF(VLOOKUP($F16,Products,22,FALSE)="","Missing",(SUM(SUM(_xlfn.IFNA(VLOOKUP($F16,Products,22,FALSE),"Not Found")/100)*$G16*$D16))),IF(VLOOKUP($F16,Products,22,FALSE)="","Missing",(SUM(SUM(_xlfn.IFNA(VLOOKUP($F16,Products,22,FALSE),"Not Found")/100)*$D16)))),"Err")</f>
        <v>1.002</v>
      </c>
      <c r="AC16" s="70">
        <f>IFERROR(IF($E16="Individual Unit",IF(VLOOKUP($F16,Products,23,FALSE)="","Missing",(SUM(SUM(_xlfn.IFNA(VLOOKUP($F16,Products,23,FALSE),"Not Found")/100)*$G16*$D16))),IF(VLOOKUP($F16,Products,23,FALSE)="","Missing",(SUM(SUM(_xlfn.IFNA(VLOOKUP($F16,Products,23,FALSE),"Not Found")/100)*$D16)))),"Err")</f>
        <v>8.3499999999999998E-3</v>
      </c>
      <c r="AD16" s="70">
        <v>0</v>
      </c>
      <c r="AE16" s="70">
        <f>IFERROR(IF($E16="Individual Unit",IF(VLOOKUP($F16,Products,24,FALSE)="","Missing",(SUM(SUM(_xlfn.IFNA(VLOOKUP($F16,Products,24,FALSE),"Not Found")/100)*$G16*$D16))),IF(VLOOKUP($F16,Products,24,FALSE)="","Missing",(SUM(SUM(_xlfn.IFNA(VLOOKUP($F16,Products,24,FALSE),"Not Found")/100)*$D16)))),"Err")</f>
        <v>8.35</v>
      </c>
      <c r="AF16" s="70">
        <f>IFERROR(IF($E16="Individual Unit",IF(VLOOKUP($F16,Products,25,FALSE)="","Missing",(SUM(SUM(_xlfn.IFNA(VLOOKUP($F16,Products,25,FALSE),"Not Found")/100)*$G16*$D16))),IF(VLOOKUP($F16,Products,25,FALSE)="","Missing",(SUM(SUM(_xlfn.IFNA(VLOOKUP($F16,Products,25,FALSE),"Not Found")/100)*$D16)))),"Err")</f>
        <v>35.905000000000001</v>
      </c>
    </row>
    <row r="17" spans="2:32" s="4" customFormat="1" ht="30" customHeight="1" x14ac:dyDescent="0.25">
      <c r="B17" s="38" t="s">
        <v>6213</v>
      </c>
      <c r="C17" s="39">
        <v>25</v>
      </c>
      <c r="D17" s="39">
        <v>25</v>
      </c>
      <c r="E17" s="38" t="s">
        <v>6204</v>
      </c>
      <c r="F17" s="65" t="s">
        <v>5543</v>
      </c>
      <c r="G17" s="60" t="str">
        <f>IFERROR(IF(E17="Individual Unit",IF(VLOOKUP($F17,Products,26,FALSE)="","X",VLOOKUP($F17,Products,26,FALSE)),""),"")</f>
        <v/>
      </c>
      <c r="H17" s="23" t="str">
        <f>_xlfn.IFNA(VLOOKUP($F17,Products,2,FALSE),"Not Found")</f>
        <v>RD Johns</v>
      </c>
      <c r="I17" s="24" t="str">
        <f>_xlfn.IFNA(VLOOKUP($F17,Products,4,FALSE),"Not Found")</f>
        <v>44250</v>
      </c>
      <c r="J17" s="24" t="str">
        <f>_xlfn.IFNA(VLOOKUP($F17,Products,5,FALSE),"Not Found")</f>
        <v>Raisin's</v>
      </c>
      <c r="L17" s="70">
        <f>IFERROR(IF($E17="Individual Unit",IF(VLOOKUP($F17,Products,18,FALSE)="","Missing",(SUM(SUM(_xlfn.IFNA(VLOOKUP($F17,Products,18,FALSE),"Not Found")/100)*$G17*$C17))),IF(VLOOKUP($F17,Products,18,FALSE)="","Missing",(SUM(SUM(_xlfn.IFNA(VLOOKUP($F17,Products,18,FALSE),"Not Found")/100)*$C17)))),"Err")</f>
        <v>0.75</v>
      </c>
      <c r="M17" s="70">
        <f>IFERROR(IF($E17="Individual Unit",IF(VLOOKUP($F17,Products,19,FALSE)="","Missing",(SUM(SUM(_xlfn.IFNA(VLOOKUP($F17,Products,19,FALSE),"Not Found")/100)*$G17*$C17))),IF(VLOOKUP($F17,Products,19,FALSE)="","Missing",(SUM(SUM(_xlfn.IFNA(VLOOKUP($F17,Products,19,FALSE),"Not Found")/100)*$C17)))),"Err")</f>
        <v>15.65</v>
      </c>
      <c r="N17" s="70">
        <f>IFERROR(IF($E17="Individual Unit",IF(VLOOKUP($F17,Products,20,FALSE)="","Missing",(SUM(SUM(_xlfn.IFNA(VLOOKUP($F17,Products,20,FALSE),"Not Found")/100)*$G17*$C17))),IF(VLOOKUP($F17,Products,20,FALSE)="","Missing",(SUM(SUM(_xlfn.IFNA(VLOOKUP($F17,Products,20,FALSE),"Not Found")/100)*$C17)))),"Err")</f>
        <v>0.25</v>
      </c>
      <c r="O17" s="70">
        <f>IFERROR(IF($E17="Individual Unit",IF(VLOOKUP($F17,Products,27,FALSE)="","Missing",(SUM(SUM(_xlfn.IFNA(VLOOKUP($F17,Products,27,FALSE),"Not Found")/100)*$G17*$C17))),IF(VLOOKUP($F17,Products,27,FALSE)="","Missing",(SUM(SUM(_xlfn.IFNA(VLOOKUP($F17,Products,27,FALSE),"Not Found")/100)*$C17)))),"Err")</f>
        <v>0.2</v>
      </c>
      <c r="P17" s="70">
        <f>IFERROR(IF($E17="Individual Unit",IF(VLOOKUP($F17,Products,21,FALSE)="","Missing",(SUM(SUM(_xlfn.IFNA(VLOOKUP($F17,Products,21,FALSE),"Not Found")/100)*$G17*$C17))),IF(VLOOKUP($F17,Products,21,FALSE)="","Missing",(SUM(SUM(_xlfn.IFNA(VLOOKUP($F17,Products,21,FALSE),"Not Found")/100)*$C17)))),"Err")</f>
        <v>0.05</v>
      </c>
      <c r="Q17" s="70">
        <f>IFERROR(IF($E17="Individual Unit",IF(VLOOKUP($F17,Products,22,FALSE)="","Missing",(SUM(SUM(_xlfn.IFNA(VLOOKUP($F17,Products,22,FALSE),"Not Found")/100)*$G17*$C17))),IF(VLOOKUP($F17,Products,22,FALSE)="","Missing",(SUM(SUM(_xlfn.IFNA(VLOOKUP($F17,Products,22,FALSE),"Not Found")/100)*$C17)))),"Err")</f>
        <v>0.67500000000000004</v>
      </c>
      <c r="R17" s="70">
        <f>IFERROR(IF($E17="Individual Unit",IF(VLOOKUP($F17,Products,23,FALSE)="","Missing",(SUM(SUM(_xlfn.IFNA(VLOOKUP($F17,Products,23,FALSE),"Not Found")/100)*$G17*$C17))),IF(VLOOKUP($F17,Products,23,FALSE)="","Missing",(SUM(SUM(_xlfn.IFNA(VLOOKUP($F17,Products,23,FALSE),"Not Found")/100)*$C17)))),"Err")</f>
        <v>0.01</v>
      </c>
      <c r="S17" s="70">
        <v>0</v>
      </c>
      <c r="T17" s="70">
        <f>IFERROR(IF($E17="Individual Unit",IF(VLOOKUP($F17,Products,24,FALSE)="","Missing",(SUM(SUM(_xlfn.IFNA(VLOOKUP($F17,Products,24,FALSE),"Not Found")/100)*$G17*$C17))),IF(VLOOKUP($F17,Products,24,FALSE)="","Missing",(SUM(SUM(_xlfn.IFNA(VLOOKUP($F17,Products,24,FALSE),"Not Found")/100)*$C17)))),"Err")</f>
        <v>15.65</v>
      </c>
      <c r="U17" s="70">
        <f>IFERROR(IF($E17="Individual Unit",IF(VLOOKUP($F17,Products,25,FALSE)="","Missing",(SUM(SUM(_xlfn.IFNA(VLOOKUP($F17,Products,25,FALSE),"Not Found")/100)*$G17*$C17))),IF(VLOOKUP($F17,Products,25,FALSE)="","Missing",(SUM(SUM(_xlfn.IFNA(VLOOKUP($F17,Products,25,FALSE),"Not Found")/100)*$C17)))),"Err")</f>
        <v>65.13</v>
      </c>
      <c r="V17" s="80"/>
      <c r="W17" s="70">
        <f>IFERROR(IF($E17="Individual Unit",IF(VLOOKUP($F17,Products,18,FALSE)="","Missing",(SUM(SUM(_xlfn.IFNA(VLOOKUP($F17,Products,18,FALSE),"Not Found")/100)*$G17*$D17))),IF(VLOOKUP($F17,Products,18,FALSE)="","Missing",(SUM(SUM(_xlfn.IFNA(VLOOKUP($F17,Products,18,FALSE),"Not Found")/100)*$D17)))),"Err")</f>
        <v>0.75</v>
      </c>
      <c r="X17" s="70">
        <f>IFERROR(IF($E17="Individual Unit",IF(VLOOKUP($F17,Products,19,FALSE)="","Missing",(SUM(SUM(_xlfn.IFNA(VLOOKUP($F17,Products,19,FALSE),"Not Found")/100)*$G17*$D17))),IF(VLOOKUP($F17,Products,19,FALSE)="","Missing",(SUM(SUM(_xlfn.IFNA(VLOOKUP($F17,Products,19,FALSE),"Not Found")/100)*$D17)))),"Err")</f>
        <v>15.65</v>
      </c>
      <c r="Y17" s="70">
        <f>IFERROR(IF($E17="Individual Unit",IF(VLOOKUP($F17,Products,20,FALSE)="","Missing",(SUM(SUM(_xlfn.IFNA(VLOOKUP($F17,Products,20,FALSE),"Not Found")/100)*$G17*$D17))),IF(VLOOKUP($F17,Products,20,FALSE)="","Missing",(SUM(SUM(_xlfn.IFNA(VLOOKUP($F17,Products,20,FALSE),"Not Found")/100)*$D17)))),"Err")</f>
        <v>0.25</v>
      </c>
      <c r="Z17" s="70">
        <f>IFERROR(IF($E17="Individual Unit",IF(VLOOKUP($F17,Products,27,FALSE)="","Missing",(SUM(SUM(_xlfn.IFNA(VLOOKUP($F17,Products,27,FALSE),"Not Found")/100)*$G17*$D17))),IF(VLOOKUP($F17,Products,27,FALSE)="","Missing",(SUM(SUM(_xlfn.IFNA(VLOOKUP($F17,Products,27,FALSE),"Not Found")/100)*$D17)))),"Err")</f>
        <v>0.2</v>
      </c>
      <c r="AA17" s="70">
        <f>IFERROR(IF($E17="Individual Unit",IF(VLOOKUP($F17,Products,21,FALSE)="","Missing",(SUM(SUM(_xlfn.IFNA(VLOOKUP($F17,Products,21,FALSE),"Not Found")/100)*$G17*$D17))),IF(VLOOKUP($F17,Products,21,FALSE)="","Missing",(SUM(SUM(_xlfn.IFNA(VLOOKUP($F17,Products,21,FALSE),"Not Found")/100)*$D17)))),"Err")</f>
        <v>0.05</v>
      </c>
      <c r="AB17" s="70">
        <f>IFERROR(IF($E17="Individual Unit",IF(VLOOKUP($F17,Products,22,FALSE)="","Missing",(SUM(SUM(_xlfn.IFNA(VLOOKUP($F17,Products,22,FALSE),"Not Found")/100)*$G17*$D17))),IF(VLOOKUP($F17,Products,22,FALSE)="","Missing",(SUM(SUM(_xlfn.IFNA(VLOOKUP($F17,Products,22,FALSE),"Not Found")/100)*$D17)))),"Err")</f>
        <v>0.67500000000000004</v>
      </c>
      <c r="AC17" s="70">
        <f>IFERROR(IF($E17="Individual Unit",IF(VLOOKUP($F17,Products,23,FALSE)="","Missing",(SUM(SUM(_xlfn.IFNA(VLOOKUP($F17,Products,23,FALSE),"Not Found")/100)*$G17*$D17))),IF(VLOOKUP($F17,Products,23,FALSE)="","Missing",(SUM(SUM(_xlfn.IFNA(VLOOKUP($F17,Products,23,FALSE),"Not Found")/100)*$D17)))),"Err")</f>
        <v>0.01</v>
      </c>
      <c r="AD17" s="70">
        <v>0</v>
      </c>
      <c r="AE17" s="70">
        <f>IFERROR(IF($E17="Individual Unit",IF(VLOOKUP($F17,Products,24,FALSE)="","Missing",(SUM(SUM(_xlfn.IFNA(VLOOKUP($F17,Products,24,FALSE),"Not Found")/100)*$G17*$D17))),IF(VLOOKUP($F17,Products,24,FALSE)="","Missing",(SUM(SUM(_xlfn.IFNA(VLOOKUP($F17,Products,24,FALSE),"Not Found")/100)*$D17)))),"Err")</f>
        <v>15.65</v>
      </c>
      <c r="AF17" s="70">
        <f>IFERROR(IF($E17="Individual Unit",IF(VLOOKUP($F17,Products,25,FALSE)="","Missing",(SUM(SUM(_xlfn.IFNA(VLOOKUP($F17,Products,25,FALSE),"Not Found")/100)*$G17*$D17))),IF(VLOOKUP($F17,Products,25,FALSE)="","Missing",(SUM(SUM(_xlfn.IFNA(VLOOKUP($F17,Products,25,FALSE),"Not Found")/100)*$D17)))),"Err")</f>
        <v>65.13</v>
      </c>
    </row>
    <row r="18" spans="2:32" x14ac:dyDescent="0.25">
      <c r="L18" s="71">
        <f t="shared" ref="L18:U18" si="26">SUM(L6:L17)</f>
        <v>20.1675</v>
      </c>
      <c r="M18" s="71">
        <f t="shared" si="26"/>
        <v>71.191600000000008</v>
      </c>
      <c r="N18" s="71">
        <f t="shared" si="26"/>
        <v>5.2774000000000001</v>
      </c>
      <c r="O18" s="71">
        <f t="shared" si="26"/>
        <v>4.3029000000000002</v>
      </c>
      <c r="P18" s="71">
        <f t="shared" si="26"/>
        <v>0.97450000000000003</v>
      </c>
      <c r="Q18" s="71">
        <f t="shared" si="26"/>
        <v>9.3290000000000024</v>
      </c>
      <c r="R18" s="71">
        <f t="shared" si="26"/>
        <v>0.57824999999999993</v>
      </c>
      <c r="S18" s="71">
        <f t="shared" si="26"/>
        <v>4.2747000000000002</v>
      </c>
      <c r="T18" s="71">
        <f t="shared" si="26"/>
        <v>24.689999999999998</v>
      </c>
      <c r="U18" s="71">
        <f t="shared" si="26"/>
        <v>423.92399999999998</v>
      </c>
      <c r="V18" s="73" t="s">
        <v>6151</v>
      </c>
      <c r="W18" s="71">
        <f t="shared" ref="W18:AF18" si="27">SUM(W6:W17)</f>
        <v>29.137999999999998</v>
      </c>
      <c r="X18" s="71">
        <f t="shared" si="27"/>
        <v>92.423599999999993</v>
      </c>
      <c r="Y18" s="71">
        <f t="shared" si="27"/>
        <v>7.4773999999999994</v>
      </c>
      <c r="Z18" s="71">
        <f t="shared" si="27"/>
        <v>6.0828999999999995</v>
      </c>
      <c r="AA18" s="71">
        <f t="shared" si="27"/>
        <v>1.3944999999999999</v>
      </c>
      <c r="AB18" s="71">
        <f t="shared" si="27"/>
        <v>12.151000000000002</v>
      </c>
      <c r="AC18" s="71">
        <f t="shared" si="27"/>
        <v>0.8527499999999999</v>
      </c>
      <c r="AD18" s="71">
        <f t="shared" si="27"/>
        <v>6.2517000000000005</v>
      </c>
      <c r="AE18" s="71">
        <f t="shared" si="27"/>
        <v>24.97</v>
      </c>
      <c r="AF18" s="71">
        <f t="shared" si="27"/>
        <v>570.74900000000002</v>
      </c>
    </row>
    <row r="19" spans="2:32" x14ac:dyDescent="0.25">
      <c r="L19" s="59"/>
      <c r="M19" s="84" t="b">
        <v>1</v>
      </c>
      <c r="N19" s="59"/>
      <c r="O19" s="59"/>
      <c r="P19" s="59"/>
      <c r="Q19" s="84" t="b">
        <v>1</v>
      </c>
      <c r="R19" s="59"/>
      <c r="S19" s="59"/>
      <c r="T19" s="59"/>
      <c r="U19" s="59"/>
      <c r="V19" s="63" t="s">
        <v>6154</v>
      </c>
      <c r="W19" s="59"/>
      <c r="X19" s="84" t="b">
        <v>1</v>
      </c>
      <c r="Y19" s="59"/>
      <c r="Z19" s="59"/>
      <c r="AA19" s="59"/>
      <c r="AB19" s="84" t="b">
        <v>1</v>
      </c>
      <c r="AC19" s="59"/>
      <c r="AD19" s="59"/>
      <c r="AE19" s="59"/>
      <c r="AF19" s="59"/>
    </row>
    <row r="20" spans="2:32" ht="14.25" customHeight="1" x14ac:dyDescent="0.25">
      <c r="L20" s="84" t="b">
        <v>1</v>
      </c>
      <c r="M20" s="84" t="b">
        <v>1</v>
      </c>
      <c r="N20" s="59"/>
      <c r="O20" s="59"/>
      <c r="P20" s="59"/>
      <c r="Q20" s="84" t="b">
        <v>1</v>
      </c>
      <c r="R20" s="59"/>
      <c r="S20" s="59"/>
      <c r="T20" s="59"/>
      <c r="U20" s="59"/>
      <c r="V20" s="63" t="s">
        <v>6155</v>
      </c>
      <c r="W20" s="84" t="b">
        <v>1</v>
      </c>
      <c r="X20" s="84" t="b">
        <v>1</v>
      </c>
      <c r="Y20" s="59"/>
      <c r="Z20" s="59"/>
      <c r="AA20" s="59"/>
      <c r="AB20" s="84" t="b">
        <v>1</v>
      </c>
      <c r="AC20" s="59"/>
      <c r="AD20" s="59"/>
      <c r="AE20" s="59"/>
      <c r="AF20" s="59"/>
    </row>
    <row r="21" spans="2:32" x14ac:dyDescent="0.25">
      <c r="L21" s="59"/>
      <c r="M21" s="59"/>
      <c r="N21" s="59"/>
      <c r="O21" s="59"/>
      <c r="P21" s="59"/>
      <c r="Q21" s="84" t="b">
        <v>1</v>
      </c>
      <c r="R21" s="59"/>
      <c r="S21" s="59"/>
      <c r="T21" s="84" t="b">
        <v>1</v>
      </c>
      <c r="U21" s="59"/>
      <c r="V21" s="63" t="s">
        <v>6156</v>
      </c>
      <c r="W21" s="59"/>
      <c r="X21" s="59"/>
      <c r="Y21" s="59"/>
      <c r="Z21" s="59"/>
      <c r="AA21" s="59"/>
      <c r="AB21" s="84" t="b">
        <v>1</v>
      </c>
      <c r="AC21" s="59"/>
      <c r="AD21" s="59"/>
      <c r="AE21" s="84" t="b">
        <v>1</v>
      </c>
      <c r="AF21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5:J15"/>
    <mergeCell ref="I4:I5"/>
    <mergeCell ref="J4:J5"/>
    <mergeCell ref="L4:U4"/>
    <mergeCell ref="W4:AF4"/>
  </mergeCells>
  <hyperlinks>
    <hyperlink ref="L1" location="'HOME WEEK 1'!A1" display="'HOME WEEK 1'!A1" xr:uid="{24CE1124-27B1-428A-BB75-726997DBD247}"/>
    <hyperlink ref="M1" location="'HOME WEEK 2'!A1" display="&lt; Week 2 Home" xr:uid="{7DA2A596-8481-41AC-8995-9994414172FD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EC92A7-CC61-48B8-B176-926D998E47C9}">
          <x14:formula1>
            <xm:f>'Master Product List'!$B:$B</xm:f>
          </x14:formula1>
          <xm:sqref>F6:F14 F16:F17</xm:sqref>
        </x14:dataValidation>
      </x14:dataValidations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6C2E-A582-4D89-BD85-DA9A95264E91}">
  <sheetPr>
    <tabColor theme="9" tint="-0.499984740745262"/>
  </sheetPr>
  <dimension ref="B1:AF21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6053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6210</v>
      </c>
      <c r="C6" s="24">
        <v>3</v>
      </c>
      <c r="D6" s="24">
        <v>3</v>
      </c>
      <c r="E6" s="23" t="s">
        <v>6204</v>
      </c>
      <c r="F6" s="65" t="s">
        <v>2438</v>
      </c>
      <c r="G6" s="60" t="str">
        <f t="shared" ref="G6:G14" si="0">IFERROR(IF(E6="Individual Unit",IF(VLOOKUP($F6,Products,26,FALSE)="","X",VLOOKUP($F6,Products,26,FALSE)),""),"")</f>
        <v/>
      </c>
      <c r="H6" s="23" t="str">
        <f t="shared" ref="H6:H14" si="1">_xlfn.IFNA(VLOOKUP($F6,Products,2,FALSE),"Not Found")</f>
        <v>RD Johns</v>
      </c>
      <c r="I6" s="24" t="str">
        <f t="shared" ref="I6:I14" si="2">_xlfn.IFNA(VLOOKUP($F6,Products,4,FALSE),"Not Found")</f>
        <v>3711</v>
      </c>
      <c r="J6" s="24" t="str">
        <f t="shared" ref="J6:J14" si="3">_xlfn.IFNA(VLOOKUP($F6,Products,5,FALSE),"Not Found")</f>
        <v>Tomato Paste/Puree</v>
      </c>
      <c r="L6" s="70">
        <f t="shared" ref="L6:L14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0.13500000000000001</v>
      </c>
      <c r="M6" s="70">
        <f t="shared" ref="M6:M14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0.51</v>
      </c>
      <c r="N6" s="70">
        <f t="shared" ref="N6:N14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1.2E-2</v>
      </c>
      <c r="O6" s="70">
        <f t="shared" ref="O6:O14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1.2E-2</v>
      </c>
      <c r="P6" s="70">
        <f t="shared" ref="P6:P14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</v>
      </c>
      <c r="Q6" s="70">
        <f t="shared" ref="Q6:Q14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4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3.0000000000000001E-3</v>
      </c>
      <c r="S6" s="70">
        <f t="shared" ref="S6:S14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0.51</v>
      </c>
      <c r="T6" s="70">
        <v>0</v>
      </c>
      <c r="U6" s="70">
        <f t="shared" ref="U6:U14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2.8536000000000001</v>
      </c>
      <c r="V6" s="80"/>
      <c r="W6" s="70">
        <f t="shared" ref="W6:W14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0.13500000000000001</v>
      </c>
      <c r="X6" s="70">
        <f t="shared" ref="X6:X14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0.51</v>
      </c>
      <c r="Y6" s="70">
        <f t="shared" ref="Y6:Y14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1.2E-2</v>
      </c>
      <c r="Z6" s="70">
        <f t="shared" ref="Z6:Z14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1.2E-2</v>
      </c>
      <c r="AA6" s="70">
        <f t="shared" ref="AA6:AA14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4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4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3.0000000000000001E-3</v>
      </c>
      <c r="AD6" s="70">
        <f t="shared" ref="AD6:AD14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0.51</v>
      </c>
      <c r="AE6" s="70">
        <v>0</v>
      </c>
      <c r="AF6" s="70">
        <f t="shared" ref="AF6:AF14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2.8536000000000001</v>
      </c>
    </row>
    <row r="7" spans="2:32" s="4" customFormat="1" ht="30" customHeight="1" x14ac:dyDescent="0.25">
      <c r="B7" s="23" t="s">
        <v>3081</v>
      </c>
      <c r="C7" s="24">
        <v>3</v>
      </c>
      <c r="D7" s="24">
        <v>3</v>
      </c>
      <c r="E7" s="23" t="s">
        <v>6204</v>
      </c>
      <c r="F7" s="65" t="s">
        <v>5506</v>
      </c>
      <c r="G7" s="60" t="str">
        <f t="shared" si="0"/>
        <v/>
      </c>
      <c r="H7" s="23" t="str">
        <f t="shared" si="1"/>
        <v>Bidfood</v>
      </c>
      <c r="I7" s="24" t="str">
        <f t="shared" si="2"/>
        <v>22216</v>
      </c>
      <c r="J7" s="24" t="str">
        <f t="shared" si="3"/>
        <v>Et Voila Garlic Puree</v>
      </c>
      <c r="L7" s="70">
        <f t="shared" si="4"/>
        <v>3.9000000000000007E-2</v>
      </c>
      <c r="M7" s="70">
        <f t="shared" si="5"/>
        <v>0.58499999999999996</v>
      </c>
      <c r="N7" s="70">
        <f t="shared" si="6"/>
        <v>1.4999999999999999E-2</v>
      </c>
      <c r="O7" s="70">
        <f t="shared" si="7"/>
        <v>1.2E-2</v>
      </c>
      <c r="P7" s="70">
        <f t="shared" si="8"/>
        <v>3.0000000000000001E-3</v>
      </c>
      <c r="Q7" s="70">
        <f t="shared" si="9"/>
        <v>0.10800000000000001</v>
      </c>
      <c r="R7" s="70">
        <f t="shared" si="10"/>
        <v>6.6E-3</v>
      </c>
      <c r="S7" s="70">
        <f t="shared" si="11"/>
        <v>4.8000000000000001E-2</v>
      </c>
      <c r="T7" s="70">
        <v>0</v>
      </c>
      <c r="U7" s="70">
        <f t="shared" si="12"/>
        <v>2.7389999999999999</v>
      </c>
      <c r="V7" s="80"/>
      <c r="W7" s="70">
        <f t="shared" si="13"/>
        <v>3.9000000000000007E-2</v>
      </c>
      <c r="X7" s="70">
        <f t="shared" si="14"/>
        <v>0.58499999999999996</v>
      </c>
      <c r="Y7" s="70">
        <f t="shared" si="15"/>
        <v>1.4999999999999999E-2</v>
      </c>
      <c r="Z7" s="70">
        <f t="shared" si="16"/>
        <v>1.2E-2</v>
      </c>
      <c r="AA7" s="70">
        <f t="shared" si="17"/>
        <v>3.0000000000000001E-3</v>
      </c>
      <c r="AB7" s="70">
        <f t="shared" si="18"/>
        <v>0.10800000000000001</v>
      </c>
      <c r="AC7" s="70">
        <f t="shared" si="19"/>
        <v>6.6E-3</v>
      </c>
      <c r="AD7" s="70">
        <f t="shared" si="20"/>
        <v>4.8000000000000001E-2</v>
      </c>
      <c r="AE7" s="70">
        <v>0</v>
      </c>
      <c r="AF7" s="70">
        <f t="shared" si="21"/>
        <v>2.7389999999999999</v>
      </c>
    </row>
    <row r="8" spans="2:32" s="4" customFormat="1" ht="30" customHeight="1" x14ac:dyDescent="0.25">
      <c r="B8" s="23" t="s">
        <v>2897</v>
      </c>
      <c r="C8" s="24">
        <v>3</v>
      </c>
      <c r="D8" s="24">
        <v>3</v>
      </c>
      <c r="E8" s="23" t="s">
        <v>6204</v>
      </c>
      <c r="F8" s="65" t="s">
        <v>5514</v>
      </c>
      <c r="G8" s="60" t="str">
        <f t="shared" si="0"/>
        <v/>
      </c>
      <c r="H8" s="23" t="str">
        <f t="shared" si="1"/>
        <v>Bidfood</v>
      </c>
      <c r="I8" s="24" t="str">
        <f t="shared" si="2"/>
        <v>30142</v>
      </c>
      <c r="J8" s="24" t="str">
        <f t="shared" si="3"/>
        <v>Everyday Favourites Dry Oregano</v>
      </c>
      <c r="L8" s="70">
        <f t="shared" si="4"/>
        <v>0.27</v>
      </c>
      <c r="M8" s="70">
        <f t="shared" si="5"/>
        <v>0.79259999999999997</v>
      </c>
      <c r="N8" s="70">
        <f t="shared" si="6"/>
        <v>0.12840000000000001</v>
      </c>
      <c r="O8" s="70">
        <f t="shared" si="7"/>
        <v>8.1900000000000014E-2</v>
      </c>
      <c r="P8" s="70">
        <f t="shared" si="8"/>
        <v>4.65E-2</v>
      </c>
      <c r="Q8" s="70">
        <f t="shared" si="9"/>
        <v>1.2749999999999999</v>
      </c>
      <c r="R8" s="70">
        <f t="shared" si="10"/>
        <v>1.8E-3</v>
      </c>
      <c r="S8" s="70">
        <f t="shared" si="11"/>
        <v>0.1227</v>
      </c>
      <c r="T8" s="70">
        <v>0</v>
      </c>
      <c r="U8" s="70">
        <f t="shared" si="12"/>
        <v>7.9499999999999993</v>
      </c>
      <c r="V8" s="80"/>
      <c r="W8" s="70">
        <f t="shared" si="13"/>
        <v>0.27</v>
      </c>
      <c r="X8" s="70">
        <f t="shared" si="14"/>
        <v>0.79259999999999997</v>
      </c>
      <c r="Y8" s="70">
        <f t="shared" si="15"/>
        <v>0.12840000000000001</v>
      </c>
      <c r="Z8" s="70">
        <f t="shared" si="16"/>
        <v>8.1900000000000014E-2</v>
      </c>
      <c r="AA8" s="70">
        <f t="shared" si="17"/>
        <v>4.65E-2</v>
      </c>
      <c r="AB8" s="70">
        <f t="shared" si="18"/>
        <v>1.2749999999999999</v>
      </c>
      <c r="AC8" s="70">
        <f t="shared" si="19"/>
        <v>1.8E-3</v>
      </c>
      <c r="AD8" s="70">
        <f t="shared" si="20"/>
        <v>0.1227</v>
      </c>
      <c r="AE8" s="70">
        <v>0</v>
      </c>
      <c r="AF8" s="70">
        <f t="shared" si="21"/>
        <v>7.9499999999999993</v>
      </c>
    </row>
    <row r="9" spans="2:32" s="4" customFormat="1" ht="30" customHeight="1" x14ac:dyDescent="0.25">
      <c r="B9" s="23" t="s">
        <v>5078</v>
      </c>
      <c r="C9" s="24">
        <v>10</v>
      </c>
      <c r="D9" s="24">
        <v>10</v>
      </c>
      <c r="E9" s="23" t="s">
        <v>6204</v>
      </c>
      <c r="F9" s="65" t="s">
        <v>3996</v>
      </c>
      <c r="G9" s="60" t="str">
        <f t="shared" si="0"/>
        <v/>
      </c>
      <c r="H9" s="23" t="str">
        <f t="shared" si="1"/>
        <v>Bidfood</v>
      </c>
      <c r="I9" s="24" t="str">
        <f t="shared" si="2"/>
        <v>1623</v>
      </c>
      <c r="J9" s="24" t="str">
        <f t="shared" si="3"/>
        <v>Diced Onions</v>
      </c>
      <c r="L9" s="70">
        <f t="shared" si="4"/>
        <v>0.15</v>
      </c>
      <c r="M9" s="70">
        <f t="shared" si="5"/>
        <v>0.15</v>
      </c>
      <c r="N9" s="70">
        <f t="shared" si="6"/>
        <v>0.05</v>
      </c>
      <c r="O9" s="70">
        <f t="shared" si="7"/>
        <v>0.04</v>
      </c>
      <c r="P9" s="70">
        <f t="shared" si="8"/>
        <v>0.01</v>
      </c>
      <c r="Q9" s="70">
        <f t="shared" si="9"/>
        <v>0.3</v>
      </c>
      <c r="R9" s="70">
        <f t="shared" si="10"/>
        <v>1E-3</v>
      </c>
      <c r="S9" s="70">
        <v>0</v>
      </c>
      <c r="T9" s="70">
        <v>6.5000000000000002E-2</v>
      </c>
      <c r="U9" s="70">
        <f t="shared" si="12"/>
        <v>1.7999999999999998</v>
      </c>
      <c r="V9" s="80"/>
      <c r="W9" s="70">
        <f t="shared" si="13"/>
        <v>0.15</v>
      </c>
      <c r="X9" s="70">
        <f t="shared" si="14"/>
        <v>0.15</v>
      </c>
      <c r="Y9" s="70">
        <f t="shared" si="15"/>
        <v>0.05</v>
      </c>
      <c r="Z9" s="70">
        <f t="shared" si="16"/>
        <v>0.04</v>
      </c>
      <c r="AA9" s="70">
        <f t="shared" si="17"/>
        <v>0.01</v>
      </c>
      <c r="AB9" s="70">
        <f t="shared" si="18"/>
        <v>0.3</v>
      </c>
      <c r="AC9" s="70">
        <f t="shared" si="19"/>
        <v>1E-3</v>
      </c>
      <c r="AD9" s="70">
        <v>0</v>
      </c>
      <c r="AE9" s="70">
        <v>6.5000000000000002E-2</v>
      </c>
      <c r="AF9" s="70">
        <f t="shared" si="21"/>
        <v>1.7999999999999998</v>
      </c>
    </row>
    <row r="10" spans="2:32" s="4" customFormat="1" ht="30" customHeight="1" x14ac:dyDescent="0.25">
      <c r="B10" s="23" t="s">
        <v>6211</v>
      </c>
      <c r="C10" s="24">
        <v>20</v>
      </c>
      <c r="D10" s="24">
        <v>30</v>
      </c>
      <c r="E10" s="23" t="s">
        <v>6204</v>
      </c>
      <c r="F10" s="65" t="s">
        <v>664</v>
      </c>
      <c r="G10" s="60" t="str">
        <f t="shared" si="0"/>
        <v/>
      </c>
      <c r="H10" s="23" t="str">
        <f t="shared" si="1"/>
        <v>Bidfood</v>
      </c>
      <c r="I10" s="24" t="str">
        <f t="shared" si="2"/>
        <v>17576</v>
      </c>
      <c r="J10" s="24" t="str">
        <f t="shared" si="3"/>
        <v>EF Chopped Tomatoes</v>
      </c>
      <c r="L10" s="70">
        <f t="shared" si="4"/>
        <v>0.2</v>
      </c>
      <c r="M10" s="70">
        <f t="shared" si="5"/>
        <v>0.7400000000000001</v>
      </c>
      <c r="N10" s="70">
        <f t="shared" si="6"/>
        <v>0.02</v>
      </c>
      <c r="O10" s="70">
        <f t="shared" si="7"/>
        <v>0.02</v>
      </c>
      <c r="P10" s="70">
        <f t="shared" si="8"/>
        <v>0</v>
      </c>
      <c r="Q10" s="70">
        <f t="shared" si="9"/>
        <v>0.13999999999999999</v>
      </c>
      <c r="R10" s="70">
        <f t="shared" si="10"/>
        <v>0.02</v>
      </c>
      <c r="S10" s="70">
        <v>0</v>
      </c>
      <c r="T10" s="70">
        <v>0.13999999999999999</v>
      </c>
      <c r="U10" s="70">
        <f t="shared" si="12"/>
        <v>4.2</v>
      </c>
      <c r="V10" s="80"/>
      <c r="W10" s="70">
        <f t="shared" si="13"/>
        <v>0.3</v>
      </c>
      <c r="X10" s="70">
        <f t="shared" si="14"/>
        <v>1.1100000000000001</v>
      </c>
      <c r="Y10" s="70">
        <f t="shared" si="15"/>
        <v>0.03</v>
      </c>
      <c r="Z10" s="70">
        <f t="shared" si="16"/>
        <v>0.03</v>
      </c>
      <c r="AA10" s="70">
        <f t="shared" si="17"/>
        <v>0</v>
      </c>
      <c r="AB10" s="70">
        <f t="shared" si="18"/>
        <v>0.20999999999999996</v>
      </c>
      <c r="AC10" s="70">
        <f t="shared" si="19"/>
        <v>0.03</v>
      </c>
      <c r="AD10" s="70">
        <v>0</v>
      </c>
      <c r="AE10" s="70">
        <v>0.13999999999999999</v>
      </c>
      <c r="AF10" s="70">
        <f t="shared" si="21"/>
        <v>6.3</v>
      </c>
    </row>
    <row r="11" spans="2:32" s="4" customFormat="1" ht="30" customHeight="1" x14ac:dyDescent="0.25">
      <c r="B11" s="23" t="s">
        <v>3934</v>
      </c>
      <c r="C11" s="24">
        <v>20</v>
      </c>
      <c r="D11" s="24">
        <v>30</v>
      </c>
      <c r="E11" s="23" t="s">
        <v>6204</v>
      </c>
      <c r="F11" s="65" t="s">
        <v>5894</v>
      </c>
      <c r="G11" s="60" t="str">
        <f t="shared" si="0"/>
        <v/>
      </c>
      <c r="H11" s="23" t="str">
        <f t="shared" si="1"/>
        <v>ESW</v>
      </c>
      <c r="I11" s="24" t="str">
        <f t="shared" si="2"/>
        <v>Onion_Gravy_GF</v>
      </c>
      <c r="J11" s="24" t="str">
        <f t="shared" si="3"/>
        <v>GF Homemade Onion Gravy</v>
      </c>
      <c r="L11" s="70">
        <f t="shared" si="4"/>
        <v>0.61399999999999999</v>
      </c>
      <c r="M11" s="70">
        <f t="shared" si="5"/>
        <v>2.266</v>
      </c>
      <c r="N11" s="70">
        <f t="shared" si="6"/>
        <v>1.948</v>
      </c>
      <c r="O11" s="70">
        <f t="shared" si="7"/>
        <v>0.77400000000000002</v>
      </c>
      <c r="P11" s="70">
        <f t="shared" si="8"/>
        <v>1.1739999999999999</v>
      </c>
      <c r="Q11" s="70">
        <f t="shared" si="9"/>
        <v>0.64800000000000013</v>
      </c>
      <c r="R11" s="70">
        <f t="shared" si="10"/>
        <v>0.27600000000000002</v>
      </c>
      <c r="S11" s="70">
        <f t="shared" si="11"/>
        <v>0.45599999999999996</v>
      </c>
      <c r="T11" s="70">
        <v>0</v>
      </c>
      <c r="U11" s="70">
        <f t="shared" si="12"/>
        <v>28.554000000000002</v>
      </c>
      <c r="V11" s="80"/>
      <c r="W11" s="70">
        <f t="shared" si="13"/>
        <v>0.92099999999999993</v>
      </c>
      <c r="X11" s="70">
        <f t="shared" si="14"/>
        <v>3.399</v>
      </c>
      <c r="Y11" s="70">
        <f t="shared" si="15"/>
        <v>2.9220000000000002</v>
      </c>
      <c r="Z11" s="70">
        <f t="shared" si="16"/>
        <v>1.161</v>
      </c>
      <c r="AA11" s="70">
        <f t="shared" si="17"/>
        <v>1.7610000000000001</v>
      </c>
      <c r="AB11" s="70">
        <f t="shared" si="18"/>
        <v>0.9720000000000002</v>
      </c>
      <c r="AC11" s="70">
        <f t="shared" si="19"/>
        <v>0.41399999999999998</v>
      </c>
      <c r="AD11" s="70">
        <f t="shared" si="20"/>
        <v>0.68399999999999994</v>
      </c>
      <c r="AE11" s="70">
        <v>0</v>
      </c>
      <c r="AF11" s="70">
        <f t="shared" si="21"/>
        <v>42.831000000000003</v>
      </c>
    </row>
    <row r="12" spans="2:32" s="4" customFormat="1" ht="30" customHeight="1" x14ac:dyDescent="0.25">
      <c r="B12" s="23" t="s">
        <v>2174</v>
      </c>
      <c r="C12" s="24">
        <v>40</v>
      </c>
      <c r="D12" s="24">
        <v>60</v>
      </c>
      <c r="E12" s="23" t="s">
        <v>6204</v>
      </c>
      <c r="F12" s="65" t="s">
        <v>2173</v>
      </c>
      <c r="G12" s="60" t="str">
        <f t="shared" si="0"/>
        <v/>
      </c>
      <c r="H12" s="23" t="str">
        <f t="shared" si="1"/>
        <v>RD Johns</v>
      </c>
      <c r="I12" s="24" t="str">
        <f t="shared" si="2"/>
        <v>1971</v>
      </c>
      <c r="J12" s="24" t="str">
        <f t="shared" si="3"/>
        <v>85% Beef Mince</v>
      </c>
      <c r="L12" s="70">
        <f t="shared" si="4"/>
        <v>10.8</v>
      </c>
      <c r="M12" s="70">
        <f t="shared" si="5"/>
        <v>0.2</v>
      </c>
      <c r="N12" s="70">
        <f t="shared" si="6"/>
        <v>4.8</v>
      </c>
      <c r="O12" s="70">
        <f t="shared" si="7"/>
        <v>2.56</v>
      </c>
      <c r="P12" s="70">
        <f t="shared" si="8"/>
        <v>2.2399999999999998</v>
      </c>
      <c r="Q12" s="70">
        <f t="shared" si="9"/>
        <v>0.2</v>
      </c>
      <c r="R12" s="70">
        <f t="shared" si="10"/>
        <v>0.152</v>
      </c>
      <c r="S12" s="70">
        <f t="shared" si="11"/>
        <v>0.2</v>
      </c>
      <c r="T12" s="70">
        <v>0</v>
      </c>
      <c r="U12" s="70">
        <f t="shared" si="12"/>
        <v>88.800000000000011</v>
      </c>
      <c r="V12" s="80"/>
      <c r="W12" s="70">
        <f t="shared" si="13"/>
        <v>16.200000000000003</v>
      </c>
      <c r="X12" s="70">
        <f t="shared" si="14"/>
        <v>0.3</v>
      </c>
      <c r="Y12" s="70">
        <f t="shared" si="15"/>
        <v>7.1999999999999993</v>
      </c>
      <c r="Z12" s="70">
        <f t="shared" si="16"/>
        <v>3.84</v>
      </c>
      <c r="AA12" s="70">
        <f t="shared" si="17"/>
        <v>3.3599999999999994</v>
      </c>
      <c r="AB12" s="70">
        <f t="shared" si="18"/>
        <v>0.3</v>
      </c>
      <c r="AC12" s="70">
        <f t="shared" si="19"/>
        <v>0.22800000000000001</v>
      </c>
      <c r="AD12" s="70">
        <f t="shared" si="20"/>
        <v>0.3</v>
      </c>
      <c r="AE12" s="70">
        <v>0</v>
      </c>
      <c r="AF12" s="70">
        <f t="shared" si="21"/>
        <v>133.20000000000002</v>
      </c>
    </row>
    <row r="13" spans="2:32" s="4" customFormat="1" ht="30" customHeight="1" x14ac:dyDescent="0.25">
      <c r="B13" s="23" t="s">
        <v>6278</v>
      </c>
      <c r="C13" s="24">
        <v>45</v>
      </c>
      <c r="D13" s="24">
        <v>65</v>
      </c>
      <c r="E13" s="23" t="s">
        <v>6204</v>
      </c>
      <c r="F13" s="65" t="s">
        <v>5561</v>
      </c>
      <c r="G13" s="60" t="str">
        <f t="shared" si="0"/>
        <v/>
      </c>
      <c r="H13" s="23" t="str">
        <f t="shared" si="1"/>
        <v>RD Johns</v>
      </c>
      <c r="I13" s="24" t="str">
        <f t="shared" si="2"/>
        <v>58361</v>
      </c>
      <c r="J13" s="24" t="str">
        <f t="shared" si="3"/>
        <v>Doves GF Penne Pasta</v>
      </c>
      <c r="L13" s="70">
        <f t="shared" si="4"/>
        <v>3.3300000000000005</v>
      </c>
      <c r="M13" s="70">
        <f t="shared" si="5"/>
        <v>35.1</v>
      </c>
      <c r="N13" s="70">
        <f t="shared" si="6"/>
        <v>0.58500000000000008</v>
      </c>
      <c r="O13" s="70">
        <f t="shared" si="7"/>
        <v>0.40500000000000003</v>
      </c>
      <c r="P13" s="70">
        <f t="shared" si="8"/>
        <v>0.18</v>
      </c>
      <c r="Q13" s="70">
        <f t="shared" si="9"/>
        <v>0.62999999999999989</v>
      </c>
      <c r="R13" s="70">
        <f t="shared" si="10"/>
        <v>1.3499999999999998E-2</v>
      </c>
      <c r="S13" s="70">
        <f t="shared" si="11"/>
        <v>0.09</v>
      </c>
      <c r="T13" s="70">
        <v>0</v>
      </c>
      <c r="U13" s="70">
        <f t="shared" si="12"/>
        <v>163.04849999999999</v>
      </c>
      <c r="V13" s="80"/>
      <c r="W13" s="70">
        <f t="shared" si="13"/>
        <v>4.8100000000000005</v>
      </c>
      <c r="X13" s="70">
        <f t="shared" si="14"/>
        <v>50.7</v>
      </c>
      <c r="Y13" s="70">
        <f t="shared" si="15"/>
        <v>0.84500000000000008</v>
      </c>
      <c r="Z13" s="70">
        <f t="shared" si="16"/>
        <v>0.58500000000000008</v>
      </c>
      <c r="AA13" s="70">
        <f t="shared" si="17"/>
        <v>0.26</v>
      </c>
      <c r="AB13" s="70">
        <f t="shared" si="18"/>
        <v>0.90999999999999992</v>
      </c>
      <c r="AC13" s="70">
        <f t="shared" si="19"/>
        <v>1.95E-2</v>
      </c>
      <c r="AD13" s="70">
        <f t="shared" si="20"/>
        <v>0.13</v>
      </c>
      <c r="AE13" s="70">
        <v>0</v>
      </c>
      <c r="AF13" s="70">
        <f t="shared" si="21"/>
        <v>235.5145</v>
      </c>
    </row>
    <row r="14" spans="2:32" s="4" customFormat="1" ht="30" customHeight="1" x14ac:dyDescent="0.25">
      <c r="B14" s="23" t="s">
        <v>5185</v>
      </c>
      <c r="C14" s="24">
        <v>20</v>
      </c>
      <c r="D14" s="24">
        <v>30</v>
      </c>
      <c r="E14" s="23" t="s">
        <v>6204</v>
      </c>
      <c r="F14" s="65" t="s">
        <v>5530</v>
      </c>
      <c r="G14" s="60" t="str">
        <f t="shared" si="0"/>
        <v/>
      </c>
      <c r="H14" s="23" t="str">
        <f t="shared" si="1"/>
        <v>RD Johns</v>
      </c>
      <c r="I14" s="24" t="str">
        <f t="shared" si="2"/>
        <v>1330</v>
      </c>
      <c r="J14" s="24" t="str">
        <f t="shared" si="3"/>
        <v>Red Split Lentils</v>
      </c>
      <c r="L14" s="70">
        <f t="shared" si="4"/>
        <v>5.12</v>
      </c>
      <c r="M14" s="70">
        <f t="shared" si="5"/>
        <v>10.24</v>
      </c>
      <c r="N14" s="70">
        <f t="shared" si="6"/>
        <v>0.36000000000000004</v>
      </c>
      <c r="O14" s="70">
        <f t="shared" si="7"/>
        <v>0.3</v>
      </c>
      <c r="P14" s="70">
        <f t="shared" si="8"/>
        <v>0.06</v>
      </c>
      <c r="Q14" s="70">
        <f t="shared" si="9"/>
        <v>0</v>
      </c>
      <c r="R14" s="70">
        <f t="shared" si="10"/>
        <v>2E-3</v>
      </c>
      <c r="S14" s="70">
        <f t="shared" si="11"/>
        <v>0.26</v>
      </c>
      <c r="T14" s="70">
        <v>0</v>
      </c>
      <c r="U14" s="70">
        <f t="shared" si="12"/>
        <v>63.146000000000001</v>
      </c>
      <c r="V14" s="80"/>
      <c r="W14" s="70">
        <f t="shared" si="13"/>
        <v>7.68</v>
      </c>
      <c r="X14" s="70">
        <f t="shared" si="14"/>
        <v>15.36</v>
      </c>
      <c r="Y14" s="70">
        <f t="shared" si="15"/>
        <v>0.54</v>
      </c>
      <c r="Z14" s="70">
        <f t="shared" si="16"/>
        <v>0.44999999999999996</v>
      </c>
      <c r="AA14" s="70">
        <f t="shared" si="17"/>
        <v>0.09</v>
      </c>
      <c r="AB14" s="70">
        <f t="shared" si="18"/>
        <v>0</v>
      </c>
      <c r="AC14" s="70">
        <f t="shared" si="19"/>
        <v>3.0000000000000001E-3</v>
      </c>
      <c r="AD14" s="70">
        <f t="shared" si="20"/>
        <v>0.39</v>
      </c>
      <c r="AE14" s="70">
        <v>0</v>
      </c>
      <c r="AF14" s="70">
        <f t="shared" si="21"/>
        <v>94.719000000000008</v>
      </c>
    </row>
    <row r="15" spans="2:32" ht="15.75" x14ac:dyDescent="0.25">
      <c r="B15" s="89" t="s">
        <v>6217</v>
      </c>
      <c r="C15" s="90"/>
      <c r="D15" s="90"/>
      <c r="E15" s="90"/>
      <c r="F15" s="90"/>
      <c r="G15" s="90"/>
      <c r="H15" s="90"/>
      <c r="I15" s="90"/>
      <c r="J15" s="91"/>
      <c r="K15" s="4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</row>
    <row r="16" spans="2:32" s="4" customFormat="1" ht="30" customHeight="1" x14ac:dyDescent="0.25">
      <c r="B16" s="38" t="s">
        <v>1447</v>
      </c>
      <c r="C16" s="39">
        <v>0.5</v>
      </c>
      <c r="D16" s="39">
        <v>0.5</v>
      </c>
      <c r="E16" s="38" t="s">
        <v>1216</v>
      </c>
      <c r="F16" s="65" t="s">
        <v>5538</v>
      </c>
      <c r="G16" s="60">
        <f>IFERROR(IF(E16="Individual Unit",IF(VLOOKUP($F16,Products,26,FALSE)="","X",VLOOKUP($F16,Products,26,FALSE)),""),"")</f>
        <v>167</v>
      </c>
      <c r="H16" s="23" t="str">
        <f>_xlfn.IFNA(VLOOKUP($F16,Products,2,FALSE),"Not Found")</f>
        <v>Tamar Fresh</v>
      </c>
      <c r="I16" s="24" t="str">
        <f>_xlfn.IFNA(VLOOKUP($F16,Products,4,FALSE),"Not Found")</f>
        <v>1040</v>
      </c>
      <c r="J16" s="24" t="str">
        <f>_xlfn.IFNA(VLOOKUP($F16,Products,5,FALSE),"Not Found")</f>
        <v>Granny Smith Apples</v>
      </c>
      <c r="L16" s="70">
        <f>IFERROR(IF($E16="Individual Unit",IF(VLOOKUP($F16,Products,18,FALSE)="","Missing",(SUM(SUM(_xlfn.IFNA(VLOOKUP($F16,Products,18,FALSE),"Not Found")/100)*$G16*$C16))),IF(VLOOKUP($F16,Products,18,FALSE)="","Missing",(SUM(SUM(_xlfn.IFNA(VLOOKUP($F16,Products,18,FALSE),"Not Found")/100)*$C16)))),"Err")</f>
        <v>0.41749999999999998</v>
      </c>
      <c r="M16" s="70">
        <f>IFERROR(IF($E16="Individual Unit",IF(VLOOKUP($F16,Products,19,FALSE)="","Missing",(SUM(SUM(_xlfn.IFNA(VLOOKUP($F16,Products,19,FALSE),"Not Found")/100)*$G16*$C16))),IF(VLOOKUP($F16,Products,19,FALSE)="","Missing",(SUM(SUM(_xlfn.IFNA(VLOOKUP($F16,Products,19,FALSE),"Not Found")/100)*$C16)))),"Err")</f>
        <v>8.35</v>
      </c>
      <c r="N16" s="70">
        <f>IFERROR(IF($E16="Individual Unit",IF(VLOOKUP($F16,Products,20,FALSE)="","Missing",(SUM(SUM(_xlfn.IFNA(VLOOKUP($F16,Products,20,FALSE),"Not Found")/100)*$G16*$C16))),IF(VLOOKUP($F16,Products,20,FALSE)="","Missing",(SUM(SUM(_xlfn.IFNA(VLOOKUP($F16,Products,20,FALSE),"Not Found")/100)*$C16)))),"Err")</f>
        <v>0.33400000000000002</v>
      </c>
      <c r="O16" s="70">
        <f>IFERROR(IF($E16="Individual Unit",IF(VLOOKUP($F16,Products,27,FALSE)="","Missing",(SUM(SUM(_xlfn.IFNA(VLOOKUP($F16,Products,27,FALSE),"Not Found")/100)*$G16*$C16))),IF(VLOOKUP($F16,Products,27,FALSE)="","Missing",(SUM(SUM(_xlfn.IFNA(VLOOKUP($F16,Products,27,FALSE),"Not Found")/100)*$C16)))),"Err")</f>
        <v>0.33400000000000002</v>
      </c>
      <c r="P16" s="70">
        <f>IFERROR(IF($E16="Individual Unit",IF(VLOOKUP($F16,Products,21,FALSE)="","Missing",(SUM(SUM(_xlfn.IFNA(VLOOKUP($F16,Products,21,FALSE),"Not Found")/100)*$G16*$C16))),IF(VLOOKUP($F16,Products,21,FALSE)="","Missing",(SUM(SUM(_xlfn.IFNA(VLOOKUP($F16,Products,21,FALSE),"Not Found")/100)*$C16)))),"Err")</f>
        <v>0</v>
      </c>
      <c r="Q16" s="70">
        <f>IFERROR(IF($E16="Individual Unit",IF(VLOOKUP($F16,Products,22,FALSE)="","Missing",(SUM(SUM(_xlfn.IFNA(VLOOKUP($F16,Products,22,FALSE),"Not Found")/100)*$G16*$C16))),IF(VLOOKUP($F16,Products,22,FALSE)="","Missing",(SUM(SUM(_xlfn.IFNA(VLOOKUP($F16,Products,22,FALSE),"Not Found")/100)*$C16)))),"Err")</f>
        <v>1.002</v>
      </c>
      <c r="R16" s="70">
        <f>IFERROR(IF($E16="Individual Unit",IF(VLOOKUP($F16,Products,23,FALSE)="","Missing",(SUM(SUM(_xlfn.IFNA(VLOOKUP($F16,Products,23,FALSE),"Not Found")/100)*$G16*$C16))),IF(VLOOKUP($F16,Products,23,FALSE)="","Missing",(SUM(SUM(_xlfn.IFNA(VLOOKUP($F16,Products,23,FALSE),"Not Found")/100)*$C16)))),"Err")</f>
        <v>8.3499999999999998E-3</v>
      </c>
      <c r="S16" s="70">
        <v>0</v>
      </c>
      <c r="T16" s="70">
        <v>8.35</v>
      </c>
      <c r="U16" s="70">
        <f>IFERROR(IF($E16="Individual Unit",IF(VLOOKUP($F16,Products,25,FALSE)="","Missing",(SUM(SUM(_xlfn.IFNA(VLOOKUP($F16,Products,25,FALSE),"Not Found")/100)*$G16*$C16))),IF(VLOOKUP($F16,Products,25,FALSE)="","Missing",(SUM(SUM(_xlfn.IFNA(VLOOKUP($F16,Products,25,FALSE),"Not Found")/100)*$C16)))),"Err")</f>
        <v>35.905000000000001</v>
      </c>
      <c r="V16" s="80"/>
      <c r="W16" s="70">
        <f>IFERROR(IF($E16="Individual Unit",IF(VLOOKUP($F16,Products,18,FALSE)="","Missing",(SUM(SUM(_xlfn.IFNA(VLOOKUP($F16,Products,18,FALSE),"Not Found")/100)*$G16*$D16))),IF(VLOOKUP($F16,Products,18,FALSE)="","Missing",(SUM(SUM(_xlfn.IFNA(VLOOKUP($F16,Products,18,FALSE),"Not Found")/100)*$D16)))),"Err")</f>
        <v>0.41749999999999998</v>
      </c>
      <c r="X16" s="70">
        <f>IFERROR(IF($E16="Individual Unit",IF(VLOOKUP($F16,Products,19,FALSE)="","Missing",(SUM(SUM(_xlfn.IFNA(VLOOKUP($F16,Products,19,FALSE),"Not Found")/100)*$G16*$D16))),IF(VLOOKUP($F16,Products,19,FALSE)="","Missing",(SUM(SUM(_xlfn.IFNA(VLOOKUP($F16,Products,19,FALSE),"Not Found")/100)*$D16)))),"Err")</f>
        <v>8.35</v>
      </c>
      <c r="Y16" s="70">
        <f>IFERROR(IF($E16="Individual Unit",IF(VLOOKUP($F16,Products,20,FALSE)="","Missing",(SUM(SUM(_xlfn.IFNA(VLOOKUP($F16,Products,20,FALSE),"Not Found")/100)*$G16*$D16))),IF(VLOOKUP($F16,Products,20,FALSE)="","Missing",(SUM(SUM(_xlfn.IFNA(VLOOKUP($F16,Products,20,FALSE),"Not Found")/100)*$D16)))),"Err")</f>
        <v>0.33400000000000002</v>
      </c>
      <c r="Z16" s="70">
        <f>IFERROR(IF($E16="Individual Unit",IF(VLOOKUP($F16,Products,27,FALSE)="","Missing",(SUM(SUM(_xlfn.IFNA(VLOOKUP($F16,Products,27,FALSE),"Not Found")/100)*$G16*$D16))),IF(VLOOKUP($F16,Products,27,FALSE)="","Missing",(SUM(SUM(_xlfn.IFNA(VLOOKUP($F16,Products,27,FALSE),"Not Found")/100)*$D16)))),"Err")</f>
        <v>0.33400000000000002</v>
      </c>
      <c r="AA16" s="70">
        <f>IFERROR(IF($E16="Individual Unit",IF(VLOOKUP($F16,Products,21,FALSE)="","Missing",(SUM(SUM(_xlfn.IFNA(VLOOKUP($F16,Products,21,FALSE),"Not Found")/100)*$G16*$D16))),IF(VLOOKUP($F16,Products,21,FALSE)="","Missing",(SUM(SUM(_xlfn.IFNA(VLOOKUP($F16,Products,21,FALSE),"Not Found")/100)*$D16)))),"Err")</f>
        <v>0</v>
      </c>
      <c r="AB16" s="70">
        <f>IFERROR(IF($E16="Individual Unit",IF(VLOOKUP($F16,Products,22,FALSE)="","Missing",(SUM(SUM(_xlfn.IFNA(VLOOKUP($F16,Products,22,FALSE),"Not Found")/100)*$G16*$D16))),IF(VLOOKUP($F16,Products,22,FALSE)="","Missing",(SUM(SUM(_xlfn.IFNA(VLOOKUP($F16,Products,22,FALSE),"Not Found")/100)*$D16)))),"Err")</f>
        <v>1.002</v>
      </c>
      <c r="AC16" s="70">
        <f>IFERROR(IF($E16="Individual Unit",IF(VLOOKUP($F16,Products,23,FALSE)="","Missing",(SUM(SUM(_xlfn.IFNA(VLOOKUP($F16,Products,23,FALSE),"Not Found")/100)*$G16*$D16))),IF(VLOOKUP($F16,Products,23,FALSE)="","Missing",(SUM(SUM(_xlfn.IFNA(VLOOKUP($F16,Products,23,FALSE),"Not Found")/100)*$D16)))),"Err")</f>
        <v>8.3499999999999998E-3</v>
      </c>
      <c r="AD16" s="70">
        <v>0</v>
      </c>
      <c r="AE16" s="70">
        <v>8.35</v>
      </c>
      <c r="AF16" s="70">
        <f>IFERROR(IF($E16="Individual Unit",IF(VLOOKUP($F16,Products,25,FALSE)="","Missing",(SUM(SUM(_xlfn.IFNA(VLOOKUP($F16,Products,25,FALSE),"Not Found")/100)*$G16*$D16))),IF(VLOOKUP($F16,Products,25,FALSE)="","Missing",(SUM(SUM(_xlfn.IFNA(VLOOKUP($F16,Products,25,FALSE),"Not Found")/100)*$D16)))),"Err")</f>
        <v>35.905000000000001</v>
      </c>
    </row>
    <row r="17" spans="2:32" s="4" customFormat="1" ht="30" customHeight="1" x14ac:dyDescent="0.25">
      <c r="B17" s="38" t="s">
        <v>6213</v>
      </c>
      <c r="C17" s="39">
        <v>25</v>
      </c>
      <c r="D17" s="39">
        <v>25</v>
      </c>
      <c r="E17" s="38" t="s">
        <v>6204</v>
      </c>
      <c r="F17" s="65" t="s">
        <v>5543</v>
      </c>
      <c r="G17" s="60" t="str">
        <f>IFERROR(IF(E17="Individual Unit",IF(VLOOKUP($F17,Products,26,FALSE)="","X",VLOOKUP($F17,Products,26,FALSE)),""),"")</f>
        <v/>
      </c>
      <c r="H17" s="23" t="str">
        <f>_xlfn.IFNA(VLOOKUP($F17,Products,2,FALSE),"Not Found")</f>
        <v>RD Johns</v>
      </c>
      <c r="I17" s="24" t="str">
        <f>_xlfn.IFNA(VLOOKUP($F17,Products,4,FALSE),"Not Found")</f>
        <v>44250</v>
      </c>
      <c r="J17" s="24" t="str">
        <f>_xlfn.IFNA(VLOOKUP($F17,Products,5,FALSE),"Not Found")</f>
        <v>Raisin's</v>
      </c>
      <c r="L17" s="70">
        <f>IFERROR(IF($E17="Individual Unit",IF(VLOOKUP($F17,Products,18,FALSE)="","Missing",(SUM(SUM(_xlfn.IFNA(VLOOKUP($F17,Products,18,FALSE),"Not Found")/100)*$G17*$C17))),IF(VLOOKUP($F17,Products,18,FALSE)="","Missing",(SUM(SUM(_xlfn.IFNA(VLOOKUP($F17,Products,18,FALSE),"Not Found")/100)*$C17)))),"Err")</f>
        <v>0.75</v>
      </c>
      <c r="M17" s="70">
        <f>IFERROR(IF($E17="Individual Unit",IF(VLOOKUP($F17,Products,19,FALSE)="","Missing",(SUM(SUM(_xlfn.IFNA(VLOOKUP($F17,Products,19,FALSE),"Not Found")/100)*$G17*$C17))),IF(VLOOKUP($F17,Products,19,FALSE)="","Missing",(SUM(SUM(_xlfn.IFNA(VLOOKUP($F17,Products,19,FALSE),"Not Found")/100)*$C17)))),"Err")</f>
        <v>15.65</v>
      </c>
      <c r="N17" s="70">
        <f>IFERROR(IF($E17="Individual Unit",IF(VLOOKUP($F17,Products,20,FALSE)="","Missing",(SUM(SUM(_xlfn.IFNA(VLOOKUP($F17,Products,20,FALSE),"Not Found")/100)*$G17*$C17))),IF(VLOOKUP($F17,Products,20,FALSE)="","Missing",(SUM(SUM(_xlfn.IFNA(VLOOKUP($F17,Products,20,FALSE),"Not Found")/100)*$C17)))),"Err")</f>
        <v>0.25</v>
      </c>
      <c r="O17" s="70">
        <f>IFERROR(IF($E17="Individual Unit",IF(VLOOKUP($F17,Products,27,FALSE)="","Missing",(SUM(SUM(_xlfn.IFNA(VLOOKUP($F17,Products,27,FALSE),"Not Found")/100)*$G17*$C17))),IF(VLOOKUP($F17,Products,27,FALSE)="","Missing",(SUM(SUM(_xlfn.IFNA(VLOOKUP($F17,Products,27,FALSE),"Not Found")/100)*$C17)))),"Err")</f>
        <v>0.2</v>
      </c>
      <c r="P17" s="70">
        <f>IFERROR(IF($E17="Individual Unit",IF(VLOOKUP($F17,Products,21,FALSE)="","Missing",(SUM(SUM(_xlfn.IFNA(VLOOKUP($F17,Products,21,FALSE),"Not Found")/100)*$G17*$C17))),IF(VLOOKUP($F17,Products,21,FALSE)="","Missing",(SUM(SUM(_xlfn.IFNA(VLOOKUP($F17,Products,21,FALSE),"Not Found")/100)*$C17)))),"Err")</f>
        <v>0.05</v>
      </c>
      <c r="Q17" s="70">
        <f>IFERROR(IF($E17="Individual Unit",IF(VLOOKUP($F17,Products,22,FALSE)="","Missing",(SUM(SUM(_xlfn.IFNA(VLOOKUP($F17,Products,22,FALSE),"Not Found")/100)*$G17*$C17))),IF(VLOOKUP($F17,Products,22,FALSE)="","Missing",(SUM(SUM(_xlfn.IFNA(VLOOKUP($F17,Products,22,FALSE),"Not Found")/100)*$C17)))),"Err")</f>
        <v>0.67500000000000004</v>
      </c>
      <c r="R17" s="70">
        <f>IFERROR(IF($E17="Individual Unit",IF(VLOOKUP($F17,Products,23,FALSE)="","Missing",(SUM(SUM(_xlfn.IFNA(VLOOKUP($F17,Products,23,FALSE),"Not Found")/100)*$G17*$C17))),IF(VLOOKUP($F17,Products,23,FALSE)="","Missing",(SUM(SUM(_xlfn.IFNA(VLOOKUP($F17,Products,23,FALSE),"Not Found")/100)*$C17)))),"Err")</f>
        <v>0.01</v>
      </c>
      <c r="S17" s="70">
        <v>0</v>
      </c>
      <c r="T17" s="70">
        <v>15.65</v>
      </c>
      <c r="U17" s="70">
        <f>IFERROR(IF($E17="Individual Unit",IF(VLOOKUP($F17,Products,25,FALSE)="","Missing",(SUM(SUM(_xlfn.IFNA(VLOOKUP($F17,Products,25,FALSE),"Not Found")/100)*$G17*$C17))),IF(VLOOKUP($F17,Products,25,FALSE)="","Missing",(SUM(SUM(_xlfn.IFNA(VLOOKUP($F17,Products,25,FALSE),"Not Found")/100)*$C17)))),"Err")</f>
        <v>65.13</v>
      </c>
      <c r="V17" s="80"/>
      <c r="W17" s="70">
        <f>IFERROR(IF($E17="Individual Unit",IF(VLOOKUP($F17,Products,18,FALSE)="","Missing",(SUM(SUM(_xlfn.IFNA(VLOOKUP($F17,Products,18,FALSE),"Not Found")/100)*$G17*$D17))),IF(VLOOKUP($F17,Products,18,FALSE)="","Missing",(SUM(SUM(_xlfn.IFNA(VLOOKUP($F17,Products,18,FALSE),"Not Found")/100)*$D17)))),"Err")</f>
        <v>0.75</v>
      </c>
      <c r="X17" s="70">
        <f>IFERROR(IF($E17="Individual Unit",IF(VLOOKUP($F17,Products,19,FALSE)="","Missing",(SUM(SUM(_xlfn.IFNA(VLOOKUP($F17,Products,19,FALSE),"Not Found")/100)*$G17*$D17))),IF(VLOOKUP($F17,Products,19,FALSE)="","Missing",(SUM(SUM(_xlfn.IFNA(VLOOKUP($F17,Products,19,FALSE),"Not Found")/100)*$D17)))),"Err")</f>
        <v>15.65</v>
      </c>
      <c r="Y17" s="70">
        <f>IFERROR(IF($E17="Individual Unit",IF(VLOOKUP($F17,Products,20,FALSE)="","Missing",(SUM(SUM(_xlfn.IFNA(VLOOKUP($F17,Products,20,FALSE),"Not Found")/100)*$G17*$D17))),IF(VLOOKUP($F17,Products,20,FALSE)="","Missing",(SUM(SUM(_xlfn.IFNA(VLOOKUP($F17,Products,20,FALSE),"Not Found")/100)*$D17)))),"Err")</f>
        <v>0.25</v>
      </c>
      <c r="Z17" s="70">
        <f>IFERROR(IF($E17="Individual Unit",IF(VLOOKUP($F17,Products,27,FALSE)="","Missing",(SUM(SUM(_xlfn.IFNA(VLOOKUP($F17,Products,27,FALSE),"Not Found")/100)*$G17*$D17))),IF(VLOOKUP($F17,Products,27,FALSE)="","Missing",(SUM(SUM(_xlfn.IFNA(VLOOKUP($F17,Products,27,FALSE),"Not Found")/100)*$D17)))),"Err")</f>
        <v>0.2</v>
      </c>
      <c r="AA17" s="70">
        <f>IFERROR(IF($E17="Individual Unit",IF(VLOOKUP($F17,Products,21,FALSE)="","Missing",(SUM(SUM(_xlfn.IFNA(VLOOKUP($F17,Products,21,FALSE),"Not Found")/100)*$G17*$D17))),IF(VLOOKUP($F17,Products,21,FALSE)="","Missing",(SUM(SUM(_xlfn.IFNA(VLOOKUP($F17,Products,21,FALSE),"Not Found")/100)*$D17)))),"Err")</f>
        <v>0.05</v>
      </c>
      <c r="AB17" s="70">
        <f>IFERROR(IF($E17="Individual Unit",IF(VLOOKUP($F17,Products,22,FALSE)="","Missing",(SUM(SUM(_xlfn.IFNA(VLOOKUP($F17,Products,22,FALSE),"Not Found")/100)*$G17*$D17))),IF(VLOOKUP($F17,Products,22,FALSE)="","Missing",(SUM(SUM(_xlfn.IFNA(VLOOKUP($F17,Products,22,FALSE),"Not Found")/100)*$D17)))),"Err")</f>
        <v>0.67500000000000004</v>
      </c>
      <c r="AC17" s="70">
        <f>IFERROR(IF($E17="Individual Unit",IF(VLOOKUP($F17,Products,23,FALSE)="","Missing",(SUM(SUM(_xlfn.IFNA(VLOOKUP($F17,Products,23,FALSE),"Not Found")/100)*$G17*$D17))),IF(VLOOKUP($F17,Products,23,FALSE)="","Missing",(SUM(SUM(_xlfn.IFNA(VLOOKUP($F17,Products,23,FALSE),"Not Found")/100)*$D17)))),"Err")</f>
        <v>0.01</v>
      </c>
      <c r="AD17" s="70">
        <v>0</v>
      </c>
      <c r="AE17" s="70">
        <v>15.65</v>
      </c>
      <c r="AF17" s="70">
        <f>IFERROR(IF($E17="Individual Unit",IF(VLOOKUP($F17,Products,25,FALSE)="","Missing",(SUM(SUM(_xlfn.IFNA(VLOOKUP($F17,Products,25,FALSE),"Not Found")/100)*$G17*$D17))),IF(VLOOKUP($F17,Products,25,FALSE)="","Missing",(SUM(SUM(_xlfn.IFNA(VLOOKUP($F17,Products,25,FALSE),"Not Found")/100)*$D17)))),"Err")</f>
        <v>65.13</v>
      </c>
    </row>
    <row r="18" spans="2:32" x14ac:dyDescent="0.25">
      <c r="L18" s="71">
        <f t="shared" ref="L18:U18" si="22">SUM(L6:L17)</f>
        <v>21.825500000000002</v>
      </c>
      <c r="M18" s="71">
        <f t="shared" si="22"/>
        <v>74.583600000000004</v>
      </c>
      <c r="N18" s="71">
        <f t="shared" si="22"/>
        <v>8.5023999999999997</v>
      </c>
      <c r="O18" s="71">
        <f t="shared" si="22"/>
        <v>4.7389000000000001</v>
      </c>
      <c r="P18" s="71">
        <f t="shared" si="22"/>
        <v>3.7634999999999996</v>
      </c>
      <c r="Q18" s="71">
        <f t="shared" si="22"/>
        <v>4.9779999999999998</v>
      </c>
      <c r="R18" s="71">
        <f t="shared" si="22"/>
        <v>0.49425000000000008</v>
      </c>
      <c r="S18" s="71">
        <f t="shared" si="22"/>
        <v>1.6867000000000001</v>
      </c>
      <c r="T18" s="71">
        <f t="shared" si="22"/>
        <v>24.204999999999998</v>
      </c>
      <c r="U18" s="71">
        <f t="shared" si="22"/>
        <v>464.12610000000006</v>
      </c>
      <c r="V18" s="73" t="s">
        <v>6151</v>
      </c>
      <c r="W18" s="71">
        <f t="shared" ref="W18:AF18" si="23">SUM(W6:W17)</f>
        <v>31.672500000000003</v>
      </c>
      <c r="X18" s="71">
        <f t="shared" si="23"/>
        <v>96.906599999999997</v>
      </c>
      <c r="Y18" s="71">
        <f t="shared" si="23"/>
        <v>12.3264</v>
      </c>
      <c r="Z18" s="71">
        <f t="shared" si="23"/>
        <v>6.7458999999999998</v>
      </c>
      <c r="AA18" s="71">
        <f t="shared" si="23"/>
        <v>5.5804999999999989</v>
      </c>
      <c r="AB18" s="71">
        <f t="shared" si="23"/>
        <v>5.7519999999999998</v>
      </c>
      <c r="AC18" s="71">
        <f t="shared" si="23"/>
        <v>0.72524999999999995</v>
      </c>
      <c r="AD18" s="71">
        <f t="shared" si="23"/>
        <v>2.1847000000000003</v>
      </c>
      <c r="AE18" s="71">
        <f t="shared" si="23"/>
        <v>24.204999999999998</v>
      </c>
      <c r="AF18" s="71">
        <f t="shared" si="23"/>
        <v>628.94209999999998</v>
      </c>
    </row>
    <row r="19" spans="2:32" x14ac:dyDescent="0.25">
      <c r="L19" s="59"/>
      <c r="M19" s="84" t="b">
        <v>1</v>
      </c>
      <c r="N19" s="59"/>
      <c r="O19" s="59"/>
      <c r="P19" s="59"/>
      <c r="Q19" s="84" t="b">
        <v>1</v>
      </c>
      <c r="R19" s="59"/>
      <c r="S19" s="59"/>
      <c r="T19" s="59"/>
      <c r="U19" s="59"/>
      <c r="V19" s="63" t="s">
        <v>6154</v>
      </c>
      <c r="W19" s="59"/>
      <c r="X19" s="84" t="b">
        <v>1</v>
      </c>
      <c r="Y19" s="59"/>
      <c r="Z19" s="59"/>
      <c r="AA19" s="59"/>
      <c r="AB19" s="84" t="b">
        <v>1</v>
      </c>
      <c r="AC19" s="59"/>
      <c r="AD19" s="59"/>
      <c r="AE19" s="59"/>
      <c r="AF19" s="59"/>
    </row>
    <row r="20" spans="2:32" x14ac:dyDescent="0.25">
      <c r="L20" s="84" t="b">
        <v>1</v>
      </c>
      <c r="M20" s="84" t="b">
        <v>1</v>
      </c>
      <c r="N20" s="59"/>
      <c r="O20" s="59"/>
      <c r="P20" s="59"/>
      <c r="Q20" s="84" t="b">
        <v>1</v>
      </c>
      <c r="R20" s="59"/>
      <c r="S20" s="59"/>
      <c r="T20" s="59"/>
      <c r="U20" s="59"/>
      <c r="V20" s="63" t="s">
        <v>6155</v>
      </c>
      <c r="W20" s="84" t="b">
        <v>1</v>
      </c>
      <c r="X20" s="84" t="b">
        <v>1</v>
      </c>
      <c r="Y20" s="59"/>
      <c r="Z20" s="59"/>
      <c r="AA20" s="59"/>
      <c r="AB20" s="84" t="b">
        <v>1</v>
      </c>
      <c r="AC20" s="59"/>
      <c r="AD20" s="59"/>
      <c r="AE20" s="59"/>
      <c r="AF20" s="59"/>
    </row>
    <row r="21" spans="2:32" x14ac:dyDescent="0.25">
      <c r="L21" s="59"/>
      <c r="M21" s="59"/>
      <c r="N21" s="59"/>
      <c r="O21" s="59"/>
      <c r="P21" s="59"/>
      <c r="Q21" s="84" t="b">
        <v>1</v>
      </c>
      <c r="R21" s="59"/>
      <c r="S21" s="59"/>
      <c r="T21" s="84" t="b">
        <v>1</v>
      </c>
      <c r="U21" s="59"/>
      <c r="V21" s="63" t="s">
        <v>6156</v>
      </c>
      <c r="W21" s="59"/>
      <c r="X21" s="59"/>
      <c r="Y21" s="59"/>
      <c r="Z21" s="59"/>
      <c r="AA21" s="59"/>
      <c r="AB21" s="84" t="b">
        <v>1</v>
      </c>
      <c r="AC21" s="59"/>
      <c r="AD21" s="59"/>
      <c r="AE21" s="84" t="b">
        <v>1</v>
      </c>
      <c r="AF21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5:J15"/>
    <mergeCell ref="I4:I5"/>
    <mergeCell ref="J4:J5"/>
    <mergeCell ref="L4:U4"/>
    <mergeCell ref="W4:AF4"/>
  </mergeCells>
  <hyperlinks>
    <hyperlink ref="L1" location="'HOME WEEK 1'!A1" display="'HOME WEEK 1'!A1" xr:uid="{01AD89AF-8128-4E42-96F6-F667391E1427}"/>
    <hyperlink ref="M1" location="'HOME WEEK 2'!A1" display="&lt; Week 2 Home" xr:uid="{FCE15A34-5C8F-4286-A240-9FD79453CAD9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930BD7C-F94F-421F-9284-2A16AB717DB6}">
          <x14:formula1>
            <xm:f>'Master Product List'!$B:$B</xm:f>
          </x14:formula1>
          <xm:sqref>F6:F14 F16:F17</xm:sqref>
        </x14:dataValidation>
      </x14:dataValidations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4C35-F0CE-42FC-8574-902070DB26C5}">
  <sheetPr>
    <tabColor theme="9" tint="-0.499984740745262"/>
  </sheetPr>
  <dimension ref="B1:AF19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6054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696</v>
      </c>
      <c r="C6" s="24">
        <v>1</v>
      </c>
      <c r="D6" s="24">
        <v>0</v>
      </c>
      <c r="E6" s="23" t="s">
        <v>1216</v>
      </c>
      <c r="F6" s="65" t="s">
        <v>5146</v>
      </c>
      <c r="G6" s="60">
        <f t="shared" ref="G6:G11" si="0">IFERROR(IF(E6="Individual Unit",IF(VLOOKUP($F6,Products,26,FALSE)="","X",VLOOKUP($F6,Products,26,FALSE)),""),"")</f>
        <v>65</v>
      </c>
      <c r="H6" s="23" t="str">
        <f t="shared" ref="H6:H11" si="1">_xlfn.IFNA(VLOOKUP($F6,Products,2,FALSE),"Not Found")</f>
        <v>Bidfood</v>
      </c>
      <c r="I6" s="24" t="str">
        <f t="shared" ref="I6:I11" si="2">_xlfn.IFNA(VLOOKUP($F6,Products,4,FALSE),"Not Found")</f>
        <v>77046</v>
      </c>
      <c r="J6" s="24" t="str">
        <f t="shared" ref="J6:J11" si="3">_xlfn.IFNA(VLOOKUP($F6,Products,5,FALSE),"Not Found")</f>
        <v>Dr Schär Gluten Free White Roll</v>
      </c>
      <c r="L6" s="70">
        <f t="shared" ref="L6:L11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1.2349999999999999</v>
      </c>
      <c r="M6" s="70">
        <f t="shared" ref="M6:M11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32.5</v>
      </c>
      <c r="N6" s="70">
        <f t="shared" ref="N6:N11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4.6149999999999993</v>
      </c>
      <c r="O6" s="70">
        <f t="shared" ref="O6:O11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4.2250000000000005</v>
      </c>
      <c r="P6" s="70">
        <f t="shared" ref="P6:P11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0.39</v>
      </c>
      <c r="Q6" s="70">
        <f t="shared" ref="Q6:Q11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2.6649999999999996</v>
      </c>
      <c r="R6" s="70">
        <f t="shared" ref="R6:R11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0.58500000000000008</v>
      </c>
      <c r="S6" s="70">
        <f t="shared" ref="S6:S10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0.84500000000000008</v>
      </c>
      <c r="T6" s="70">
        <v>0</v>
      </c>
      <c r="U6" s="70">
        <f t="shared" ref="U6:U11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181.35</v>
      </c>
      <c r="V6" s="80"/>
      <c r="W6" s="70">
        <f t="shared" ref="W6:W11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1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1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1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1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1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1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10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1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696</v>
      </c>
      <c r="C7" s="24">
        <v>0</v>
      </c>
      <c r="D7" s="24">
        <v>1</v>
      </c>
      <c r="E7" s="23" t="s">
        <v>1216</v>
      </c>
      <c r="F7" s="65" t="s">
        <v>695</v>
      </c>
      <c r="G7" s="60">
        <f t="shared" ref="G7" si="22">IFERROR(IF(E7="Individual Unit",IF(VLOOKUP($F7,Products,26,FALSE)="","X",VLOOKUP($F7,Products,26,FALSE)),""),"")</f>
        <v>80</v>
      </c>
      <c r="H7" s="23" t="str">
        <f t="shared" si="1"/>
        <v>Bidfood</v>
      </c>
      <c r="I7" s="24" t="str">
        <f t="shared" si="2"/>
        <v>19695</v>
      </c>
      <c r="J7" s="24" t="str">
        <f t="shared" si="3"/>
        <v>Gluten Free Brioche Style burger bun</v>
      </c>
      <c r="L7" s="70">
        <f t="shared" si="4"/>
        <v>0</v>
      </c>
      <c r="M7" s="70">
        <f t="shared" si="5"/>
        <v>0</v>
      </c>
      <c r="N7" s="70">
        <f t="shared" si="6"/>
        <v>0</v>
      </c>
      <c r="O7" s="70">
        <f t="shared" si="7"/>
        <v>0</v>
      </c>
      <c r="P7" s="70">
        <f t="shared" si="8"/>
        <v>0</v>
      </c>
      <c r="Q7" s="70">
        <f t="shared" si="9"/>
        <v>0</v>
      </c>
      <c r="R7" s="70">
        <f t="shared" si="10"/>
        <v>0</v>
      </c>
      <c r="S7" s="70">
        <f t="shared" si="11"/>
        <v>0</v>
      </c>
      <c r="T7" s="70">
        <v>0</v>
      </c>
      <c r="U7" s="70">
        <f t="shared" si="12"/>
        <v>0</v>
      </c>
      <c r="V7" s="80"/>
      <c r="W7" s="70">
        <f t="shared" si="13"/>
        <v>1.6800000000000002</v>
      </c>
      <c r="X7" s="70">
        <f t="shared" si="14"/>
        <v>40.56</v>
      </c>
      <c r="Y7" s="70">
        <f t="shared" si="15"/>
        <v>5.5200000000000005</v>
      </c>
      <c r="Z7" s="70">
        <f t="shared" si="16"/>
        <v>5.12</v>
      </c>
      <c r="AA7" s="70">
        <f t="shared" si="17"/>
        <v>0.4</v>
      </c>
      <c r="AB7" s="70">
        <f t="shared" si="18"/>
        <v>4.32</v>
      </c>
      <c r="AC7" s="70">
        <f t="shared" si="19"/>
        <v>0.54400000000000004</v>
      </c>
      <c r="AD7" s="70">
        <f t="shared" si="20"/>
        <v>6</v>
      </c>
      <c r="AE7" s="70">
        <v>0</v>
      </c>
      <c r="AF7" s="70">
        <f t="shared" si="21"/>
        <v>228</v>
      </c>
    </row>
    <row r="8" spans="2:32" s="4" customFormat="1" ht="30" customHeight="1" x14ac:dyDescent="0.25">
      <c r="B8" s="23" t="s">
        <v>6223</v>
      </c>
      <c r="C8" s="24">
        <v>2</v>
      </c>
      <c r="D8" s="24">
        <v>3</v>
      </c>
      <c r="E8" s="23" t="s">
        <v>1216</v>
      </c>
      <c r="F8" s="65" t="s">
        <v>1052</v>
      </c>
      <c r="G8" s="60">
        <f t="shared" si="0"/>
        <v>25</v>
      </c>
      <c r="H8" s="23" t="str">
        <f t="shared" si="1"/>
        <v>Bidfood</v>
      </c>
      <c r="I8" s="24" t="str">
        <f t="shared" si="2"/>
        <v>50653</v>
      </c>
      <c r="J8" s="24" t="str">
        <f t="shared" si="3"/>
        <v>EF Mature Cheddar Slices</v>
      </c>
      <c r="L8" s="70">
        <f t="shared" si="4"/>
        <v>12.7</v>
      </c>
      <c r="M8" s="70">
        <f t="shared" si="5"/>
        <v>0</v>
      </c>
      <c r="N8" s="70">
        <f t="shared" si="6"/>
        <v>17.45</v>
      </c>
      <c r="O8" s="70">
        <f t="shared" si="7"/>
        <v>6.6000000000000005</v>
      </c>
      <c r="P8" s="70">
        <f t="shared" si="8"/>
        <v>10.85</v>
      </c>
      <c r="Q8" s="70">
        <f t="shared" si="9"/>
        <v>0</v>
      </c>
      <c r="R8" s="70">
        <f t="shared" si="10"/>
        <v>0.95</v>
      </c>
      <c r="S8" s="70">
        <f t="shared" si="11"/>
        <v>0</v>
      </c>
      <c r="T8" s="70">
        <v>0</v>
      </c>
      <c r="U8" s="70">
        <f t="shared" si="12"/>
        <v>208</v>
      </c>
      <c r="V8" s="80"/>
      <c r="W8" s="70">
        <f t="shared" si="13"/>
        <v>19.049999999999997</v>
      </c>
      <c r="X8" s="70">
        <f t="shared" si="14"/>
        <v>0</v>
      </c>
      <c r="Y8" s="70">
        <f t="shared" si="15"/>
        <v>26.174999999999997</v>
      </c>
      <c r="Z8" s="70">
        <f t="shared" si="16"/>
        <v>9.9</v>
      </c>
      <c r="AA8" s="70">
        <f t="shared" si="17"/>
        <v>16.274999999999999</v>
      </c>
      <c r="AB8" s="70">
        <f t="shared" si="18"/>
        <v>0</v>
      </c>
      <c r="AC8" s="70">
        <f t="shared" si="19"/>
        <v>1.4249999999999998</v>
      </c>
      <c r="AD8" s="70">
        <f t="shared" si="20"/>
        <v>0</v>
      </c>
      <c r="AE8" s="70">
        <v>0</v>
      </c>
      <c r="AF8" s="70">
        <f t="shared" si="21"/>
        <v>312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 t="shared" si="3"/>
        <v>Summer County Soft Spread</v>
      </c>
      <c r="L9" s="70">
        <f t="shared" si="4"/>
        <v>0</v>
      </c>
      <c r="M9" s="70">
        <f t="shared" si="5"/>
        <v>0</v>
      </c>
      <c r="N9" s="70">
        <f t="shared" si="6"/>
        <v>2.75</v>
      </c>
      <c r="O9" s="70">
        <f t="shared" si="7"/>
        <v>2</v>
      </c>
      <c r="P9" s="70">
        <f t="shared" si="8"/>
        <v>0.75</v>
      </c>
      <c r="Q9" s="70">
        <f t="shared" si="9"/>
        <v>0</v>
      </c>
      <c r="R9" s="70">
        <f t="shared" si="10"/>
        <v>6.9999999999999993E-2</v>
      </c>
      <c r="S9" s="70">
        <f t="shared" si="11"/>
        <v>0</v>
      </c>
      <c r="T9" s="70">
        <v>0</v>
      </c>
      <c r="U9" s="70">
        <f t="shared" si="12"/>
        <v>24.75</v>
      </c>
      <c r="V9" s="80"/>
      <c r="W9" s="70">
        <f t="shared" si="13"/>
        <v>0</v>
      </c>
      <c r="X9" s="70">
        <f t="shared" si="14"/>
        <v>0</v>
      </c>
      <c r="Y9" s="70">
        <f t="shared" si="15"/>
        <v>4.125</v>
      </c>
      <c r="Z9" s="70">
        <f t="shared" si="16"/>
        <v>3</v>
      </c>
      <c r="AA9" s="70">
        <f t="shared" si="17"/>
        <v>1.125</v>
      </c>
      <c r="AB9" s="70">
        <f t="shared" si="18"/>
        <v>0</v>
      </c>
      <c r="AC9" s="70">
        <f t="shared" si="19"/>
        <v>0.10499999999999998</v>
      </c>
      <c r="AD9" s="70">
        <f t="shared" si="20"/>
        <v>0</v>
      </c>
      <c r="AE9" s="70">
        <v>0</v>
      </c>
      <c r="AF9" s="70">
        <f t="shared" si="21"/>
        <v>37.125</v>
      </c>
    </row>
    <row r="10" spans="2:32" s="4" customFormat="1" ht="30" customHeight="1" x14ac:dyDescent="0.25">
      <c r="B10" s="23" t="s">
        <v>1288</v>
      </c>
      <c r="C10" s="24">
        <v>6</v>
      </c>
      <c r="D10" s="24">
        <v>10</v>
      </c>
      <c r="E10" s="23" t="s">
        <v>6204</v>
      </c>
      <c r="F10" s="65" t="s">
        <v>3274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18010</v>
      </c>
      <c r="J10" s="24" t="str">
        <f t="shared" si="3"/>
        <v>Iceberg Lettuce</v>
      </c>
      <c r="L10" s="70">
        <f t="shared" si="4"/>
        <v>7.2000000000000008E-2</v>
      </c>
      <c r="M10" s="70">
        <f t="shared" si="5"/>
        <v>8.3999999999999991E-2</v>
      </c>
      <c r="N10" s="70">
        <f t="shared" si="6"/>
        <v>6.0000000000000001E-3</v>
      </c>
      <c r="O10" s="70">
        <f t="shared" si="7"/>
        <v>6.0000000000000001E-3</v>
      </c>
      <c r="P10" s="70">
        <f t="shared" si="8"/>
        <v>0</v>
      </c>
      <c r="Q10" s="70">
        <f t="shared" si="9"/>
        <v>0.09</v>
      </c>
      <c r="R10" s="70">
        <f t="shared" si="10"/>
        <v>1.2000000000000001E-3</v>
      </c>
      <c r="S10" s="70">
        <f t="shared" si="11"/>
        <v>0</v>
      </c>
      <c r="T10" s="70">
        <v>0</v>
      </c>
      <c r="U10" s="70">
        <f t="shared" si="12"/>
        <v>0.66</v>
      </c>
      <c r="V10" s="80"/>
      <c r="W10" s="70">
        <f t="shared" si="13"/>
        <v>0.12</v>
      </c>
      <c r="X10" s="70">
        <f t="shared" si="14"/>
        <v>0.13999999999999999</v>
      </c>
      <c r="Y10" s="70">
        <f t="shared" si="15"/>
        <v>0.01</v>
      </c>
      <c r="Z10" s="70">
        <f t="shared" si="16"/>
        <v>0.01</v>
      </c>
      <c r="AA10" s="70">
        <f t="shared" si="17"/>
        <v>0</v>
      </c>
      <c r="AB10" s="70">
        <f t="shared" si="18"/>
        <v>0.15</v>
      </c>
      <c r="AC10" s="70">
        <f t="shared" si="19"/>
        <v>2E-3</v>
      </c>
      <c r="AD10" s="70">
        <f t="shared" si="20"/>
        <v>0</v>
      </c>
      <c r="AE10" s="70">
        <v>0</v>
      </c>
      <c r="AF10" s="70">
        <f t="shared" si="21"/>
        <v>1.1000000000000001</v>
      </c>
    </row>
    <row r="11" spans="2:32" s="4" customFormat="1" ht="30" customHeight="1" x14ac:dyDescent="0.25">
      <c r="B11" s="23" t="s">
        <v>1281</v>
      </c>
      <c r="C11" s="24">
        <v>15</v>
      </c>
      <c r="D11" s="24">
        <v>25</v>
      </c>
      <c r="E11" s="23" t="s">
        <v>6204</v>
      </c>
      <c r="F11" s="65" t="s">
        <v>3280</v>
      </c>
      <c r="G11" s="60" t="str">
        <f t="shared" si="0"/>
        <v/>
      </c>
      <c r="H11" s="23" t="str">
        <f t="shared" si="1"/>
        <v>Tamar Fresh</v>
      </c>
      <c r="I11" s="24" t="str">
        <f t="shared" si="2"/>
        <v>5060</v>
      </c>
      <c r="J11" s="24" t="str">
        <f t="shared" si="3"/>
        <v>Cucumber 35-40mm</v>
      </c>
      <c r="L11" s="70">
        <f t="shared" si="4"/>
        <v>0.15</v>
      </c>
      <c r="M11" s="70">
        <f t="shared" si="5"/>
        <v>0.18</v>
      </c>
      <c r="N11" s="70">
        <f t="shared" si="6"/>
        <v>0.09</v>
      </c>
      <c r="O11" s="70">
        <f t="shared" si="7"/>
        <v>0.09</v>
      </c>
      <c r="P11" s="70">
        <f t="shared" si="8"/>
        <v>0</v>
      </c>
      <c r="Q11" s="70">
        <f t="shared" si="9"/>
        <v>0.10499999999999998</v>
      </c>
      <c r="R11" s="70">
        <f t="shared" si="10"/>
        <v>0</v>
      </c>
      <c r="S11" s="70">
        <v>0</v>
      </c>
      <c r="T11" s="70">
        <v>0.06</v>
      </c>
      <c r="U11" s="70">
        <f t="shared" si="12"/>
        <v>2.1</v>
      </c>
      <c r="V11" s="80"/>
      <c r="W11" s="70">
        <f t="shared" si="13"/>
        <v>0.25</v>
      </c>
      <c r="X11" s="70">
        <f t="shared" si="14"/>
        <v>0.3</v>
      </c>
      <c r="Y11" s="70">
        <f t="shared" si="15"/>
        <v>0.15</v>
      </c>
      <c r="Z11" s="70">
        <f t="shared" si="16"/>
        <v>0.15</v>
      </c>
      <c r="AA11" s="70">
        <f t="shared" si="17"/>
        <v>0</v>
      </c>
      <c r="AB11" s="70">
        <f t="shared" si="18"/>
        <v>0.17499999999999999</v>
      </c>
      <c r="AC11" s="70">
        <f t="shared" si="19"/>
        <v>0</v>
      </c>
      <c r="AD11" s="70">
        <v>0</v>
      </c>
      <c r="AE11" s="70">
        <v>7.2000000000000008E-2</v>
      </c>
      <c r="AF11" s="70">
        <f t="shared" si="21"/>
        <v>3.5000000000000004</v>
      </c>
    </row>
    <row r="12" spans="2:32" ht="15.75" x14ac:dyDescent="0.25">
      <c r="B12" s="89" t="s">
        <v>6217</v>
      </c>
      <c r="C12" s="90"/>
      <c r="D12" s="90"/>
      <c r="E12" s="90"/>
      <c r="F12" s="90"/>
      <c r="G12" s="90"/>
      <c r="H12" s="90"/>
      <c r="I12" s="90"/>
      <c r="J12" s="91"/>
      <c r="K12" s="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2:32" s="4" customFormat="1" ht="30" customHeight="1" x14ac:dyDescent="0.25">
      <c r="B13" s="38" t="s">
        <v>1447</v>
      </c>
      <c r="C13" s="39">
        <v>0.5</v>
      </c>
      <c r="D13" s="39">
        <v>0.5</v>
      </c>
      <c r="E13" s="38" t="s">
        <v>1216</v>
      </c>
      <c r="F13" s="65" t="s">
        <v>5538</v>
      </c>
      <c r="G13" s="60">
        <f>IFERROR(IF(E13="Individual Unit",IF(VLOOKUP($F13,Products,26,FALSE)="","X",VLOOKUP($F13,Products,26,FALSE)),""),"")</f>
        <v>167</v>
      </c>
      <c r="H13" s="23" t="str">
        <f>_xlfn.IFNA(VLOOKUP($F13,Products,2,FALSE),"Not Found")</f>
        <v>Tamar Fresh</v>
      </c>
      <c r="I13" s="24" t="str">
        <f>_xlfn.IFNA(VLOOKUP($F13,Products,4,FALSE),"Not Found")</f>
        <v>1040</v>
      </c>
      <c r="J13" s="24" t="str">
        <f>_xlfn.IFNA(VLOOKUP($F13,Products,5,FALSE),"Not Found")</f>
        <v>Granny Smith Apples</v>
      </c>
      <c r="L13" s="70">
        <f>IFERROR(IF($E13="Individual Unit",IF(VLOOKUP($F13,Products,18,FALSE)="","Missing",(SUM(SUM(_xlfn.IFNA(VLOOKUP($F13,Products,18,FALSE),"Not Found")/100)*$G13*$C13))),IF(VLOOKUP($F13,Products,18,FALSE)="","Missing",(SUM(SUM(_xlfn.IFNA(VLOOKUP($F13,Products,18,FALSE),"Not Found")/100)*$C13)))),"Err")</f>
        <v>0.41749999999999998</v>
      </c>
      <c r="M13" s="70">
        <f>IFERROR(IF($E13="Individual Unit",IF(VLOOKUP($F13,Products,19,FALSE)="","Missing",(SUM(SUM(_xlfn.IFNA(VLOOKUP($F13,Products,19,FALSE),"Not Found")/100)*$G13*$C13))),IF(VLOOKUP($F13,Products,19,FALSE)="","Missing",(SUM(SUM(_xlfn.IFNA(VLOOKUP($F13,Products,19,FALSE),"Not Found")/100)*$C13)))),"Err")</f>
        <v>8.35</v>
      </c>
      <c r="N13" s="70">
        <f>IFERROR(IF($E13="Individual Unit",IF(VLOOKUP($F13,Products,20,FALSE)="","Missing",(SUM(SUM(_xlfn.IFNA(VLOOKUP($F13,Products,20,FALSE),"Not Found")/100)*$G13*$C13))),IF(VLOOKUP($F13,Products,20,FALSE)="","Missing",(SUM(SUM(_xlfn.IFNA(VLOOKUP($F13,Products,20,FALSE),"Not Found")/100)*$C13)))),"Err")</f>
        <v>0.33400000000000002</v>
      </c>
      <c r="O13" s="70">
        <f>IFERROR(IF($E13="Individual Unit",IF(VLOOKUP($F13,Products,27,FALSE)="","Missing",(SUM(SUM(_xlfn.IFNA(VLOOKUP($F13,Products,27,FALSE),"Not Found")/100)*$G13*$C13))),IF(VLOOKUP($F13,Products,27,FALSE)="","Missing",(SUM(SUM(_xlfn.IFNA(VLOOKUP($F13,Products,27,FALSE),"Not Found")/100)*$C13)))),"Err")</f>
        <v>0.33400000000000002</v>
      </c>
      <c r="P13" s="70">
        <f>IFERROR(IF($E13="Individual Unit",IF(VLOOKUP($F13,Products,21,FALSE)="","Missing",(SUM(SUM(_xlfn.IFNA(VLOOKUP($F13,Products,21,FALSE),"Not Found")/100)*$G13*$C13))),IF(VLOOKUP($F13,Products,21,FALSE)="","Missing",(SUM(SUM(_xlfn.IFNA(VLOOKUP($F13,Products,21,FALSE),"Not Found")/100)*$C13)))),"Err")</f>
        <v>0</v>
      </c>
      <c r="Q13" s="70">
        <f>IFERROR(IF($E13="Individual Unit",IF(VLOOKUP($F13,Products,22,FALSE)="","Missing",(SUM(SUM(_xlfn.IFNA(VLOOKUP($F13,Products,22,FALSE),"Not Found")/100)*$G13*$C13))),IF(VLOOKUP($F13,Products,22,FALSE)="","Missing",(SUM(SUM(_xlfn.IFNA(VLOOKUP($F13,Products,22,FALSE),"Not Found")/100)*$C13)))),"Err")</f>
        <v>1.002</v>
      </c>
      <c r="R13" s="70">
        <f>IFERROR(IF($E13="Individual Unit",IF(VLOOKUP($F13,Products,23,FALSE)="","Missing",(SUM(SUM(_xlfn.IFNA(VLOOKUP($F13,Products,23,FALSE),"Not Found")/100)*$G13*$C13))),IF(VLOOKUP($F13,Products,23,FALSE)="","Missing",(SUM(SUM(_xlfn.IFNA(VLOOKUP($F13,Products,23,FALSE),"Not Found")/100)*$C13)))),"Err")</f>
        <v>8.3499999999999998E-3</v>
      </c>
      <c r="S13" s="70">
        <v>0</v>
      </c>
      <c r="T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8.35</v>
      </c>
      <c r="U13" s="70">
        <f>IFERROR(IF($E13="Individual Unit",IF(VLOOKUP($F13,Products,25,FALSE)="","Missing",(SUM(SUM(_xlfn.IFNA(VLOOKUP($F13,Products,25,FALSE),"Not Found")/100)*$G13*$C13))),IF(VLOOKUP($F13,Products,25,FALSE)="","Missing",(SUM(SUM(_xlfn.IFNA(VLOOKUP($F13,Products,25,FALSE),"Not Found")/100)*$C13)))),"Err")</f>
        <v>35.905000000000001</v>
      </c>
      <c r="V13" s="80"/>
      <c r="W13" s="70">
        <f>IFERROR(IF($E13="Individual Unit",IF(VLOOKUP($F13,Products,18,FALSE)="","Missing",(SUM(SUM(_xlfn.IFNA(VLOOKUP($F13,Products,18,FALSE),"Not Found")/100)*$G13*$D13))),IF(VLOOKUP($F13,Products,18,FALSE)="","Missing",(SUM(SUM(_xlfn.IFNA(VLOOKUP($F13,Products,18,FALSE),"Not Found")/100)*$D13)))),"Err")</f>
        <v>0.41749999999999998</v>
      </c>
      <c r="X13" s="70">
        <f>IFERROR(IF($E13="Individual Unit",IF(VLOOKUP($F13,Products,19,FALSE)="","Missing",(SUM(SUM(_xlfn.IFNA(VLOOKUP($F13,Products,19,FALSE),"Not Found")/100)*$G13*$D13))),IF(VLOOKUP($F13,Products,19,FALSE)="","Missing",(SUM(SUM(_xlfn.IFNA(VLOOKUP($F13,Products,19,FALSE),"Not Found")/100)*$D13)))),"Err")</f>
        <v>8.35</v>
      </c>
      <c r="Y13" s="70">
        <f>IFERROR(IF($E13="Individual Unit",IF(VLOOKUP($F13,Products,20,FALSE)="","Missing",(SUM(SUM(_xlfn.IFNA(VLOOKUP($F13,Products,20,FALSE),"Not Found")/100)*$G13*$D13))),IF(VLOOKUP($F13,Products,20,FALSE)="","Missing",(SUM(SUM(_xlfn.IFNA(VLOOKUP($F13,Products,20,FALSE),"Not Found")/100)*$D13)))),"Err")</f>
        <v>0.33400000000000002</v>
      </c>
      <c r="Z13" s="70">
        <f>IFERROR(IF($E13="Individual Unit",IF(VLOOKUP($F13,Products,27,FALSE)="","Missing",(SUM(SUM(_xlfn.IFNA(VLOOKUP($F13,Products,27,FALSE),"Not Found")/100)*$G13*$D13))),IF(VLOOKUP($F13,Products,27,FALSE)="","Missing",(SUM(SUM(_xlfn.IFNA(VLOOKUP($F13,Products,27,FALSE),"Not Found")/100)*$D13)))),"Err")</f>
        <v>0.33400000000000002</v>
      </c>
      <c r="AA13" s="70">
        <f>IFERROR(IF($E13="Individual Unit",IF(VLOOKUP($F13,Products,21,FALSE)="","Missing",(SUM(SUM(_xlfn.IFNA(VLOOKUP($F13,Products,21,FALSE),"Not Found")/100)*$G13*$D13))),IF(VLOOKUP($F13,Products,21,FALSE)="","Missing",(SUM(SUM(_xlfn.IFNA(VLOOKUP($F13,Products,21,FALSE),"Not Found")/100)*$D13)))),"Err")</f>
        <v>0</v>
      </c>
      <c r="AB13" s="70">
        <f>IFERROR(IF($E13="Individual Unit",IF(VLOOKUP($F13,Products,22,FALSE)="","Missing",(SUM(SUM(_xlfn.IFNA(VLOOKUP($F13,Products,22,FALSE),"Not Found")/100)*$G13*$D13))),IF(VLOOKUP($F13,Products,22,FALSE)="","Missing",(SUM(SUM(_xlfn.IFNA(VLOOKUP($F13,Products,22,FALSE),"Not Found")/100)*$D13)))),"Err")</f>
        <v>1.002</v>
      </c>
      <c r="AC13" s="70">
        <f>IFERROR(IF($E13="Individual Unit",IF(VLOOKUP($F13,Products,23,FALSE)="","Missing",(SUM(SUM(_xlfn.IFNA(VLOOKUP($F13,Products,23,FALSE),"Not Found")/100)*$G13*$D13))),IF(VLOOKUP($F13,Products,23,FALSE)="","Missing",(SUM(SUM(_xlfn.IFNA(VLOOKUP($F13,Products,23,FALSE),"Not Found")/100)*$D13)))),"Err")</f>
        <v>8.3499999999999998E-3</v>
      </c>
      <c r="AD13" s="70">
        <v>0</v>
      </c>
      <c r="AE13" s="70">
        <f>IFERROR(IF($E13="Individual Unit",IF(VLOOKUP($F13,Products,24,FALSE)="","Missing",(SUM(SUM(_xlfn.IFNA(VLOOKUP($F13,Products,24,FALSE),"Not Found")/100)*$G13*$C13))),IF(VLOOKUP($F13,Products,24,FALSE)="","Missing",(SUM(SUM(_xlfn.IFNA(VLOOKUP($F13,Products,24,FALSE),"Not Found")/100)*$C13)))),"Err")</f>
        <v>8.35</v>
      </c>
      <c r="AF13" s="70">
        <f>IFERROR(IF($E13="Individual Unit",IF(VLOOKUP($F13,Products,25,FALSE)="","Missing",(SUM(SUM(_xlfn.IFNA(VLOOKUP($F13,Products,25,FALSE),"Not Found")/100)*$G13*$D13))),IF(VLOOKUP($F13,Products,25,FALSE)="","Missing",(SUM(SUM(_xlfn.IFNA(VLOOKUP($F13,Products,25,FALSE),"Not Found")/100)*$D13)))),"Err")</f>
        <v>35.905000000000001</v>
      </c>
    </row>
    <row r="14" spans="2:32" s="4" customFormat="1" ht="30" customHeight="1" x14ac:dyDescent="0.25">
      <c r="B14" s="38" t="s">
        <v>6213</v>
      </c>
      <c r="C14" s="39">
        <v>25</v>
      </c>
      <c r="D14" s="39">
        <v>25</v>
      </c>
      <c r="E14" s="38" t="s">
        <v>6204</v>
      </c>
      <c r="F14" s="65" t="s">
        <v>5543</v>
      </c>
      <c r="G14" s="60" t="str">
        <f>IFERROR(IF(E14="Individual Unit",IF(VLOOKUP($F14,Products,26,FALSE)="","X",VLOOKUP($F14,Products,26,FALSE)),""),"")</f>
        <v/>
      </c>
      <c r="H14" s="23" t="str">
        <f>_xlfn.IFNA(VLOOKUP($F14,Products,2,FALSE),"Not Found")</f>
        <v>RD Johns</v>
      </c>
      <c r="I14" s="24" t="str">
        <f>_xlfn.IFNA(VLOOKUP($F14,Products,4,FALSE),"Not Found")</f>
        <v>44250</v>
      </c>
      <c r="J14" s="24" t="str">
        <f>_xlfn.IFNA(VLOOKUP($F14,Products,5,FALSE),"Not Found")</f>
        <v>Raisin's</v>
      </c>
      <c r="L14" s="70">
        <f>IFERROR(IF($E14="Individual Unit",IF(VLOOKUP($F14,Products,18,FALSE)="","Missing",(SUM(SUM(_xlfn.IFNA(VLOOKUP($F14,Products,18,FALSE),"Not Found")/100)*$G14*$C14))),IF(VLOOKUP($F14,Products,18,FALSE)="","Missing",(SUM(SUM(_xlfn.IFNA(VLOOKUP($F14,Products,18,FALSE),"Not Found")/100)*$C14)))),"Err")</f>
        <v>0.75</v>
      </c>
      <c r="M14" s="70">
        <f>IFERROR(IF($E14="Individual Unit",IF(VLOOKUP($F14,Products,19,FALSE)="","Missing",(SUM(SUM(_xlfn.IFNA(VLOOKUP($F14,Products,19,FALSE),"Not Found")/100)*$G14*$C14))),IF(VLOOKUP($F14,Products,19,FALSE)="","Missing",(SUM(SUM(_xlfn.IFNA(VLOOKUP($F14,Products,19,FALSE),"Not Found")/100)*$C14)))),"Err")</f>
        <v>15.65</v>
      </c>
      <c r="N14" s="70">
        <f>IFERROR(IF($E14="Individual Unit",IF(VLOOKUP($F14,Products,20,FALSE)="","Missing",(SUM(SUM(_xlfn.IFNA(VLOOKUP($F14,Products,20,FALSE),"Not Found")/100)*$G14*$C14))),IF(VLOOKUP($F14,Products,20,FALSE)="","Missing",(SUM(SUM(_xlfn.IFNA(VLOOKUP($F14,Products,20,FALSE),"Not Found")/100)*$C14)))),"Err")</f>
        <v>0.25</v>
      </c>
      <c r="O14" s="70">
        <f>IFERROR(IF($E14="Individual Unit",IF(VLOOKUP($F14,Products,27,FALSE)="","Missing",(SUM(SUM(_xlfn.IFNA(VLOOKUP($F14,Products,27,FALSE),"Not Found")/100)*$G14*$C14))),IF(VLOOKUP($F14,Products,27,FALSE)="","Missing",(SUM(SUM(_xlfn.IFNA(VLOOKUP($F14,Products,27,FALSE),"Not Found")/100)*$C14)))),"Err")</f>
        <v>0.2</v>
      </c>
      <c r="P14" s="70">
        <f>IFERROR(IF($E14="Individual Unit",IF(VLOOKUP($F14,Products,21,FALSE)="","Missing",(SUM(SUM(_xlfn.IFNA(VLOOKUP($F14,Products,21,FALSE),"Not Found")/100)*$G14*$C14))),IF(VLOOKUP($F14,Products,21,FALSE)="","Missing",(SUM(SUM(_xlfn.IFNA(VLOOKUP($F14,Products,21,FALSE),"Not Found")/100)*$C14)))),"Err")</f>
        <v>0.05</v>
      </c>
      <c r="Q14" s="70">
        <f>IFERROR(IF($E14="Individual Unit",IF(VLOOKUP($F14,Products,22,FALSE)="","Missing",(SUM(SUM(_xlfn.IFNA(VLOOKUP($F14,Products,22,FALSE),"Not Found")/100)*$G14*$C14))),IF(VLOOKUP($F14,Products,22,FALSE)="","Missing",(SUM(SUM(_xlfn.IFNA(VLOOKUP($F14,Products,22,FALSE),"Not Found")/100)*$C14)))),"Err")</f>
        <v>0.67500000000000004</v>
      </c>
      <c r="R14" s="70">
        <f>IFERROR(IF($E14="Individual Unit",IF(VLOOKUP($F14,Products,23,FALSE)="","Missing",(SUM(SUM(_xlfn.IFNA(VLOOKUP($F14,Products,23,FALSE),"Not Found")/100)*$G14*$C14))),IF(VLOOKUP($F14,Products,23,FALSE)="","Missing",(SUM(SUM(_xlfn.IFNA(VLOOKUP($F14,Products,23,FALSE),"Not Found")/100)*$C14)))),"Err")</f>
        <v>0.01</v>
      </c>
      <c r="S14" s="70">
        <v>0</v>
      </c>
      <c r="T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15.65</v>
      </c>
      <c r="U14" s="70">
        <f>IFERROR(IF($E14="Individual Unit",IF(VLOOKUP($F14,Products,25,FALSE)="","Missing",(SUM(SUM(_xlfn.IFNA(VLOOKUP($F14,Products,25,FALSE),"Not Found")/100)*$G14*$C14))),IF(VLOOKUP($F14,Products,25,FALSE)="","Missing",(SUM(SUM(_xlfn.IFNA(VLOOKUP($F14,Products,25,FALSE),"Not Found")/100)*$C14)))),"Err")</f>
        <v>65.13</v>
      </c>
      <c r="V14" s="80"/>
      <c r="W14" s="70">
        <f>IFERROR(IF($E14="Individual Unit",IF(VLOOKUP($F14,Products,18,FALSE)="","Missing",(SUM(SUM(_xlfn.IFNA(VLOOKUP($F14,Products,18,FALSE),"Not Found")/100)*$G14*$D14))),IF(VLOOKUP($F14,Products,18,FALSE)="","Missing",(SUM(SUM(_xlfn.IFNA(VLOOKUP($F14,Products,18,FALSE),"Not Found")/100)*$D14)))),"Err")</f>
        <v>0.75</v>
      </c>
      <c r="X14" s="70">
        <f>IFERROR(IF($E14="Individual Unit",IF(VLOOKUP($F14,Products,19,FALSE)="","Missing",(SUM(SUM(_xlfn.IFNA(VLOOKUP($F14,Products,19,FALSE),"Not Found")/100)*$G14*$D14))),IF(VLOOKUP($F14,Products,19,FALSE)="","Missing",(SUM(SUM(_xlfn.IFNA(VLOOKUP($F14,Products,19,FALSE),"Not Found")/100)*$D14)))),"Err")</f>
        <v>15.65</v>
      </c>
      <c r="Y14" s="70">
        <f>IFERROR(IF($E14="Individual Unit",IF(VLOOKUP($F14,Products,20,FALSE)="","Missing",(SUM(SUM(_xlfn.IFNA(VLOOKUP($F14,Products,20,FALSE),"Not Found")/100)*$G14*$D14))),IF(VLOOKUP($F14,Products,20,FALSE)="","Missing",(SUM(SUM(_xlfn.IFNA(VLOOKUP($F14,Products,20,FALSE),"Not Found")/100)*$D14)))),"Err")</f>
        <v>0.25</v>
      </c>
      <c r="Z14" s="70">
        <f>IFERROR(IF($E14="Individual Unit",IF(VLOOKUP($F14,Products,27,FALSE)="","Missing",(SUM(SUM(_xlfn.IFNA(VLOOKUP($F14,Products,27,FALSE),"Not Found")/100)*$G14*$D14))),IF(VLOOKUP($F14,Products,27,FALSE)="","Missing",(SUM(SUM(_xlfn.IFNA(VLOOKUP($F14,Products,27,FALSE),"Not Found")/100)*$D14)))),"Err")</f>
        <v>0.2</v>
      </c>
      <c r="AA14" s="70">
        <f>IFERROR(IF($E14="Individual Unit",IF(VLOOKUP($F14,Products,21,FALSE)="","Missing",(SUM(SUM(_xlfn.IFNA(VLOOKUP($F14,Products,21,FALSE),"Not Found")/100)*$G14*$D14))),IF(VLOOKUP($F14,Products,21,FALSE)="","Missing",(SUM(SUM(_xlfn.IFNA(VLOOKUP($F14,Products,21,FALSE),"Not Found")/100)*$D14)))),"Err")</f>
        <v>0.05</v>
      </c>
      <c r="AB14" s="70">
        <f>IFERROR(IF($E14="Individual Unit",IF(VLOOKUP($F14,Products,22,FALSE)="","Missing",(SUM(SUM(_xlfn.IFNA(VLOOKUP($F14,Products,22,FALSE),"Not Found")/100)*$G14*$D14))),IF(VLOOKUP($F14,Products,22,FALSE)="","Missing",(SUM(SUM(_xlfn.IFNA(VLOOKUP($F14,Products,22,FALSE),"Not Found")/100)*$D14)))),"Err")</f>
        <v>0.67500000000000004</v>
      </c>
      <c r="AC14" s="70">
        <f>IFERROR(IF($E14="Individual Unit",IF(VLOOKUP($F14,Products,23,FALSE)="","Missing",(SUM(SUM(_xlfn.IFNA(VLOOKUP($F14,Products,23,FALSE),"Not Found")/100)*$G14*$D14))),IF(VLOOKUP($F14,Products,23,FALSE)="","Missing",(SUM(SUM(_xlfn.IFNA(VLOOKUP($F14,Products,23,FALSE),"Not Found")/100)*$D14)))),"Err")</f>
        <v>0.01</v>
      </c>
      <c r="AD14" s="70">
        <v>0</v>
      </c>
      <c r="AE14" s="70">
        <f>IFERROR(IF($E14="Individual Unit",IF(VLOOKUP($F14,Products,24,FALSE)="","Missing",(SUM(SUM(_xlfn.IFNA(VLOOKUP($F14,Products,24,FALSE),"Not Found")/100)*$G14*$C14))),IF(VLOOKUP($F14,Products,24,FALSE)="","Missing",(SUM(SUM(_xlfn.IFNA(VLOOKUP($F14,Products,24,FALSE),"Not Found")/100)*$C14)))),"Err")</f>
        <v>15.65</v>
      </c>
      <c r="AF14" s="70">
        <f>IFERROR(IF($E14="Individual Unit",IF(VLOOKUP($F14,Products,25,FALSE)="","Missing",(SUM(SUM(_xlfn.IFNA(VLOOKUP($F14,Products,25,FALSE),"Not Found")/100)*$G14*$D14))),IF(VLOOKUP($F14,Products,25,FALSE)="","Missing",(SUM(SUM(_xlfn.IFNA(VLOOKUP($F14,Products,25,FALSE),"Not Found")/100)*$D14)))),"Err")</f>
        <v>65.13</v>
      </c>
    </row>
    <row r="15" spans="2:32" s="4" customFormat="1" ht="30" hidden="1" customHeight="1" x14ac:dyDescent="0.25">
      <c r="B15" s="38"/>
      <c r="C15" s="39"/>
      <c r="D15" s="39"/>
      <c r="E15" s="38"/>
      <c r="F15" s="65"/>
      <c r="G15" s="60" t="str">
        <f>IFERROR(IF(E15="Individual Unit",IF(VLOOKUP($F15,Products,26,FALSE)="","X",VLOOKUP($F15,Products,26,FALSE)),""),"")</f>
        <v/>
      </c>
      <c r="H15" s="23" t="str">
        <f>_xlfn.IFNA(VLOOKUP($F15,Products,2,FALSE),"Not Found")</f>
        <v>Not Found</v>
      </c>
      <c r="I15" s="24" t="str">
        <f>_xlfn.IFNA(VLOOKUP($F15,Products,4,FALSE),"Not Found")</f>
        <v>Not Found</v>
      </c>
      <c r="J15" s="24" t="str">
        <f>_xlfn.IFNA(VLOOKUP($F15,Products,5,FALSE),"Not Found")</f>
        <v>Not Found</v>
      </c>
      <c r="L15" s="70" t="str">
        <f>IFERROR(IF($E15="Individual Unit",IF(VLOOKUP($F15,Products,18,FALSE)="","Missing",(SUM(SUM(_xlfn.IFNA(VLOOKUP($F15,Products,18,FALSE),"Not Found")/100)*$G15*$C15))),IF(VLOOKUP($F15,Products,18,FALSE)="","Missing",(SUM(SUM(_xlfn.IFNA(VLOOKUP($F15,Products,18,FALSE),"Not Found")/100)*$C15)))),"Err")</f>
        <v>Err</v>
      </c>
      <c r="M15" s="70" t="str">
        <f>IFERROR(IF($E15="Individual Unit",IF(VLOOKUP($F15,Products,19,FALSE)="","Missing",(SUM(SUM(_xlfn.IFNA(VLOOKUP($F15,Products,19,FALSE),"Not Found")/100)*$G15*$C15))),IF(VLOOKUP($F15,Products,19,FALSE)="","Missing",(SUM(SUM(_xlfn.IFNA(VLOOKUP($F15,Products,19,FALSE),"Not Found")/100)*$C15)))),"Err")</f>
        <v>Err</v>
      </c>
      <c r="N15" s="70" t="str">
        <f>IFERROR(IF($E15="Individual Unit",IF(VLOOKUP($F15,Products,20,FALSE)="","Missing",(SUM(SUM(_xlfn.IFNA(VLOOKUP($F15,Products,20,FALSE),"Not Found")/100)*$G15*$C15))),IF(VLOOKUP($F15,Products,20,FALSE)="","Missing",(SUM(SUM(_xlfn.IFNA(VLOOKUP($F15,Products,20,FALSE),"Not Found")/100)*$C15)))),"Err")</f>
        <v>Err</v>
      </c>
      <c r="O15" s="70" t="str">
        <f>IFERROR(IF($E15="Individual Unit",IF(VLOOKUP($F15,Products,27,FALSE)="","Missing",(SUM(SUM(_xlfn.IFNA(VLOOKUP($F15,Products,27,FALSE),"Not Found")/100)*$G15*$C15))),IF(VLOOKUP($F15,Products,27,FALSE)="","Missing",(SUM(SUM(_xlfn.IFNA(VLOOKUP($F15,Products,27,FALSE),"Not Found")/100)*$C15)))),"Err")</f>
        <v>Err</v>
      </c>
      <c r="P15" s="70" t="str">
        <f>IFERROR(IF($E15="Individual Unit",IF(VLOOKUP($F15,Products,21,FALSE)="","Missing",(SUM(SUM(_xlfn.IFNA(VLOOKUP($F15,Products,21,FALSE),"Not Found")/100)*$G15*$C15))),IF(VLOOKUP($F15,Products,21,FALSE)="","Missing",(SUM(SUM(_xlfn.IFNA(VLOOKUP($F15,Products,21,FALSE),"Not Found")/100)*$C15)))),"Err")</f>
        <v>Err</v>
      </c>
      <c r="Q15" s="70" t="str">
        <f>IFERROR(IF($E15="Individual Unit",IF(VLOOKUP($F15,Products,22,FALSE)="","Missing",(SUM(SUM(_xlfn.IFNA(VLOOKUP($F15,Products,22,FALSE),"Not Found")/100)*$G15*$C15))),IF(VLOOKUP($F15,Products,22,FALSE)="","Missing",(SUM(SUM(_xlfn.IFNA(VLOOKUP($F15,Products,22,FALSE),"Not Found")/100)*$C15)))),"Err")</f>
        <v>Err</v>
      </c>
      <c r="R15" s="70" t="str">
        <f>IFERROR(IF($E15="Individual Unit",IF(VLOOKUP($F15,Products,23,FALSE)="","Missing",(SUM(SUM(_xlfn.IFNA(VLOOKUP($F15,Products,23,FALSE),"Not Found")/100)*$G15*$C15))),IF(VLOOKUP($F15,Products,23,FALSE)="","Missing",(SUM(SUM(_xlfn.IFNA(VLOOKUP($F15,Products,23,FALSE),"Not Found")/100)*$C15)))),"Err")</f>
        <v>Err</v>
      </c>
      <c r="S15" s="70" t="str">
        <f>IFERROR(IF($E15="Individual Unit",IF(VLOOKUP($F15,Products,24,FALSE)="","Missing",(SUM(SUM(_xlfn.IFNA(VLOOKUP($F15,Products,24,FALSE),"Not Found")/100)*$G15*$C15))),IF(VLOOKUP($F15,Products,24,FALSE)="","Missing",(SUM(SUM(_xlfn.IFNA(VLOOKUP($F15,Products,24,FALSE),"Not Found")/100)*$C15)))),"Err")</f>
        <v>Err</v>
      </c>
      <c r="T15" s="70"/>
      <c r="U15" s="70" t="str">
        <f>IFERROR(IF($E15="Individual Unit",IF(VLOOKUP($F15,Products,25,FALSE)="","Missing",(SUM(SUM(_xlfn.IFNA(VLOOKUP($F15,Products,25,FALSE),"Not Found")/100)*$G15*$C15))),IF(VLOOKUP($F15,Products,25,FALSE)="","Missing",(SUM(SUM(_xlfn.IFNA(VLOOKUP($F15,Products,25,FALSE),"Not Found")/100)*$C15)))),"Err")</f>
        <v>Err</v>
      </c>
      <c r="V15" s="80"/>
      <c r="W15" s="70" t="str">
        <f>IFERROR(IF($E15="Individual Unit",IF(VLOOKUP($F15,Products,18,FALSE)="","Missing",(SUM(SUM(_xlfn.IFNA(VLOOKUP($F15,Products,18,FALSE),"Not Found")/100)*$G15*$D15))),IF(VLOOKUP($F15,Products,18,FALSE)="","Missing",(SUM(SUM(_xlfn.IFNA(VLOOKUP($F15,Products,18,FALSE),"Not Found")/100)*$D15)))),"Err")</f>
        <v>Err</v>
      </c>
      <c r="X15" s="70" t="str">
        <f>IFERROR(IF($E15="Individual Unit",IF(VLOOKUP($F15,Products,19,FALSE)="","Missing",(SUM(SUM(_xlfn.IFNA(VLOOKUP($F15,Products,19,FALSE),"Not Found")/100)*$G15*$D15))),IF(VLOOKUP($F15,Products,19,FALSE)="","Missing",(SUM(SUM(_xlfn.IFNA(VLOOKUP($F15,Products,19,FALSE),"Not Found")/100)*$D15)))),"Err")</f>
        <v>Err</v>
      </c>
      <c r="Y15" s="70" t="str">
        <f>IFERROR(IF($E15="Individual Unit",IF(VLOOKUP($F15,Products,20,FALSE)="","Missing",(SUM(SUM(_xlfn.IFNA(VLOOKUP($F15,Products,20,FALSE),"Not Found")/100)*$G15*$D15))),IF(VLOOKUP($F15,Products,20,FALSE)="","Missing",(SUM(SUM(_xlfn.IFNA(VLOOKUP($F15,Products,20,FALSE),"Not Found")/100)*$D15)))),"Err")</f>
        <v>Err</v>
      </c>
      <c r="Z15" s="70" t="str">
        <f>IFERROR(IF($E15="Individual Unit",IF(VLOOKUP($F15,Products,27,FALSE)="","Missing",(SUM(SUM(_xlfn.IFNA(VLOOKUP($F15,Products,27,FALSE),"Not Found")/100)*$G15*$D15))),IF(VLOOKUP($F15,Products,27,FALSE)="","Missing",(SUM(SUM(_xlfn.IFNA(VLOOKUP($F15,Products,27,FALSE),"Not Found")/100)*$D15)))),"Err")</f>
        <v>Err</v>
      </c>
      <c r="AA15" s="70" t="str">
        <f>IFERROR(IF($E15="Individual Unit",IF(VLOOKUP($F15,Products,21,FALSE)="","Missing",(SUM(SUM(_xlfn.IFNA(VLOOKUP($F15,Products,21,FALSE),"Not Found")/100)*$G15*$D15))),IF(VLOOKUP($F15,Products,21,FALSE)="","Missing",(SUM(SUM(_xlfn.IFNA(VLOOKUP($F15,Products,21,FALSE),"Not Found")/100)*$D15)))),"Err")</f>
        <v>Err</v>
      </c>
      <c r="AB15" s="70" t="str">
        <f>IFERROR(IF($E15="Individual Unit",IF(VLOOKUP($F15,Products,22,FALSE)="","Missing",(SUM(SUM(_xlfn.IFNA(VLOOKUP($F15,Products,22,FALSE),"Not Found")/100)*$G15*$D15))),IF(VLOOKUP($F15,Products,22,FALSE)="","Missing",(SUM(SUM(_xlfn.IFNA(VLOOKUP($F15,Products,22,FALSE),"Not Found")/100)*$D15)))),"Err")</f>
        <v>Err</v>
      </c>
      <c r="AC15" s="70" t="str">
        <f>IFERROR(IF($E15="Individual Unit",IF(VLOOKUP($F15,Products,23,FALSE)="","Missing",(SUM(SUM(_xlfn.IFNA(VLOOKUP($F15,Products,23,FALSE),"Not Found")/100)*$G15*$D15))),IF(VLOOKUP($F15,Products,23,FALSE)="","Missing",(SUM(SUM(_xlfn.IFNA(VLOOKUP($F15,Products,23,FALSE),"Not Found")/100)*$D15)))),"Err")</f>
        <v>Err</v>
      </c>
      <c r="AD15" s="70" t="str">
        <f>IFERROR(IF($E15="Individual Unit",IF(VLOOKUP($F15,Products,24,FALSE)="","Missing",(SUM(SUM(_xlfn.IFNA(VLOOKUP($F15,Products,24,FALSE),"Not Found")/100)*$G15*$D15))),IF(VLOOKUP($F15,Products,24,FALSE)="","Missing",(SUM(SUM(_xlfn.IFNA(VLOOKUP($F15,Products,24,FALSE),"Not Found")/100)*$D15)))),"Err")</f>
        <v>Err</v>
      </c>
      <c r="AE15" s="70"/>
      <c r="AF15" s="70" t="str">
        <f>IFERROR(IF($E15="Individual Unit",IF(VLOOKUP($F15,Products,25,FALSE)="","Missing",(SUM(SUM(_xlfn.IFNA(VLOOKUP($F15,Products,25,FALSE),"Not Found")/100)*$G15*$D15))),IF(VLOOKUP($F15,Products,25,FALSE)="","Missing",(SUM(SUM(_xlfn.IFNA(VLOOKUP($F15,Products,25,FALSE),"Not Found")/100)*$D15)))),"Err")</f>
        <v>Err</v>
      </c>
    </row>
    <row r="16" spans="2:32" x14ac:dyDescent="0.25">
      <c r="L16" s="71">
        <f t="shared" ref="L16:U16" si="23">SUM(L6:L15)</f>
        <v>15.324499999999999</v>
      </c>
      <c r="M16" s="71">
        <f t="shared" si="23"/>
        <v>56.764000000000003</v>
      </c>
      <c r="N16" s="71">
        <f t="shared" si="23"/>
        <v>25.494999999999997</v>
      </c>
      <c r="O16" s="71">
        <f t="shared" si="23"/>
        <v>13.455</v>
      </c>
      <c r="P16" s="71">
        <f t="shared" si="23"/>
        <v>12.040000000000001</v>
      </c>
      <c r="Q16" s="71">
        <f t="shared" si="23"/>
        <v>4.536999999999999</v>
      </c>
      <c r="R16" s="71">
        <f t="shared" si="23"/>
        <v>1.6245500000000004</v>
      </c>
      <c r="S16" s="71">
        <f t="shared" si="23"/>
        <v>0.84500000000000008</v>
      </c>
      <c r="T16" s="71">
        <f t="shared" si="23"/>
        <v>24.060000000000002</v>
      </c>
      <c r="U16" s="71">
        <f t="shared" si="23"/>
        <v>517.8950000000001</v>
      </c>
      <c r="V16" s="73" t="s">
        <v>6151</v>
      </c>
      <c r="W16" s="71">
        <f t="shared" ref="W16:AF16" si="24">SUM(W6:W15)</f>
        <v>22.267499999999998</v>
      </c>
      <c r="X16" s="71">
        <f t="shared" si="24"/>
        <v>65</v>
      </c>
      <c r="Y16" s="71">
        <f t="shared" si="24"/>
        <v>36.563999999999993</v>
      </c>
      <c r="Z16" s="71">
        <f t="shared" si="24"/>
        <v>18.713999999999999</v>
      </c>
      <c r="AA16" s="71">
        <f t="shared" si="24"/>
        <v>17.849999999999998</v>
      </c>
      <c r="AB16" s="71">
        <f t="shared" si="24"/>
        <v>6.3220000000000001</v>
      </c>
      <c r="AC16" s="71">
        <f t="shared" si="24"/>
        <v>2.0943499999999995</v>
      </c>
      <c r="AD16" s="71">
        <f t="shared" si="24"/>
        <v>6</v>
      </c>
      <c r="AE16" s="71">
        <f t="shared" si="24"/>
        <v>24.071999999999999</v>
      </c>
      <c r="AF16" s="71">
        <f t="shared" si="24"/>
        <v>682.76</v>
      </c>
    </row>
    <row r="17" spans="12:32" x14ac:dyDescent="0.25">
      <c r="L17" s="59"/>
      <c r="M17" s="84" t="b">
        <v>1</v>
      </c>
      <c r="N17" s="59"/>
      <c r="O17" s="59"/>
      <c r="P17" s="59"/>
      <c r="Q17" s="84" t="b">
        <v>1</v>
      </c>
      <c r="R17" s="59"/>
      <c r="S17" s="59"/>
      <c r="T17" s="59"/>
      <c r="U17" s="59"/>
      <c r="V17" s="63" t="s">
        <v>6154</v>
      </c>
      <c r="W17" s="59"/>
      <c r="X17" s="84" t="b">
        <v>1</v>
      </c>
      <c r="Y17" s="59"/>
      <c r="Z17" s="59"/>
      <c r="AA17" s="59"/>
      <c r="AB17" s="84" t="b">
        <v>1</v>
      </c>
      <c r="AC17" s="59"/>
      <c r="AD17" s="59"/>
      <c r="AE17" s="59"/>
      <c r="AF17" s="59"/>
    </row>
    <row r="18" spans="12:32" ht="14.25" customHeight="1" x14ac:dyDescent="0.25">
      <c r="L18" s="84" t="b">
        <v>1</v>
      </c>
      <c r="M18" s="84" t="b">
        <v>1</v>
      </c>
      <c r="N18" s="59"/>
      <c r="O18" s="59"/>
      <c r="P18" s="59"/>
      <c r="Q18" s="84" t="b">
        <v>1</v>
      </c>
      <c r="R18" s="59"/>
      <c r="S18" s="59"/>
      <c r="T18" s="59"/>
      <c r="U18" s="59"/>
      <c r="V18" s="63" t="s">
        <v>6155</v>
      </c>
      <c r="W18" s="84" t="b">
        <v>1</v>
      </c>
      <c r="X18" s="84" t="b">
        <v>1</v>
      </c>
      <c r="Y18" s="59"/>
      <c r="Z18" s="59"/>
      <c r="AA18" s="59"/>
      <c r="AB18" s="84" t="b">
        <v>1</v>
      </c>
      <c r="AC18" s="59"/>
      <c r="AD18" s="59"/>
      <c r="AE18" s="59"/>
      <c r="AF18" s="59"/>
    </row>
    <row r="19" spans="12:32" x14ac:dyDescent="0.25">
      <c r="L19" s="59"/>
      <c r="M19" s="59"/>
      <c r="N19" s="59"/>
      <c r="O19" s="59"/>
      <c r="P19" s="59"/>
      <c r="Q19" s="84" t="b">
        <v>1</v>
      </c>
      <c r="R19" s="59"/>
      <c r="S19" s="59"/>
      <c r="T19" s="84" t="b">
        <v>1</v>
      </c>
      <c r="U19" s="59"/>
      <c r="V19" s="63" t="s">
        <v>6156</v>
      </c>
      <c r="W19" s="59"/>
      <c r="X19" s="59"/>
      <c r="Y19" s="59"/>
      <c r="Z19" s="59"/>
      <c r="AA19" s="59"/>
      <c r="AB19" s="84" t="b">
        <v>1</v>
      </c>
      <c r="AC19" s="59"/>
      <c r="AD19" s="59"/>
      <c r="AE19" s="84" t="b">
        <v>1</v>
      </c>
      <c r="AF19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2:J12"/>
    <mergeCell ref="I4:I5"/>
    <mergeCell ref="J4:J5"/>
    <mergeCell ref="L4:U4"/>
    <mergeCell ref="W4:AF4"/>
  </mergeCells>
  <hyperlinks>
    <hyperlink ref="L1" location="'HOME WEEK 1'!A1" display="'HOME WEEK 1'!A1" xr:uid="{2D8B1895-01DF-404B-B212-196173F78493}"/>
    <hyperlink ref="M1" location="'HOME WEEK 2'!A1" display="&lt; Week 2 Home" xr:uid="{5020CD0D-44CF-4A1B-A528-722FA725C37F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F5B0F30-A0DD-4A0F-9C84-8DF9B7A5E804}">
          <x14:formula1>
            <xm:f>'Master Product List'!$B:$B</xm:f>
          </x14:formula1>
          <xm:sqref>F13:F15 F6:F11</xm:sqref>
        </x14:dataValidation>
      </x14:dataValidations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08DA6-97F0-4DBB-85E0-4166EF864B39}">
  <sheetPr>
    <tabColor theme="9" tint="-0.499984740745262"/>
  </sheetPr>
  <dimension ref="B1:AF25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6054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30" customHeight="1" x14ac:dyDescent="0.25">
      <c r="B6" s="23" t="s">
        <v>696</v>
      </c>
      <c r="C6" s="24">
        <v>1</v>
      </c>
      <c r="D6" s="24">
        <v>0</v>
      </c>
      <c r="E6" s="23" t="s">
        <v>1216</v>
      </c>
      <c r="F6" s="65" t="s">
        <v>5146</v>
      </c>
      <c r="G6" s="60">
        <f t="shared" ref="G6:G17" si="0">IFERROR(IF(E6="Individual Unit",IF(VLOOKUP($F6,Products,26,FALSE)="","X",VLOOKUP($F6,Products,26,FALSE)),""),"")</f>
        <v>65</v>
      </c>
      <c r="H6" s="23" t="str">
        <f t="shared" ref="H6:H17" si="1">_xlfn.IFNA(VLOOKUP($F6,Products,2,FALSE),"Not Found")</f>
        <v>Bidfood</v>
      </c>
      <c r="I6" s="24" t="str">
        <f t="shared" ref="I6:I17" si="2">_xlfn.IFNA(VLOOKUP($F6,Products,4,FALSE),"Not Found")</f>
        <v>77046</v>
      </c>
      <c r="J6" s="24" t="str">
        <f t="shared" ref="J6:J17" si="3">_xlfn.IFNA(VLOOKUP($F6,Products,5,FALSE),"Not Found")</f>
        <v>Dr Schär Gluten Free White Roll</v>
      </c>
      <c r="L6" s="70">
        <f t="shared" ref="L6:L17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1.2349999999999999</v>
      </c>
      <c r="M6" s="70">
        <f t="shared" ref="M6:M17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32.5</v>
      </c>
      <c r="N6" s="70">
        <f t="shared" ref="N6:N17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4.6149999999999993</v>
      </c>
      <c r="O6" s="70">
        <f t="shared" ref="O6:O17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4.2250000000000005</v>
      </c>
      <c r="P6" s="70">
        <f t="shared" ref="P6:P17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0.39</v>
      </c>
      <c r="Q6" s="70">
        <f t="shared" ref="Q6:Q17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2.6649999999999996</v>
      </c>
      <c r="R6" s="70">
        <f t="shared" ref="R6:R17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0.58500000000000008</v>
      </c>
      <c r="S6" s="70">
        <f t="shared" ref="S6:S17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0.84500000000000008</v>
      </c>
      <c r="T6" s="70">
        <v>0</v>
      </c>
      <c r="U6" s="70">
        <f t="shared" ref="U6:U17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181.35</v>
      </c>
      <c r="V6" s="80"/>
      <c r="W6" s="70">
        <f t="shared" ref="W6:W17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0</v>
      </c>
      <c r="X6" s="70">
        <f t="shared" ref="X6:X17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</v>
      </c>
      <c r="Y6" s="70">
        <f t="shared" ref="Y6:Y17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0</v>
      </c>
      <c r="Z6" s="70">
        <f t="shared" ref="Z6:Z17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0</v>
      </c>
      <c r="AA6" s="70">
        <f t="shared" ref="AA6:AA17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0</v>
      </c>
      <c r="AB6" s="70">
        <f t="shared" ref="AB6:AB17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7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</v>
      </c>
      <c r="AD6" s="70">
        <f t="shared" ref="AD6:AD17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</v>
      </c>
      <c r="AE6" s="70">
        <v>0</v>
      </c>
      <c r="AF6" s="70">
        <f t="shared" ref="AF6:AF17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0</v>
      </c>
    </row>
    <row r="7" spans="2:32" s="4" customFormat="1" ht="30" customHeight="1" x14ac:dyDescent="0.25">
      <c r="B7" s="23" t="s">
        <v>696</v>
      </c>
      <c r="C7" s="24">
        <v>0</v>
      </c>
      <c r="D7" s="24">
        <v>1</v>
      </c>
      <c r="E7" s="23" t="s">
        <v>1216</v>
      </c>
      <c r="F7" s="65" t="s">
        <v>695</v>
      </c>
      <c r="G7" s="60">
        <f t="shared" ref="G7" si="22">IFERROR(IF(E7="Individual Unit",IF(VLOOKUP($F7,Products,26,FALSE)="","X",VLOOKUP($F7,Products,26,FALSE)),""),"")</f>
        <v>80</v>
      </c>
      <c r="H7" s="23" t="str">
        <f t="shared" si="1"/>
        <v>Bidfood</v>
      </c>
      <c r="I7" s="24" t="str">
        <f t="shared" si="2"/>
        <v>19695</v>
      </c>
      <c r="J7" s="24" t="str">
        <f t="shared" si="3"/>
        <v>Gluten Free Brioche Style burger bun</v>
      </c>
      <c r="L7" s="70">
        <f t="shared" si="4"/>
        <v>0</v>
      </c>
      <c r="M7" s="70">
        <f t="shared" si="5"/>
        <v>0</v>
      </c>
      <c r="N7" s="70">
        <f t="shared" si="6"/>
        <v>0</v>
      </c>
      <c r="O7" s="70">
        <f t="shared" si="7"/>
        <v>0</v>
      </c>
      <c r="P7" s="70">
        <f t="shared" si="8"/>
        <v>0</v>
      </c>
      <c r="Q7" s="70">
        <f t="shared" si="9"/>
        <v>0</v>
      </c>
      <c r="R7" s="70">
        <f t="shared" si="10"/>
        <v>0</v>
      </c>
      <c r="S7" s="70">
        <f t="shared" si="11"/>
        <v>0</v>
      </c>
      <c r="T7" s="70">
        <v>0</v>
      </c>
      <c r="U7" s="70">
        <f t="shared" si="12"/>
        <v>0</v>
      </c>
      <c r="V7" s="80"/>
      <c r="W7" s="70">
        <f t="shared" si="13"/>
        <v>1.6800000000000002</v>
      </c>
      <c r="X7" s="70">
        <f t="shared" si="14"/>
        <v>40.56</v>
      </c>
      <c r="Y7" s="70">
        <f t="shared" si="15"/>
        <v>5.5200000000000005</v>
      </c>
      <c r="Z7" s="70">
        <f t="shared" si="16"/>
        <v>5.12</v>
      </c>
      <c r="AA7" s="70">
        <f t="shared" si="17"/>
        <v>0.4</v>
      </c>
      <c r="AB7" s="70">
        <f t="shared" si="18"/>
        <v>4.32</v>
      </c>
      <c r="AC7" s="70">
        <f t="shared" si="19"/>
        <v>0.54400000000000004</v>
      </c>
      <c r="AD7" s="70">
        <f t="shared" si="20"/>
        <v>6</v>
      </c>
      <c r="AE7" s="70">
        <v>0</v>
      </c>
      <c r="AF7" s="70">
        <f t="shared" si="21"/>
        <v>228</v>
      </c>
    </row>
    <row r="8" spans="2:32" s="4" customFormat="1" ht="30" customHeight="1" x14ac:dyDescent="0.25">
      <c r="B8" s="23" t="s">
        <v>6223</v>
      </c>
      <c r="C8" s="24">
        <v>2</v>
      </c>
      <c r="D8" s="24">
        <v>3</v>
      </c>
      <c r="E8" s="23" t="s">
        <v>1216</v>
      </c>
      <c r="F8" s="65" t="s">
        <v>1052</v>
      </c>
      <c r="G8" s="60">
        <f t="shared" si="0"/>
        <v>25</v>
      </c>
      <c r="H8" s="23" t="str">
        <f t="shared" si="1"/>
        <v>Bidfood</v>
      </c>
      <c r="I8" s="24" t="str">
        <f t="shared" si="2"/>
        <v>50653</v>
      </c>
      <c r="J8" s="24" t="str">
        <f t="shared" si="3"/>
        <v>EF Mature Cheddar Slices</v>
      </c>
      <c r="L8" s="70">
        <f t="shared" si="4"/>
        <v>12.7</v>
      </c>
      <c r="M8" s="70">
        <f t="shared" si="5"/>
        <v>0</v>
      </c>
      <c r="N8" s="70">
        <f t="shared" si="6"/>
        <v>17.45</v>
      </c>
      <c r="O8" s="70">
        <f t="shared" si="7"/>
        <v>6.6000000000000005</v>
      </c>
      <c r="P8" s="70">
        <f t="shared" si="8"/>
        <v>10.85</v>
      </c>
      <c r="Q8" s="70">
        <f t="shared" si="9"/>
        <v>0</v>
      </c>
      <c r="R8" s="70">
        <f t="shared" si="10"/>
        <v>0.95</v>
      </c>
      <c r="S8" s="70">
        <f t="shared" si="11"/>
        <v>0</v>
      </c>
      <c r="T8" s="70">
        <v>0</v>
      </c>
      <c r="U8" s="70">
        <f t="shared" si="12"/>
        <v>208</v>
      </c>
      <c r="V8" s="80"/>
      <c r="W8" s="70">
        <f t="shared" si="13"/>
        <v>19.049999999999997</v>
      </c>
      <c r="X8" s="70">
        <f t="shared" si="14"/>
        <v>0</v>
      </c>
      <c r="Y8" s="70">
        <f t="shared" si="15"/>
        <v>26.174999999999997</v>
      </c>
      <c r="Z8" s="70">
        <f t="shared" si="16"/>
        <v>9.9</v>
      </c>
      <c r="AA8" s="70">
        <f t="shared" si="17"/>
        <v>16.274999999999999</v>
      </c>
      <c r="AB8" s="70">
        <f t="shared" si="18"/>
        <v>0</v>
      </c>
      <c r="AC8" s="70">
        <f t="shared" si="19"/>
        <v>1.4249999999999998</v>
      </c>
      <c r="AD8" s="70">
        <f t="shared" si="20"/>
        <v>0</v>
      </c>
      <c r="AE8" s="70">
        <v>0</v>
      </c>
      <c r="AF8" s="70">
        <f t="shared" si="21"/>
        <v>312</v>
      </c>
    </row>
    <row r="9" spans="2:32" s="4" customFormat="1" ht="30" customHeight="1" x14ac:dyDescent="0.25">
      <c r="B9" s="23" t="s">
        <v>2290</v>
      </c>
      <c r="C9" s="24">
        <v>5</v>
      </c>
      <c r="D9" s="24">
        <v>7.5</v>
      </c>
      <c r="E9" s="23" t="s">
        <v>6204</v>
      </c>
      <c r="F9" s="65" t="s">
        <v>5105</v>
      </c>
      <c r="G9" s="60" t="str">
        <f t="shared" si="0"/>
        <v/>
      </c>
      <c r="H9" s="23" t="str">
        <f t="shared" si="1"/>
        <v>Bidfood</v>
      </c>
      <c r="I9" s="24" t="str">
        <f t="shared" si="2"/>
        <v>1093</v>
      </c>
      <c r="J9" s="24" t="str">
        <f t="shared" si="3"/>
        <v>Summer County Soft Spread</v>
      </c>
      <c r="L9" s="70">
        <f t="shared" si="4"/>
        <v>0</v>
      </c>
      <c r="M9" s="70">
        <f t="shared" si="5"/>
        <v>0</v>
      </c>
      <c r="N9" s="70">
        <f t="shared" si="6"/>
        <v>2.75</v>
      </c>
      <c r="O9" s="70">
        <f t="shared" si="7"/>
        <v>2</v>
      </c>
      <c r="P9" s="70">
        <f t="shared" si="8"/>
        <v>0.75</v>
      </c>
      <c r="Q9" s="70">
        <f t="shared" si="9"/>
        <v>0</v>
      </c>
      <c r="R9" s="70">
        <f t="shared" si="10"/>
        <v>6.9999999999999993E-2</v>
      </c>
      <c r="S9" s="70">
        <f t="shared" si="11"/>
        <v>0</v>
      </c>
      <c r="T9" s="70">
        <v>0</v>
      </c>
      <c r="U9" s="70">
        <f t="shared" si="12"/>
        <v>24.75</v>
      </c>
      <c r="V9" s="80"/>
      <c r="W9" s="70">
        <f t="shared" si="13"/>
        <v>0</v>
      </c>
      <c r="X9" s="70">
        <f t="shared" si="14"/>
        <v>0</v>
      </c>
      <c r="Y9" s="70">
        <f t="shared" si="15"/>
        <v>4.125</v>
      </c>
      <c r="Z9" s="70">
        <f t="shared" si="16"/>
        <v>3</v>
      </c>
      <c r="AA9" s="70">
        <f t="shared" si="17"/>
        <v>1.125</v>
      </c>
      <c r="AB9" s="70">
        <f t="shared" si="18"/>
        <v>0</v>
      </c>
      <c r="AC9" s="70">
        <f t="shared" si="19"/>
        <v>0.10499999999999998</v>
      </c>
      <c r="AD9" s="70">
        <f t="shared" si="20"/>
        <v>0</v>
      </c>
      <c r="AE9" s="70">
        <v>0</v>
      </c>
      <c r="AF9" s="70">
        <f t="shared" si="21"/>
        <v>37.125</v>
      </c>
    </row>
    <row r="10" spans="2:32" s="4" customFormat="1" ht="30" customHeight="1" x14ac:dyDescent="0.25">
      <c r="B10" s="23" t="s">
        <v>1288</v>
      </c>
      <c r="C10" s="24">
        <v>6</v>
      </c>
      <c r="D10" s="24">
        <v>10</v>
      </c>
      <c r="E10" s="23" t="s">
        <v>6204</v>
      </c>
      <c r="F10" s="65" t="s">
        <v>3274</v>
      </c>
      <c r="G10" s="60" t="str">
        <f t="shared" si="0"/>
        <v/>
      </c>
      <c r="H10" s="23" t="str">
        <f t="shared" si="1"/>
        <v>Tamar Fresh</v>
      </c>
      <c r="I10" s="24" t="str">
        <f t="shared" si="2"/>
        <v>18010</v>
      </c>
      <c r="J10" s="24" t="str">
        <f t="shared" si="3"/>
        <v>Iceberg Lettuce</v>
      </c>
      <c r="L10" s="70">
        <f t="shared" si="4"/>
        <v>7.2000000000000008E-2</v>
      </c>
      <c r="M10" s="70">
        <f t="shared" si="5"/>
        <v>8.3999999999999991E-2</v>
      </c>
      <c r="N10" s="70">
        <f t="shared" si="6"/>
        <v>6.0000000000000001E-3</v>
      </c>
      <c r="O10" s="70">
        <f t="shared" si="7"/>
        <v>6.0000000000000001E-3</v>
      </c>
      <c r="P10" s="70">
        <f t="shared" si="8"/>
        <v>0</v>
      </c>
      <c r="Q10" s="70">
        <f t="shared" si="9"/>
        <v>0.09</v>
      </c>
      <c r="R10" s="70">
        <f t="shared" si="10"/>
        <v>1.2000000000000001E-3</v>
      </c>
      <c r="S10" s="70">
        <v>0</v>
      </c>
      <c r="T10" s="70">
        <v>0</v>
      </c>
      <c r="U10" s="70">
        <f t="shared" si="12"/>
        <v>0.66</v>
      </c>
      <c r="V10" s="80"/>
      <c r="W10" s="70">
        <f t="shared" si="13"/>
        <v>0.12</v>
      </c>
      <c r="X10" s="70">
        <f t="shared" si="14"/>
        <v>0.13999999999999999</v>
      </c>
      <c r="Y10" s="70">
        <f t="shared" si="15"/>
        <v>0.01</v>
      </c>
      <c r="Z10" s="70">
        <f t="shared" si="16"/>
        <v>0.01</v>
      </c>
      <c r="AA10" s="70">
        <f t="shared" si="17"/>
        <v>0</v>
      </c>
      <c r="AB10" s="70">
        <f t="shared" si="18"/>
        <v>0.15</v>
      </c>
      <c r="AC10" s="70">
        <f t="shared" si="19"/>
        <v>2E-3</v>
      </c>
      <c r="AD10" s="70">
        <f t="shared" si="20"/>
        <v>0</v>
      </c>
      <c r="AE10" s="70">
        <v>0</v>
      </c>
      <c r="AF10" s="70">
        <f t="shared" si="21"/>
        <v>1.1000000000000001</v>
      </c>
    </row>
    <row r="11" spans="2:32" s="4" customFormat="1" ht="30" customHeight="1" x14ac:dyDescent="0.25">
      <c r="B11" s="23" t="s">
        <v>6268</v>
      </c>
      <c r="C11" s="24">
        <v>15</v>
      </c>
      <c r="D11" s="24">
        <v>25</v>
      </c>
      <c r="E11" s="23" t="s">
        <v>6204</v>
      </c>
      <c r="F11" s="65" t="s">
        <v>3280</v>
      </c>
      <c r="G11" s="60" t="str">
        <f t="shared" si="0"/>
        <v/>
      </c>
      <c r="H11" s="23" t="str">
        <f t="shared" si="1"/>
        <v>Tamar Fresh</v>
      </c>
      <c r="I11" s="24" t="str">
        <f t="shared" si="2"/>
        <v>5060</v>
      </c>
      <c r="J11" s="24" t="str">
        <f t="shared" si="3"/>
        <v>Cucumber 35-40mm</v>
      </c>
      <c r="L11" s="70">
        <f t="shared" si="4"/>
        <v>0.15</v>
      </c>
      <c r="M11" s="70">
        <f t="shared" si="5"/>
        <v>0.18</v>
      </c>
      <c r="N11" s="70">
        <f t="shared" si="6"/>
        <v>0.09</v>
      </c>
      <c r="O11" s="70">
        <f t="shared" si="7"/>
        <v>0.09</v>
      </c>
      <c r="P11" s="70">
        <f t="shared" si="8"/>
        <v>0</v>
      </c>
      <c r="Q11" s="70">
        <f t="shared" si="9"/>
        <v>0.10499999999999998</v>
      </c>
      <c r="R11" s="70">
        <f t="shared" si="10"/>
        <v>0</v>
      </c>
      <c r="S11" s="70">
        <v>0</v>
      </c>
      <c r="T11" s="70">
        <v>0.06</v>
      </c>
      <c r="U11" s="70">
        <f t="shared" si="12"/>
        <v>2.1</v>
      </c>
      <c r="V11" s="80"/>
      <c r="W11" s="70">
        <f t="shared" si="13"/>
        <v>0.25</v>
      </c>
      <c r="X11" s="70">
        <f t="shared" si="14"/>
        <v>0.3</v>
      </c>
      <c r="Y11" s="70">
        <f t="shared" si="15"/>
        <v>0.15</v>
      </c>
      <c r="Z11" s="70">
        <f t="shared" si="16"/>
        <v>0.15</v>
      </c>
      <c r="AA11" s="70">
        <f t="shared" si="17"/>
        <v>0</v>
      </c>
      <c r="AB11" s="70">
        <f t="shared" si="18"/>
        <v>0.17499999999999999</v>
      </c>
      <c r="AC11" s="70">
        <f t="shared" si="19"/>
        <v>0</v>
      </c>
      <c r="AD11" s="70">
        <v>0</v>
      </c>
      <c r="AE11" s="70">
        <v>7.2000000000000008E-2</v>
      </c>
      <c r="AF11" s="70">
        <f t="shared" si="21"/>
        <v>3.5000000000000004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s="4" customFormat="1" ht="30" hidden="1" customHeight="1" x14ac:dyDescent="0.25">
      <c r="B17" s="23"/>
      <c r="C17" s="24"/>
      <c r="D17" s="24"/>
      <c r="E17" s="23"/>
      <c r="F17" s="65"/>
      <c r="G17" s="60" t="str">
        <f t="shared" si="0"/>
        <v/>
      </c>
      <c r="H17" s="23" t="str">
        <f t="shared" si="1"/>
        <v>Not Found</v>
      </c>
      <c r="I17" s="24" t="str">
        <f t="shared" si="2"/>
        <v>Not Found</v>
      </c>
      <c r="J17" s="24" t="str">
        <f t="shared" si="3"/>
        <v>Not Found</v>
      </c>
      <c r="L17" s="70" t="str">
        <f t="shared" si="4"/>
        <v>Err</v>
      </c>
      <c r="M17" s="70" t="str">
        <f t="shared" si="5"/>
        <v>Err</v>
      </c>
      <c r="N17" s="70" t="str">
        <f t="shared" si="6"/>
        <v>Err</v>
      </c>
      <c r="O17" s="70" t="str">
        <f t="shared" si="7"/>
        <v>Err</v>
      </c>
      <c r="P17" s="70" t="str">
        <f t="shared" si="8"/>
        <v>Err</v>
      </c>
      <c r="Q17" s="70" t="str">
        <f t="shared" si="9"/>
        <v>Err</v>
      </c>
      <c r="R17" s="70" t="str">
        <f t="shared" si="10"/>
        <v>Err</v>
      </c>
      <c r="S17" s="70" t="str">
        <f t="shared" si="11"/>
        <v>Err</v>
      </c>
      <c r="T17" s="70"/>
      <c r="U17" s="70" t="str">
        <f t="shared" si="12"/>
        <v>Err</v>
      </c>
      <c r="V17" s="80"/>
      <c r="W17" s="70" t="str">
        <f t="shared" si="13"/>
        <v>Err</v>
      </c>
      <c r="X17" s="70" t="str">
        <f t="shared" si="14"/>
        <v>Err</v>
      </c>
      <c r="Y17" s="70" t="str">
        <f t="shared" si="15"/>
        <v>Err</v>
      </c>
      <c r="Z17" s="70" t="str">
        <f t="shared" si="16"/>
        <v>Err</v>
      </c>
      <c r="AA17" s="70" t="str">
        <f t="shared" si="17"/>
        <v>Err</v>
      </c>
      <c r="AB17" s="70" t="str">
        <f t="shared" si="18"/>
        <v>Err</v>
      </c>
      <c r="AC17" s="70" t="str">
        <f t="shared" si="19"/>
        <v>Err</v>
      </c>
      <c r="AD17" s="70" t="str">
        <f t="shared" si="20"/>
        <v>Err</v>
      </c>
      <c r="AE17" s="70"/>
      <c r="AF17" s="70" t="str">
        <f t="shared" si="21"/>
        <v>Err</v>
      </c>
    </row>
    <row r="18" spans="2:32" ht="15.75" x14ac:dyDescent="0.25">
      <c r="B18" s="89" t="s">
        <v>6270</v>
      </c>
      <c r="C18" s="90"/>
      <c r="D18" s="90"/>
      <c r="E18" s="90"/>
      <c r="F18" s="90"/>
      <c r="G18" s="90"/>
      <c r="H18" s="90"/>
      <c r="I18" s="90"/>
      <c r="J18" s="91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4" customFormat="1" ht="30" customHeight="1" x14ac:dyDescent="0.25">
      <c r="B19" s="23" t="s">
        <v>6079</v>
      </c>
      <c r="C19" s="24">
        <v>0.1</v>
      </c>
      <c r="D19" s="24">
        <v>0.1</v>
      </c>
      <c r="E19" s="23" t="s">
        <v>1216</v>
      </c>
      <c r="F19" s="65" t="s">
        <v>3258</v>
      </c>
      <c r="G19" s="60">
        <f>IFERROR(IF(E19="Individual Unit",IF(VLOOKUP($F19,Products,26,FALSE)="","X",VLOOKUP($F19,Products,26,FALSE)),""),"")</f>
        <v>3000</v>
      </c>
      <c r="H19" s="23" t="str">
        <f>_xlfn.IFNA(VLOOKUP($F19,Products,2,FALSE),"Not Found")</f>
        <v>Tamar Fresh</v>
      </c>
      <c r="I19" s="24" t="str">
        <f>_xlfn.IFNA(VLOOKUP($F19,Products,4,FALSE),"Not Found")</f>
        <v>23078</v>
      </c>
      <c r="J19" s="24" t="str">
        <f>_xlfn.IFNA(VLOOKUP($F19,Products,5,FALSE),"Not Found")</f>
        <v>Watermelon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0.9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12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0.60000000000000009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0.60000000000000009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0.30000000000000004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</v>
      </c>
      <c r="S19" s="70">
        <v>0</v>
      </c>
      <c r="T19" s="70">
        <v>12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54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0.9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12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0.60000000000000009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0.60000000000000009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0.30000000000000004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</v>
      </c>
      <c r="AD19" s="70">
        <v>0</v>
      </c>
      <c r="AE19" s="70">
        <v>12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54</v>
      </c>
    </row>
    <row r="20" spans="2:32" s="4" customFormat="1" ht="30" hidden="1" customHeight="1" x14ac:dyDescent="0.25">
      <c r="B20" s="38"/>
      <c r="C20" s="39"/>
      <c r="D20" s="39"/>
      <c r="E20" s="38"/>
      <c r="F20" s="65"/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Not Found</v>
      </c>
      <c r="I20" s="24" t="str">
        <f>_xlfn.IFNA(VLOOKUP($F20,Products,4,FALSE),"Not Found")</f>
        <v>Not Found</v>
      </c>
      <c r="J20" s="24" t="str">
        <f>_xlfn.IFNA(VLOOKUP($F20,Products,5,FALSE),"Not Found")</f>
        <v>Not Found</v>
      </c>
      <c r="L20" s="70" t="str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Err</v>
      </c>
      <c r="M20" s="70" t="str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Err</v>
      </c>
      <c r="N20" s="70" t="str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Err</v>
      </c>
      <c r="O20" s="70" t="str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Err</v>
      </c>
      <c r="P20" s="70" t="str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Err</v>
      </c>
      <c r="Q20" s="70" t="str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Err</v>
      </c>
      <c r="R20" s="70" t="str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Err</v>
      </c>
      <c r="S20" s="70" t="str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Err</v>
      </c>
      <c r="T20" s="70"/>
      <c r="U20" s="70" t="str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Err</v>
      </c>
      <c r="V20" s="80"/>
      <c r="W20" s="70" t="str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Err</v>
      </c>
      <c r="X20" s="70" t="str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Err</v>
      </c>
      <c r="Y20" s="70" t="str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Err</v>
      </c>
      <c r="Z20" s="70" t="str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Err</v>
      </c>
      <c r="AA20" s="70" t="str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Err</v>
      </c>
      <c r="AB20" s="70" t="str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Err</v>
      </c>
      <c r="AC20" s="70" t="str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Err</v>
      </c>
      <c r="AD20" s="70" t="str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Err</v>
      </c>
      <c r="AE20" s="70"/>
      <c r="AF20" s="70" t="str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Err</v>
      </c>
    </row>
    <row r="21" spans="2:32" s="4" customFormat="1" ht="30" hidden="1" customHeight="1" x14ac:dyDescent="0.25">
      <c r="B21" s="38"/>
      <c r="C21" s="39"/>
      <c r="D21" s="39"/>
      <c r="E21" s="38"/>
      <c r="F21" s="65"/>
      <c r="G21" s="60" t="str">
        <f>IFERROR(IF(E21="Individual Unit",IF(VLOOKUP($F21,Products,26,FALSE)="","X",VLOOKUP($F21,Products,26,FALSE)),""),"")</f>
        <v/>
      </c>
      <c r="H21" s="23" t="str">
        <f>_xlfn.IFNA(VLOOKUP($F21,Products,2,FALSE),"Not Found")</f>
        <v>Not Found</v>
      </c>
      <c r="I21" s="24" t="str">
        <f>_xlfn.IFNA(VLOOKUP($F21,Products,4,FALSE),"Not Found")</f>
        <v>Not Found</v>
      </c>
      <c r="J21" s="24" t="str">
        <f>_xlfn.IFNA(VLOOKUP($F21,Products,5,FALSE),"Not Found")</f>
        <v>Not Found</v>
      </c>
      <c r="L21" s="70" t="str">
        <f>IFERROR(IF($E21="Individual Unit",IF(VLOOKUP($F21,Products,18,FALSE)="","Missing",(SUM(SUM(_xlfn.IFNA(VLOOKUP($F21,Products,18,FALSE),"Not Found")/100)*$G21*$C21))),IF(VLOOKUP($F21,Products,18,FALSE)="","Missing",(SUM(SUM(_xlfn.IFNA(VLOOKUP($F21,Products,18,FALSE),"Not Found")/100)*$C21)))),"Err")</f>
        <v>Err</v>
      </c>
      <c r="M21" s="70" t="str">
        <f>IFERROR(IF($E21="Individual Unit",IF(VLOOKUP($F21,Products,19,FALSE)="","Missing",(SUM(SUM(_xlfn.IFNA(VLOOKUP($F21,Products,19,FALSE),"Not Found")/100)*$G21*$C21))),IF(VLOOKUP($F21,Products,19,FALSE)="","Missing",(SUM(SUM(_xlfn.IFNA(VLOOKUP($F21,Products,19,FALSE),"Not Found")/100)*$C21)))),"Err")</f>
        <v>Err</v>
      </c>
      <c r="N21" s="70" t="str">
        <f>IFERROR(IF($E21="Individual Unit",IF(VLOOKUP($F21,Products,20,FALSE)="","Missing",(SUM(SUM(_xlfn.IFNA(VLOOKUP($F21,Products,20,FALSE),"Not Found")/100)*$G21*$C21))),IF(VLOOKUP($F21,Products,20,FALSE)="","Missing",(SUM(SUM(_xlfn.IFNA(VLOOKUP($F21,Products,20,FALSE),"Not Found")/100)*$C21)))),"Err")</f>
        <v>Err</v>
      </c>
      <c r="O21" s="70" t="str">
        <f>IFERROR(IF($E21="Individual Unit",IF(VLOOKUP($F21,Products,27,FALSE)="","Missing",(SUM(SUM(_xlfn.IFNA(VLOOKUP($F21,Products,27,FALSE),"Not Found")/100)*$G21*$C21))),IF(VLOOKUP($F21,Products,27,FALSE)="","Missing",(SUM(SUM(_xlfn.IFNA(VLOOKUP($F21,Products,27,FALSE),"Not Found")/100)*$C21)))),"Err")</f>
        <v>Err</v>
      </c>
      <c r="P21" s="70" t="str">
        <f>IFERROR(IF($E21="Individual Unit",IF(VLOOKUP($F21,Products,21,FALSE)="","Missing",(SUM(SUM(_xlfn.IFNA(VLOOKUP($F21,Products,21,FALSE),"Not Found")/100)*$G21*$C21))),IF(VLOOKUP($F21,Products,21,FALSE)="","Missing",(SUM(SUM(_xlfn.IFNA(VLOOKUP($F21,Products,21,FALSE),"Not Found")/100)*$C21)))),"Err")</f>
        <v>Err</v>
      </c>
      <c r="Q21" s="70" t="str">
        <f>IFERROR(IF($E21="Individual Unit",IF(VLOOKUP($F21,Products,22,FALSE)="","Missing",(SUM(SUM(_xlfn.IFNA(VLOOKUP($F21,Products,22,FALSE),"Not Found")/100)*$G21*$C21))),IF(VLOOKUP($F21,Products,22,FALSE)="","Missing",(SUM(SUM(_xlfn.IFNA(VLOOKUP($F21,Products,22,FALSE),"Not Found")/100)*$C21)))),"Err")</f>
        <v>Err</v>
      </c>
      <c r="R21" s="70" t="str">
        <f>IFERROR(IF($E21="Individual Unit",IF(VLOOKUP($F21,Products,23,FALSE)="","Missing",(SUM(SUM(_xlfn.IFNA(VLOOKUP($F21,Products,23,FALSE),"Not Found")/100)*$G21*$C21))),IF(VLOOKUP($F21,Products,23,FALSE)="","Missing",(SUM(SUM(_xlfn.IFNA(VLOOKUP($F21,Products,23,FALSE),"Not Found")/100)*$C21)))),"Err")</f>
        <v>Err</v>
      </c>
      <c r="S21" s="70" t="str">
        <f>IFERROR(IF($E21="Individual Unit",IF(VLOOKUP($F21,Products,24,FALSE)="","Missing",(SUM(SUM(_xlfn.IFNA(VLOOKUP($F21,Products,24,FALSE),"Not Found")/100)*$G21*$C21))),IF(VLOOKUP($F21,Products,24,FALSE)="","Missing",(SUM(SUM(_xlfn.IFNA(VLOOKUP($F21,Products,24,FALSE),"Not Found")/100)*$C21)))),"Err")</f>
        <v>Err</v>
      </c>
      <c r="T21" s="70"/>
      <c r="U21" s="70" t="str">
        <f>IFERROR(IF($E21="Individual Unit",IF(VLOOKUP($F21,Products,25,FALSE)="","Missing",(SUM(SUM(_xlfn.IFNA(VLOOKUP($F21,Products,25,FALSE),"Not Found")/100)*$G21*$C21))),IF(VLOOKUP($F21,Products,25,FALSE)="","Missing",(SUM(SUM(_xlfn.IFNA(VLOOKUP($F21,Products,25,FALSE),"Not Found")/100)*$C21)))),"Err")</f>
        <v>Err</v>
      </c>
      <c r="V21" s="80"/>
      <c r="W21" s="70" t="str">
        <f>IFERROR(IF($E21="Individual Unit",IF(VLOOKUP($F21,Products,18,FALSE)="","Missing",(SUM(SUM(_xlfn.IFNA(VLOOKUP($F21,Products,18,FALSE),"Not Found")/100)*$G21*$D21))),IF(VLOOKUP($F21,Products,18,FALSE)="","Missing",(SUM(SUM(_xlfn.IFNA(VLOOKUP($F21,Products,18,FALSE),"Not Found")/100)*$D21)))),"Err")</f>
        <v>Err</v>
      </c>
      <c r="X21" s="70" t="str">
        <f>IFERROR(IF($E21="Individual Unit",IF(VLOOKUP($F21,Products,19,FALSE)="","Missing",(SUM(SUM(_xlfn.IFNA(VLOOKUP($F21,Products,19,FALSE),"Not Found")/100)*$G21*$D21))),IF(VLOOKUP($F21,Products,19,FALSE)="","Missing",(SUM(SUM(_xlfn.IFNA(VLOOKUP($F21,Products,19,FALSE),"Not Found")/100)*$D21)))),"Err")</f>
        <v>Err</v>
      </c>
      <c r="Y21" s="70" t="str">
        <f>IFERROR(IF($E21="Individual Unit",IF(VLOOKUP($F21,Products,20,FALSE)="","Missing",(SUM(SUM(_xlfn.IFNA(VLOOKUP($F21,Products,20,FALSE),"Not Found")/100)*$G21*$D21))),IF(VLOOKUP($F21,Products,20,FALSE)="","Missing",(SUM(SUM(_xlfn.IFNA(VLOOKUP($F21,Products,20,FALSE),"Not Found")/100)*$D21)))),"Err")</f>
        <v>Err</v>
      </c>
      <c r="Z21" s="70" t="str">
        <f>IFERROR(IF($E21="Individual Unit",IF(VLOOKUP($F21,Products,27,FALSE)="","Missing",(SUM(SUM(_xlfn.IFNA(VLOOKUP($F21,Products,27,FALSE),"Not Found")/100)*$G21*$D21))),IF(VLOOKUP($F21,Products,27,FALSE)="","Missing",(SUM(SUM(_xlfn.IFNA(VLOOKUP($F21,Products,27,FALSE),"Not Found")/100)*$D21)))),"Err")</f>
        <v>Err</v>
      </c>
      <c r="AA21" s="70" t="str">
        <f>IFERROR(IF($E21="Individual Unit",IF(VLOOKUP($F21,Products,21,FALSE)="","Missing",(SUM(SUM(_xlfn.IFNA(VLOOKUP($F21,Products,21,FALSE),"Not Found")/100)*$G21*$D21))),IF(VLOOKUP($F21,Products,21,FALSE)="","Missing",(SUM(SUM(_xlfn.IFNA(VLOOKUP($F21,Products,21,FALSE),"Not Found")/100)*$D21)))),"Err")</f>
        <v>Err</v>
      </c>
      <c r="AB21" s="70" t="str">
        <f>IFERROR(IF($E21="Individual Unit",IF(VLOOKUP($F21,Products,22,FALSE)="","Missing",(SUM(SUM(_xlfn.IFNA(VLOOKUP($F21,Products,22,FALSE),"Not Found")/100)*$G21*$D21))),IF(VLOOKUP($F21,Products,22,FALSE)="","Missing",(SUM(SUM(_xlfn.IFNA(VLOOKUP($F21,Products,22,FALSE),"Not Found")/100)*$D21)))),"Err")</f>
        <v>Err</v>
      </c>
      <c r="AC21" s="70" t="str">
        <f>IFERROR(IF($E21="Individual Unit",IF(VLOOKUP($F21,Products,23,FALSE)="","Missing",(SUM(SUM(_xlfn.IFNA(VLOOKUP($F21,Products,23,FALSE),"Not Found")/100)*$G21*$D21))),IF(VLOOKUP($F21,Products,23,FALSE)="","Missing",(SUM(SUM(_xlfn.IFNA(VLOOKUP($F21,Products,23,FALSE),"Not Found")/100)*$D21)))),"Err")</f>
        <v>Err</v>
      </c>
      <c r="AD21" s="70" t="str">
        <f>IFERROR(IF($E21="Individual Unit",IF(VLOOKUP($F21,Products,24,FALSE)="","Missing",(SUM(SUM(_xlfn.IFNA(VLOOKUP($F21,Products,24,FALSE),"Not Found")/100)*$G21*$D21))),IF(VLOOKUP($F21,Products,24,FALSE)="","Missing",(SUM(SUM(_xlfn.IFNA(VLOOKUP($F21,Products,24,FALSE),"Not Found")/100)*$D21)))),"Err")</f>
        <v>Err</v>
      </c>
      <c r="AE21" s="70"/>
      <c r="AF21" s="70" t="str">
        <f>IFERROR(IF($E21="Individual Unit",IF(VLOOKUP($F21,Products,25,FALSE)="","Missing",(SUM(SUM(_xlfn.IFNA(VLOOKUP($F21,Products,25,FALSE),"Not Found")/100)*$G21*$D21))),IF(VLOOKUP($F21,Products,25,FALSE)="","Missing",(SUM(SUM(_xlfn.IFNA(VLOOKUP($F21,Products,25,FALSE),"Not Found")/100)*$D21)))),"Err")</f>
        <v>Err</v>
      </c>
    </row>
    <row r="22" spans="2:32" x14ac:dyDescent="0.25">
      <c r="L22" s="71">
        <f>SUM(L6:L21)</f>
        <v>15.056999999999999</v>
      </c>
      <c r="M22" s="71">
        <f t="shared" ref="M22:U22" si="23">SUM(M6:M21)</f>
        <v>44.764000000000003</v>
      </c>
      <c r="N22" s="71">
        <f t="shared" si="23"/>
        <v>25.510999999999999</v>
      </c>
      <c r="O22" s="71">
        <f t="shared" si="23"/>
        <v>13.521000000000001</v>
      </c>
      <c r="P22" s="71">
        <f t="shared" si="23"/>
        <v>11.99</v>
      </c>
      <c r="Q22" s="71">
        <f t="shared" si="23"/>
        <v>3.1599999999999993</v>
      </c>
      <c r="R22" s="71">
        <f t="shared" si="23"/>
        <v>1.6062000000000003</v>
      </c>
      <c r="S22" s="71">
        <f t="shared" si="23"/>
        <v>0.84500000000000008</v>
      </c>
      <c r="T22" s="71">
        <f t="shared" si="23"/>
        <v>12.06</v>
      </c>
      <c r="U22" s="71">
        <f t="shared" si="23"/>
        <v>470.86000000000007</v>
      </c>
      <c r="V22" s="73" t="s">
        <v>6151</v>
      </c>
      <c r="W22" s="71">
        <f t="shared" ref="W22:AF22" si="24">SUM(W6:W21)</f>
        <v>21.999999999999996</v>
      </c>
      <c r="X22" s="71">
        <f t="shared" si="24"/>
        <v>53</v>
      </c>
      <c r="Y22" s="71">
        <f t="shared" si="24"/>
        <v>36.579999999999991</v>
      </c>
      <c r="Z22" s="71">
        <f t="shared" si="24"/>
        <v>18.78</v>
      </c>
      <c r="AA22" s="71">
        <f t="shared" si="24"/>
        <v>17.799999999999997</v>
      </c>
      <c r="AB22" s="71">
        <f t="shared" si="24"/>
        <v>4.9450000000000003</v>
      </c>
      <c r="AC22" s="71">
        <f t="shared" si="24"/>
        <v>2.0759999999999996</v>
      </c>
      <c r="AD22" s="71">
        <f t="shared" si="24"/>
        <v>6</v>
      </c>
      <c r="AE22" s="71">
        <f t="shared" si="24"/>
        <v>12.071999999999999</v>
      </c>
      <c r="AF22" s="71">
        <f t="shared" si="24"/>
        <v>635.72500000000002</v>
      </c>
    </row>
    <row r="23" spans="2:32" x14ac:dyDescent="0.25">
      <c r="L23" s="59"/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6154</v>
      </c>
      <c r="W23" s="59"/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ht="14.25" customHeight="1" x14ac:dyDescent="0.25">
      <c r="L24" s="84" t="b">
        <v>1</v>
      </c>
      <c r="M24" s="84" t="b">
        <v>1</v>
      </c>
      <c r="N24" s="59"/>
      <c r="O24" s="59"/>
      <c r="P24" s="59"/>
      <c r="Q24" s="84" t="b">
        <v>1</v>
      </c>
      <c r="R24" s="59"/>
      <c r="S24" s="59"/>
      <c r="T24" s="59"/>
      <c r="U24" s="59"/>
      <c r="V24" s="63" t="s">
        <v>6155</v>
      </c>
      <c r="W24" s="84" t="b">
        <v>1</v>
      </c>
      <c r="X24" s="84" t="b">
        <v>1</v>
      </c>
      <c r="Y24" s="59"/>
      <c r="Z24" s="59"/>
      <c r="AA24" s="59"/>
      <c r="AB24" s="84" t="b">
        <v>1</v>
      </c>
      <c r="AC24" s="59"/>
      <c r="AD24" s="59"/>
      <c r="AE24" s="59"/>
      <c r="AF24" s="59"/>
    </row>
    <row r="25" spans="2:32" x14ac:dyDescent="0.25">
      <c r="L25" s="59"/>
      <c r="M25" s="59"/>
      <c r="N25" s="59"/>
      <c r="O25" s="59"/>
      <c r="P25" s="59"/>
      <c r="Q25" s="84" t="b">
        <v>1</v>
      </c>
      <c r="R25" s="59"/>
      <c r="S25" s="59"/>
      <c r="T25" s="84" t="b">
        <v>1</v>
      </c>
      <c r="U25" s="59"/>
      <c r="V25" s="63" t="s">
        <v>6156</v>
      </c>
      <c r="W25" s="59"/>
      <c r="X25" s="59"/>
      <c r="Y25" s="59"/>
      <c r="Z25" s="59"/>
      <c r="AA25" s="59"/>
      <c r="AB25" s="84" t="b">
        <v>1</v>
      </c>
      <c r="AC25" s="59"/>
      <c r="AD25" s="59"/>
      <c r="AE25" s="84" t="b">
        <v>1</v>
      </c>
      <c r="AF25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8:J18"/>
    <mergeCell ref="I4:I5"/>
    <mergeCell ref="J4:J5"/>
    <mergeCell ref="L4:U4"/>
    <mergeCell ref="W4:AF4"/>
  </mergeCells>
  <hyperlinks>
    <hyperlink ref="L1" location="'HOME WEEK 1'!A1" display="'HOME WEEK 1'!A1" xr:uid="{89A973E0-DAA4-4CED-A20A-386EDC2FAD12}"/>
    <hyperlink ref="M1" location="'HOME WEEK 2'!A1" display="&lt; Week 2 Home" xr:uid="{9E64EB38-2517-473D-B591-31EBF8A9985B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7FCEC53-C7B5-4ED0-B70D-2EB346AA0675}">
          <x14:formula1>
            <xm:f>'Master Product List'!$B:$B</xm:f>
          </x14:formula1>
          <xm:sqref>F19:F21 F6:F17</xm:sqref>
        </x14:dataValidation>
      </x14:dataValidations>
    </ext>
  </extLst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C5D7-35E9-4CDD-BA46-9F51D0766F58}">
  <sheetPr>
    <tabColor theme="9" tint="-0.499984740745262"/>
  </sheetPr>
  <dimension ref="B1:AF24"/>
  <sheetViews>
    <sheetView showGridLines="0" zoomScaleNormal="100" workbookViewId="0">
      <pane xSplit="2" ySplit="5" topLeftCell="C6" activePane="bottomRight" state="frozen"/>
      <selection pane="topRight" activeCell="K10" sqref="K10"/>
      <selection pane="bottomLeft" activeCell="K10" sqref="K10"/>
      <selection pane="bottomRight" activeCell="K10" sqref="K10"/>
    </sheetView>
  </sheetViews>
  <sheetFormatPr defaultRowHeight="15" x14ac:dyDescent="0.25"/>
  <cols>
    <col min="1" max="1" width="3.140625" customWidth="1"/>
    <col min="2" max="2" width="18.28515625" customWidth="1"/>
    <col min="3" max="4" width="10.7109375" customWidth="1"/>
    <col min="5" max="5" width="15.7109375" customWidth="1"/>
    <col min="6" max="6" width="19.7109375" customWidth="1"/>
    <col min="7" max="7" width="4.85546875" customWidth="1"/>
    <col min="8" max="8" width="9.5703125" customWidth="1"/>
    <col min="9" max="9" width="10.5703125" customWidth="1"/>
    <col min="10" max="10" width="18.85546875" customWidth="1"/>
    <col min="11" max="11" width="1.140625" customWidth="1"/>
    <col min="12" max="21" width="9.28515625" customWidth="1"/>
    <col min="22" max="22" width="12.7109375" bestFit="1" customWidth="1"/>
    <col min="23" max="32" width="8.140625" customWidth="1"/>
  </cols>
  <sheetData>
    <row r="1" spans="2:32" s="2" customFormat="1" ht="29.25" customHeight="1" x14ac:dyDescent="0.25">
      <c r="B1" s="95" t="s">
        <v>6055</v>
      </c>
      <c r="C1" s="95"/>
      <c r="D1" s="95"/>
      <c r="E1" s="95"/>
      <c r="F1" s="95"/>
      <c r="G1" s="95"/>
      <c r="H1" s="95"/>
      <c r="I1" s="95"/>
      <c r="J1" s="95"/>
      <c r="K1" s="95"/>
      <c r="L1" s="36" t="s">
        <v>6134</v>
      </c>
      <c r="M1" s="36" t="s">
        <v>6135</v>
      </c>
      <c r="N1" s="5"/>
      <c r="O1" s="5"/>
    </row>
    <row r="2" spans="2:32" ht="5.25" customHeight="1" x14ac:dyDescent="0.25"/>
    <row r="3" spans="2:32" x14ac:dyDescent="0.25">
      <c r="L3" s="96" t="s">
        <v>6139</v>
      </c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2:32" ht="45" customHeight="1" x14ac:dyDescent="0.25">
      <c r="B4" s="92" t="s">
        <v>6140</v>
      </c>
      <c r="C4" s="97" t="s">
        <v>6141</v>
      </c>
      <c r="D4" s="98"/>
      <c r="E4" s="92" t="s">
        <v>6142</v>
      </c>
      <c r="F4" s="99" t="s">
        <v>6143</v>
      </c>
      <c r="G4" s="100"/>
      <c r="H4" s="92" t="s">
        <v>94</v>
      </c>
      <c r="I4" s="92" t="s">
        <v>6144</v>
      </c>
      <c r="J4" s="92" t="s">
        <v>6145</v>
      </c>
      <c r="L4" s="94" t="s">
        <v>6147</v>
      </c>
      <c r="M4" s="94"/>
      <c r="N4" s="94"/>
      <c r="O4" s="94"/>
      <c r="P4" s="94"/>
      <c r="Q4" s="94"/>
      <c r="R4" s="94"/>
      <c r="S4" s="94"/>
      <c r="T4" s="94"/>
      <c r="U4" s="94"/>
      <c r="V4" s="80"/>
      <c r="W4" s="94" t="s">
        <v>6148</v>
      </c>
      <c r="X4" s="94"/>
      <c r="Y4" s="94"/>
      <c r="Z4" s="94"/>
      <c r="AA4" s="94"/>
      <c r="AB4" s="94"/>
      <c r="AC4" s="94"/>
      <c r="AD4" s="94"/>
      <c r="AE4" s="94"/>
      <c r="AF4" s="94"/>
    </row>
    <row r="5" spans="2:32" ht="66.75" customHeight="1" x14ac:dyDescent="0.25">
      <c r="B5" s="93"/>
      <c r="C5" s="3" t="s">
        <v>6006</v>
      </c>
      <c r="D5" s="3" t="s">
        <v>6007</v>
      </c>
      <c r="E5" s="93"/>
      <c r="F5" s="101"/>
      <c r="G5" s="102"/>
      <c r="H5" s="93"/>
      <c r="I5" s="93"/>
      <c r="J5" s="93"/>
      <c r="L5" s="69" t="s">
        <v>6008</v>
      </c>
      <c r="M5" s="69" t="s">
        <v>6009</v>
      </c>
      <c r="N5" s="69" t="s">
        <v>6010</v>
      </c>
      <c r="O5" s="69" t="s">
        <v>6011</v>
      </c>
      <c r="P5" s="69" t="s">
        <v>6012</v>
      </c>
      <c r="Q5" s="69" t="s">
        <v>6013</v>
      </c>
      <c r="R5" s="69" t="s">
        <v>6014</v>
      </c>
      <c r="S5" s="69" t="s">
        <v>6202</v>
      </c>
      <c r="T5" s="69" t="s">
        <v>6203</v>
      </c>
      <c r="U5" s="69" t="s">
        <v>6016</v>
      </c>
      <c r="V5" s="80"/>
      <c r="W5" s="69" t="s">
        <v>6008</v>
      </c>
      <c r="X5" s="69" t="s">
        <v>6009</v>
      </c>
      <c r="Y5" s="69" t="s">
        <v>6010</v>
      </c>
      <c r="Z5" s="69" t="s">
        <v>6011</v>
      </c>
      <c r="AA5" s="69" t="s">
        <v>6012</v>
      </c>
      <c r="AB5" s="69" t="s">
        <v>6013</v>
      </c>
      <c r="AC5" s="69" t="s">
        <v>6014</v>
      </c>
      <c r="AD5" s="69" t="s">
        <v>6202</v>
      </c>
      <c r="AE5" s="69" t="s">
        <v>6203</v>
      </c>
      <c r="AF5" s="69" t="s">
        <v>6016</v>
      </c>
    </row>
    <row r="6" spans="2:32" s="4" customFormat="1" ht="47.25" customHeight="1" x14ac:dyDescent="0.25">
      <c r="B6" s="23" t="s">
        <v>2322</v>
      </c>
      <c r="C6" s="24">
        <v>25</v>
      </c>
      <c r="D6" s="24">
        <v>30</v>
      </c>
      <c r="E6" s="23" t="s">
        <v>6204</v>
      </c>
      <c r="F6" s="65" t="s">
        <v>4847</v>
      </c>
      <c r="G6" s="60" t="str">
        <f t="shared" ref="G6:G16" si="0">IFERROR(IF(E6="Individual Unit",IF(VLOOKUP($F6,Products,26,FALSE)="","X",VLOOKUP($F6,Products,26,FALSE)),""),"")</f>
        <v/>
      </c>
      <c r="H6" s="23" t="str">
        <f t="shared" ref="H6:H16" si="1">_xlfn.IFNA(VLOOKUP($F6,Products,2,FALSE),"Not Found")</f>
        <v>Savona</v>
      </c>
      <c r="I6" s="24" t="str">
        <f t="shared" ref="I6:I16" si="2">_xlfn.IFNA(VLOOKUP($F6,Products,4,FALSE),"Not Found")</f>
        <v>269167</v>
      </c>
      <c r="J6" s="24" t="str">
        <f t="shared" ref="J6:J16" si="3">_xlfn.IFNA(VLOOKUP($F6,Products,5,FALSE),"Not Found")</f>
        <v>GRATED MATURE CHEDDAR CHEESE C/R</v>
      </c>
      <c r="L6" s="70">
        <f t="shared" ref="L6:L16" si="4">IFERROR(IF($E6="Individual Unit",IF(VLOOKUP($F6,Products,18,FALSE)="","Missing",(SUM(SUM(_xlfn.IFNA(VLOOKUP($F6,Products,18,FALSE),"Not Found")/100)*$G6*$C6))),IF(VLOOKUP($F6,Products,18,FALSE)="","Missing",(SUM(SUM(_xlfn.IFNA(VLOOKUP($F6,Products,18,FALSE),"Not Found")/100)*$C6)))),"Err")</f>
        <v>6.2249999999999996</v>
      </c>
      <c r="M6" s="70">
        <f t="shared" ref="M6:M16" si="5">IFERROR(IF($E6="Individual Unit",IF(VLOOKUP($F6,Products,19,FALSE)="","Missing",(SUM(SUM(_xlfn.IFNA(VLOOKUP($F6,Products,19,FALSE),"Not Found")/100)*$G6*$C6))),IF(VLOOKUP($F6,Products,19,FALSE)="","Missing",(SUM(SUM(_xlfn.IFNA(VLOOKUP($F6,Products,19,FALSE),"Not Found")/100)*$C6)))),"Err")</f>
        <v>0.45000000000000007</v>
      </c>
      <c r="N6" s="70">
        <f t="shared" ref="N6:N16" si="6">IFERROR(IF($E6="Individual Unit",IF(VLOOKUP($F6,Products,20,FALSE)="","Missing",(SUM(SUM(_xlfn.IFNA(VLOOKUP($F6,Products,20,FALSE),"Not Found")/100)*$G6*$C6))),IF(VLOOKUP($F6,Products,20,FALSE)="","Missing",(SUM(SUM(_xlfn.IFNA(VLOOKUP($F6,Products,20,FALSE),"Not Found")/100)*$C6)))),"Err")</f>
        <v>8.5500000000000007</v>
      </c>
      <c r="O6" s="70">
        <f t="shared" ref="O6:O16" si="7">IFERROR(IF($E6="Individual Unit",IF(VLOOKUP($F6,Products,27,FALSE)="","Missing",(SUM(SUM(_xlfn.IFNA(VLOOKUP($F6,Products,27,FALSE),"Not Found")/100)*$G6*$C6))),IF(VLOOKUP($F6,Products,27,FALSE)="","Missing",(SUM(SUM(_xlfn.IFNA(VLOOKUP($F6,Products,27,FALSE),"Not Found")/100)*$C6)))),"Err")</f>
        <v>3.225000000000001</v>
      </c>
      <c r="P6" s="70">
        <f t="shared" ref="P6:P16" si="8">IFERROR(IF($E6="Individual Unit",IF(VLOOKUP($F6,Products,21,FALSE)="","Missing",(SUM(SUM(_xlfn.IFNA(VLOOKUP($F6,Products,21,FALSE),"Not Found")/100)*$G6*$C6))),IF(VLOOKUP($F6,Products,21,FALSE)="","Missing",(SUM(SUM(_xlfn.IFNA(VLOOKUP($F6,Products,21,FALSE),"Not Found")/100)*$C6)))),"Err")</f>
        <v>5.3250000000000002</v>
      </c>
      <c r="Q6" s="70">
        <f t="shared" ref="Q6:Q16" si="9">IFERROR(IF($E6="Individual Unit",IF(VLOOKUP($F6,Products,22,FALSE)="","Missing",(SUM(SUM(_xlfn.IFNA(VLOOKUP($F6,Products,22,FALSE),"Not Found")/100)*$G6*$C6))),IF(VLOOKUP($F6,Products,22,FALSE)="","Missing",(SUM(SUM(_xlfn.IFNA(VLOOKUP($F6,Products,22,FALSE),"Not Found")/100)*$C6)))),"Err")</f>
        <v>0</v>
      </c>
      <c r="R6" s="70">
        <f t="shared" ref="R6:R16" si="10">IFERROR(IF($E6="Individual Unit",IF(VLOOKUP($F6,Products,23,FALSE)="","Missing",(SUM(SUM(_xlfn.IFNA(VLOOKUP($F6,Products,23,FALSE),"Not Found")/100)*$G6*$C6))),IF(VLOOKUP($F6,Products,23,FALSE)="","Missing",(SUM(SUM(_xlfn.IFNA(VLOOKUP($F6,Products,23,FALSE),"Not Found")/100)*$C6)))),"Err")</f>
        <v>0.47499999999999998</v>
      </c>
      <c r="S6" s="70">
        <f t="shared" ref="S6:T16" si="11">IFERROR(IF($E6="Individual Unit",IF(VLOOKUP($F6,Products,24,FALSE)="","Missing",(SUM(SUM(_xlfn.IFNA(VLOOKUP($F6,Products,24,FALSE),"Not Found")/100)*$G6*$C6))),IF(VLOOKUP($F6,Products,24,FALSE)="","Missing",(SUM(SUM(_xlfn.IFNA(VLOOKUP($F6,Products,24,FALSE),"Not Found")/100)*$C6)))),"Err")</f>
        <v>2.5000000000000001E-2</v>
      </c>
      <c r="T6" s="70">
        <v>0</v>
      </c>
      <c r="U6" s="70">
        <f t="shared" ref="U6:U16" si="12">IFERROR(IF($E6="Individual Unit",IF(VLOOKUP($F6,Products,25,FALSE)="","Missing",(SUM(SUM(_xlfn.IFNA(VLOOKUP($F6,Products,25,FALSE),"Not Found")/100)*$G6*$C6))),IF(VLOOKUP($F6,Products,25,FALSE)="","Missing",(SUM(SUM(_xlfn.IFNA(VLOOKUP($F6,Products,25,FALSE),"Not Found")/100)*$C6)))),"Err")</f>
        <v>103.75000000000001</v>
      </c>
      <c r="V6" s="80"/>
      <c r="W6" s="70">
        <f t="shared" ref="W6:W16" si="13">IFERROR(IF($E6="Individual Unit",IF(VLOOKUP($F6,Products,18,FALSE)="","Missing",(SUM(SUM(_xlfn.IFNA(VLOOKUP($F6,Products,18,FALSE),"Not Found")/100)*$G6*$D6))),IF(VLOOKUP($F6,Products,18,FALSE)="","Missing",(SUM(SUM(_xlfn.IFNA(VLOOKUP($F6,Products,18,FALSE),"Not Found")/100)*$D6)))),"Err")</f>
        <v>7.47</v>
      </c>
      <c r="X6" s="70">
        <f t="shared" ref="X6:X16" si="14">IFERROR(IF($E6="Individual Unit",IF(VLOOKUP($F6,Products,19,FALSE)="","Missing",(SUM(SUM(_xlfn.IFNA(VLOOKUP($F6,Products,19,FALSE),"Not Found")/100)*$G6*$D6))),IF(VLOOKUP($F6,Products,19,FALSE)="","Missing",(SUM(SUM(_xlfn.IFNA(VLOOKUP($F6,Products,19,FALSE),"Not Found")/100)*$D6)))),"Err")</f>
        <v>0.54</v>
      </c>
      <c r="Y6" s="70">
        <f t="shared" ref="Y6:Y16" si="15">IFERROR(IF($E6="Individual Unit",IF(VLOOKUP($F6,Products,20,FALSE)="","Missing",(SUM(SUM(_xlfn.IFNA(VLOOKUP($F6,Products,20,FALSE),"Not Found")/100)*$G6*$D6))),IF(VLOOKUP($F6,Products,20,FALSE)="","Missing",(SUM(SUM(_xlfn.IFNA(VLOOKUP($F6,Products,20,FALSE),"Not Found")/100)*$D6)))),"Err")</f>
        <v>10.260000000000002</v>
      </c>
      <c r="Z6" s="70">
        <f t="shared" ref="Z6:Z16" si="16">IFERROR(IF($E6="Individual Unit",IF(VLOOKUP($F6,Products,27,FALSE)="","Missing",(SUM(SUM(_xlfn.IFNA(VLOOKUP($F6,Products,27,FALSE),"Not Found")/100)*$G6*$D6))),IF(VLOOKUP($F6,Products,27,FALSE)="","Missing",(SUM(SUM(_xlfn.IFNA(VLOOKUP($F6,Products,27,FALSE),"Not Found")/100)*$D6)))),"Err")</f>
        <v>3.870000000000001</v>
      </c>
      <c r="AA6" s="70">
        <f t="shared" ref="AA6:AA16" si="17">IFERROR(IF($E6="Individual Unit",IF(VLOOKUP($F6,Products,21,FALSE)="","Missing",(SUM(SUM(_xlfn.IFNA(VLOOKUP($F6,Products,21,FALSE),"Not Found")/100)*$G6*$D6))),IF(VLOOKUP($F6,Products,21,FALSE)="","Missing",(SUM(SUM(_xlfn.IFNA(VLOOKUP($F6,Products,21,FALSE),"Not Found")/100)*$D6)))),"Err")</f>
        <v>6.39</v>
      </c>
      <c r="AB6" s="70">
        <f t="shared" ref="AB6:AB16" si="18">IFERROR(IF($E6="Individual Unit",IF(VLOOKUP($F6,Products,22,FALSE)="","Missing",(SUM(SUM(_xlfn.IFNA(VLOOKUP($F6,Products,22,FALSE),"Not Found")/100)*$G6*$D6))),IF(VLOOKUP($F6,Products,22,FALSE)="","Missing",(SUM(SUM(_xlfn.IFNA(VLOOKUP($F6,Products,22,FALSE),"Not Found")/100)*$D6)))),"Err")</f>
        <v>0</v>
      </c>
      <c r="AC6" s="70">
        <f t="shared" ref="AC6:AC16" si="19">IFERROR(IF($E6="Individual Unit",IF(VLOOKUP($F6,Products,23,FALSE)="","Missing",(SUM(SUM(_xlfn.IFNA(VLOOKUP($F6,Products,23,FALSE),"Not Found")/100)*$G6*$D6))),IF(VLOOKUP($F6,Products,23,FALSE)="","Missing",(SUM(SUM(_xlfn.IFNA(VLOOKUP($F6,Products,23,FALSE),"Not Found")/100)*$D6)))),"Err")</f>
        <v>0.56999999999999995</v>
      </c>
      <c r="AD6" s="70">
        <f t="shared" ref="AD6:AD16" si="20">IFERROR(IF($E6="Individual Unit",IF(VLOOKUP($F6,Products,24,FALSE)="","Missing",(SUM(SUM(_xlfn.IFNA(VLOOKUP($F6,Products,24,FALSE),"Not Found")/100)*$G6*$D6))),IF(VLOOKUP($F6,Products,24,FALSE)="","Missing",(SUM(SUM(_xlfn.IFNA(VLOOKUP($F6,Products,24,FALSE),"Not Found")/100)*$D6)))),"Err")</f>
        <v>0.03</v>
      </c>
      <c r="AE6" s="70">
        <v>0</v>
      </c>
      <c r="AF6" s="70">
        <f t="shared" ref="AF6:AF16" si="21">IFERROR(IF($E6="Individual Unit",IF(VLOOKUP($F6,Products,25,FALSE)="","Missing",(SUM(SUM(_xlfn.IFNA(VLOOKUP($F6,Products,25,FALSE),"Not Found")/100)*$G6*$D6))),IF(VLOOKUP($F6,Products,25,FALSE)="","Missing",(SUM(SUM(_xlfn.IFNA(VLOOKUP($F6,Products,25,FALSE),"Not Found")/100)*$D6)))),"Err")</f>
        <v>124.50000000000001</v>
      </c>
    </row>
    <row r="7" spans="2:32" s="4" customFormat="1" ht="30" customHeight="1" x14ac:dyDescent="0.25">
      <c r="B7" s="23" t="s">
        <v>1301</v>
      </c>
      <c r="C7" s="24">
        <v>20</v>
      </c>
      <c r="D7" s="24">
        <v>30</v>
      </c>
      <c r="E7" s="23" t="s">
        <v>6204</v>
      </c>
      <c r="F7" s="65" t="s">
        <v>1300</v>
      </c>
      <c r="G7" s="60" t="str">
        <f t="shared" si="0"/>
        <v/>
      </c>
      <c r="H7" s="23" t="str">
        <f t="shared" si="1"/>
        <v>Bidfood</v>
      </c>
      <c r="I7" s="24" t="str">
        <f t="shared" si="2"/>
        <v>75603</v>
      </c>
      <c r="J7" s="24" t="str">
        <f t="shared" si="3"/>
        <v>Tomato</v>
      </c>
      <c r="L7" s="70">
        <f t="shared" si="4"/>
        <v>0.13999999999999999</v>
      </c>
      <c r="M7" s="70">
        <f t="shared" si="5"/>
        <v>0.62</v>
      </c>
      <c r="N7" s="70">
        <f t="shared" si="6"/>
        <v>0.06</v>
      </c>
      <c r="O7" s="70">
        <f t="shared" si="7"/>
        <v>0.04</v>
      </c>
      <c r="P7" s="70">
        <f t="shared" si="8"/>
        <v>0.02</v>
      </c>
      <c r="Q7" s="70">
        <f t="shared" si="9"/>
        <v>0.2</v>
      </c>
      <c r="R7" s="70">
        <f t="shared" si="10"/>
        <v>4.0000000000000001E-3</v>
      </c>
      <c r="S7" s="70">
        <v>0</v>
      </c>
      <c r="T7" s="70">
        <v>0</v>
      </c>
      <c r="U7" s="70">
        <f t="shared" si="12"/>
        <v>3.2</v>
      </c>
      <c r="V7" s="80"/>
      <c r="W7" s="70">
        <f t="shared" si="13"/>
        <v>0.20999999999999996</v>
      </c>
      <c r="X7" s="70">
        <f t="shared" si="14"/>
        <v>0.92999999999999994</v>
      </c>
      <c r="Y7" s="70">
        <f t="shared" si="15"/>
        <v>0.09</v>
      </c>
      <c r="Z7" s="70">
        <f t="shared" si="16"/>
        <v>0.06</v>
      </c>
      <c r="AA7" s="70">
        <f t="shared" si="17"/>
        <v>0.03</v>
      </c>
      <c r="AB7" s="70">
        <f t="shared" si="18"/>
        <v>0.3</v>
      </c>
      <c r="AC7" s="70">
        <f t="shared" si="19"/>
        <v>6.0000000000000001E-3</v>
      </c>
      <c r="AD7" s="70">
        <v>0</v>
      </c>
      <c r="AE7" s="70">
        <v>0</v>
      </c>
      <c r="AF7" s="70">
        <f t="shared" si="21"/>
        <v>4.8</v>
      </c>
    </row>
    <row r="8" spans="2:32" s="4" customFormat="1" ht="30" customHeight="1" x14ac:dyDescent="0.25">
      <c r="B8" s="23" t="s">
        <v>1281</v>
      </c>
      <c r="C8" s="24">
        <v>20</v>
      </c>
      <c r="D8" s="24">
        <v>30</v>
      </c>
      <c r="E8" s="23" t="s">
        <v>6204</v>
      </c>
      <c r="F8" s="65" t="s">
        <v>3280</v>
      </c>
      <c r="G8" s="60" t="str">
        <f t="shared" si="0"/>
        <v/>
      </c>
      <c r="H8" s="23" t="str">
        <f t="shared" si="1"/>
        <v>Tamar Fresh</v>
      </c>
      <c r="I8" s="24" t="str">
        <f t="shared" si="2"/>
        <v>5060</v>
      </c>
      <c r="J8" s="24" t="str">
        <f t="shared" si="3"/>
        <v>Cucumber 35-40mm</v>
      </c>
      <c r="L8" s="70">
        <f t="shared" si="4"/>
        <v>0.2</v>
      </c>
      <c r="M8" s="70">
        <f t="shared" si="5"/>
        <v>0.24</v>
      </c>
      <c r="N8" s="70">
        <f t="shared" si="6"/>
        <v>0.12</v>
      </c>
      <c r="O8" s="70">
        <f t="shared" si="7"/>
        <v>0.12</v>
      </c>
      <c r="P8" s="70">
        <f t="shared" si="8"/>
        <v>0</v>
      </c>
      <c r="Q8" s="70">
        <f t="shared" si="9"/>
        <v>0.13999999999999999</v>
      </c>
      <c r="R8" s="70">
        <f t="shared" si="10"/>
        <v>0</v>
      </c>
      <c r="S8" s="70">
        <v>0</v>
      </c>
      <c r="T8" s="70">
        <f t="shared" si="11"/>
        <v>0.24</v>
      </c>
      <c r="U8" s="70">
        <f t="shared" si="12"/>
        <v>2.8000000000000003</v>
      </c>
      <c r="V8" s="80"/>
      <c r="W8" s="70">
        <f t="shared" si="13"/>
        <v>0.3</v>
      </c>
      <c r="X8" s="70">
        <f t="shared" si="14"/>
        <v>0.36</v>
      </c>
      <c r="Y8" s="70">
        <f t="shared" si="15"/>
        <v>0.18</v>
      </c>
      <c r="Z8" s="70">
        <f t="shared" si="16"/>
        <v>0.18</v>
      </c>
      <c r="AA8" s="70">
        <f t="shared" si="17"/>
        <v>0</v>
      </c>
      <c r="AB8" s="70">
        <f t="shared" si="18"/>
        <v>0.20999999999999996</v>
      </c>
      <c r="AC8" s="70">
        <f t="shared" si="19"/>
        <v>0</v>
      </c>
      <c r="AD8" s="70">
        <v>0</v>
      </c>
      <c r="AE8" s="70">
        <v>0.24</v>
      </c>
      <c r="AF8" s="70">
        <f t="shared" si="21"/>
        <v>4.2</v>
      </c>
    </row>
    <row r="9" spans="2:32" s="4" customFormat="1" ht="30" customHeight="1" x14ac:dyDescent="0.25">
      <c r="B9" s="23" t="s">
        <v>1288</v>
      </c>
      <c r="C9" s="24">
        <v>40</v>
      </c>
      <c r="D9" s="24">
        <v>60</v>
      </c>
      <c r="E9" s="23" t="s">
        <v>6204</v>
      </c>
      <c r="F9" s="65" t="s">
        <v>3274</v>
      </c>
      <c r="G9" s="60" t="str">
        <f t="shared" si="0"/>
        <v/>
      </c>
      <c r="H9" s="23" t="str">
        <f t="shared" si="1"/>
        <v>Tamar Fresh</v>
      </c>
      <c r="I9" s="24" t="str">
        <f t="shared" si="2"/>
        <v>18010</v>
      </c>
      <c r="J9" s="24" t="str">
        <f t="shared" si="3"/>
        <v>Iceberg Lettuce</v>
      </c>
      <c r="L9" s="70">
        <f t="shared" si="4"/>
        <v>0.48</v>
      </c>
      <c r="M9" s="70">
        <f t="shared" si="5"/>
        <v>0.55999999999999994</v>
      </c>
      <c r="N9" s="70">
        <f t="shared" si="6"/>
        <v>0.04</v>
      </c>
      <c r="O9" s="70">
        <f t="shared" si="7"/>
        <v>0.04</v>
      </c>
      <c r="P9" s="70">
        <f t="shared" si="8"/>
        <v>0</v>
      </c>
      <c r="Q9" s="70">
        <f t="shared" si="9"/>
        <v>0.6</v>
      </c>
      <c r="R9" s="70">
        <f t="shared" si="10"/>
        <v>8.0000000000000002E-3</v>
      </c>
      <c r="S9" s="70">
        <v>0</v>
      </c>
      <c r="T9" s="70">
        <v>0</v>
      </c>
      <c r="U9" s="70">
        <f t="shared" si="12"/>
        <v>4.4000000000000004</v>
      </c>
      <c r="V9" s="80"/>
      <c r="W9" s="70">
        <f t="shared" si="13"/>
        <v>0.72</v>
      </c>
      <c r="X9" s="70">
        <f t="shared" si="14"/>
        <v>0.83999999999999986</v>
      </c>
      <c r="Y9" s="70">
        <f t="shared" si="15"/>
        <v>0.06</v>
      </c>
      <c r="Z9" s="70">
        <f t="shared" si="16"/>
        <v>0.06</v>
      </c>
      <c r="AA9" s="70">
        <f t="shared" si="17"/>
        <v>0</v>
      </c>
      <c r="AB9" s="70">
        <f t="shared" si="18"/>
        <v>0.89999999999999991</v>
      </c>
      <c r="AC9" s="70">
        <f t="shared" si="19"/>
        <v>1.2E-2</v>
      </c>
      <c r="AD9" s="70">
        <v>0</v>
      </c>
      <c r="AE9" s="70">
        <v>0</v>
      </c>
      <c r="AF9" s="70">
        <f t="shared" si="21"/>
        <v>6.6</v>
      </c>
    </row>
    <row r="10" spans="2:32" s="4" customFormat="1" ht="30" hidden="1" customHeight="1" x14ac:dyDescent="0.25">
      <c r="B10" s="23"/>
      <c r="C10" s="24"/>
      <c r="D10" s="24"/>
      <c r="E10" s="23"/>
      <c r="F10" s="65"/>
      <c r="G10" s="60" t="str">
        <f t="shared" si="0"/>
        <v/>
      </c>
      <c r="H10" s="23" t="str">
        <f t="shared" si="1"/>
        <v>Not Found</v>
      </c>
      <c r="I10" s="24" t="str">
        <f t="shared" si="2"/>
        <v>Not Found</v>
      </c>
      <c r="J10" s="24" t="str">
        <f t="shared" si="3"/>
        <v>Not Found</v>
      </c>
      <c r="L10" s="70" t="str">
        <f t="shared" si="4"/>
        <v>Err</v>
      </c>
      <c r="M10" s="70" t="str">
        <f t="shared" si="5"/>
        <v>Err</v>
      </c>
      <c r="N10" s="70" t="str">
        <f t="shared" si="6"/>
        <v>Err</v>
      </c>
      <c r="O10" s="70" t="str">
        <f t="shared" si="7"/>
        <v>Err</v>
      </c>
      <c r="P10" s="70" t="str">
        <f t="shared" si="8"/>
        <v>Err</v>
      </c>
      <c r="Q10" s="70" t="str">
        <f t="shared" si="9"/>
        <v>Err</v>
      </c>
      <c r="R10" s="70" t="str">
        <f t="shared" si="10"/>
        <v>Err</v>
      </c>
      <c r="S10" s="70" t="str">
        <f t="shared" si="11"/>
        <v>Err</v>
      </c>
      <c r="T10" s="70"/>
      <c r="U10" s="70" t="str">
        <f t="shared" si="12"/>
        <v>Err</v>
      </c>
      <c r="V10" s="80"/>
      <c r="W10" s="70" t="str">
        <f t="shared" si="13"/>
        <v>Err</v>
      </c>
      <c r="X10" s="70" t="str">
        <f t="shared" si="14"/>
        <v>Err</v>
      </c>
      <c r="Y10" s="70" t="str">
        <f t="shared" si="15"/>
        <v>Err</v>
      </c>
      <c r="Z10" s="70" t="str">
        <f t="shared" si="16"/>
        <v>Err</v>
      </c>
      <c r="AA10" s="70" t="str">
        <f t="shared" si="17"/>
        <v>Err</v>
      </c>
      <c r="AB10" s="70" t="str">
        <f t="shared" si="18"/>
        <v>Err</v>
      </c>
      <c r="AC10" s="70" t="str">
        <f t="shared" si="19"/>
        <v>Err</v>
      </c>
      <c r="AD10" s="70" t="str">
        <f t="shared" si="20"/>
        <v>Err</v>
      </c>
      <c r="AE10" s="70"/>
      <c r="AF10" s="70" t="str">
        <f t="shared" si="21"/>
        <v>Err</v>
      </c>
    </row>
    <row r="11" spans="2:32" s="4" customFormat="1" ht="30" hidden="1" customHeight="1" x14ac:dyDescent="0.25">
      <c r="B11" s="23"/>
      <c r="C11" s="24"/>
      <c r="D11" s="24"/>
      <c r="E11" s="23"/>
      <c r="F11" s="65"/>
      <c r="G11" s="60" t="str">
        <f t="shared" si="0"/>
        <v/>
      </c>
      <c r="H11" s="23" t="str">
        <f t="shared" si="1"/>
        <v>Not Found</v>
      </c>
      <c r="I11" s="24" t="str">
        <f t="shared" si="2"/>
        <v>Not Found</v>
      </c>
      <c r="J11" s="24" t="str">
        <f t="shared" si="3"/>
        <v>Not Found</v>
      </c>
      <c r="L11" s="70" t="str">
        <f t="shared" si="4"/>
        <v>Err</v>
      </c>
      <c r="M11" s="70" t="str">
        <f t="shared" si="5"/>
        <v>Err</v>
      </c>
      <c r="N11" s="70" t="str">
        <f t="shared" si="6"/>
        <v>Err</v>
      </c>
      <c r="O11" s="70" t="str">
        <f t="shared" si="7"/>
        <v>Err</v>
      </c>
      <c r="P11" s="70" t="str">
        <f t="shared" si="8"/>
        <v>Err</v>
      </c>
      <c r="Q11" s="70" t="str">
        <f t="shared" si="9"/>
        <v>Err</v>
      </c>
      <c r="R11" s="70" t="str">
        <f t="shared" si="10"/>
        <v>Err</v>
      </c>
      <c r="S11" s="70" t="str">
        <f t="shared" si="11"/>
        <v>Err</v>
      </c>
      <c r="T11" s="70"/>
      <c r="U11" s="70" t="str">
        <f t="shared" si="12"/>
        <v>Err</v>
      </c>
      <c r="V11" s="80"/>
      <c r="W11" s="70" t="str">
        <f t="shared" si="13"/>
        <v>Err</v>
      </c>
      <c r="X11" s="70" t="str">
        <f t="shared" si="14"/>
        <v>Err</v>
      </c>
      <c r="Y11" s="70" t="str">
        <f t="shared" si="15"/>
        <v>Err</v>
      </c>
      <c r="Z11" s="70" t="str">
        <f t="shared" si="16"/>
        <v>Err</v>
      </c>
      <c r="AA11" s="70" t="str">
        <f t="shared" si="17"/>
        <v>Err</v>
      </c>
      <c r="AB11" s="70" t="str">
        <f t="shared" si="18"/>
        <v>Err</v>
      </c>
      <c r="AC11" s="70" t="str">
        <f t="shared" si="19"/>
        <v>Err</v>
      </c>
      <c r="AD11" s="70" t="str">
        <f t="shared" si="20"/>
        <v>Err</v>
      </c>
      <c r="AE11" s="70"/>
      <c r="AF11" s="70" t="str">
        <f t="shared" si="21"/>
        <v>Err</v>
      </c>
    </row>
    <row r="12" spans="2:32" s="4" customFormat="1" ht="30" hidden="1" customHeight="1" x14ac:dyDescent="0.25">
      <c r="B12" s="23"/>
      <c r="C12" s="24"/>
      <c r="D12" s="24"/>
      <c r="E12" s="23"/>
      <c r="F12" s="65"/>
      <c r="G12" s="60" t="str">
        <f t="shared" si="0"/>
        <v/>
      </c>
      <c r="H12" s="23" t="str">
        <f t="shared" si="1"/>
        <v>Not Found</v>
      </c>
      <c r="I12" s="24" t="str">
        <f t="shared" si="2"/>
        <v>Not Found</v>
      </c>
      <c r="J12" s="24" t="str">
        <f t="shared" si="3"/>
        <v>Not Found</v>
      </c>
      <c r="L12" s="70" t="str">
        <f t="shared" si="4"/>
        <v>Err</v>
      </c>
      <c r="M12" s="70" t="str">
        <f t="shared" si="5"/>
        <v>Err</v>
      </c>
      <c r="N12" s="70" t="str">
        <f t="shared" si="6"/>
        <v>Err</v>
      </c>
      <c r="O12" s="70" t="str">
        <f t="shared" si="7"/>
        <v>Err</v>
      </c>
      <c r="P12" s="70" t="str">
        <f t="shared" si="8"/>
        <v>Err</v>
      </c>
      <c r="Q12" s="70" t="str">
        <f t="shared" si="9"/>
        <v>Err</v>
      </c>
      <c r="R12" s="70" t="str">
        <f t="shared" si="10"/>
        <v>Err</v>
      </c>
      <c r="S12" s="70" t="str">
        <f t="shared" si="11"/>
        <v>Err</v>
      </c>
      <c r="T12" s="70"/>
      <c r="U12" s="70" t="str">
        <f t="shared" si="12"/>
        <v>Err</v>
      </c>
      <c r="V12" s="80"/>
      <c r="W12" s="70" t="str">
        <f t="shared" si="13"/>
        <v>Err</v>
      </c>
      <c r="X12" s="70" t="str">
        <f t="shared" si="14"/>
        <v>Err</v>
      </c>
      <c r="Y12" s="70" t="str">
        <f t="shared" si="15"/>
        <v>Err</v>
      </c>
      <c r="Z12" s="70" t="str">
        <f t="shared" si="16"/>
        <v>Err</v>
      </c>
      <c r="AA12" s="70" t="str">
        <f t="shared" si="17"/>
        <v>Err</v>
      </c>
      <c r="AB12" s="70" t="str">
        <f t="shared" si="18"/>
        <v>Err</v>
      </c>
      <c r="AC12" s="70" t="str">
        <f t="shared" si="19"/>
        <v>Err</v>
      </c>
      <c r="AD12" s="70" t="str">
        <f t="shared" si="20"/>
        <v>Err</v>
      </c>
      <c r="AE12" s="70"/>
      <c r="AF12" s="70" t="str">
        <f t="shared" si="21"/>
        <v>Err</v>
      </c>
    </row>
    <row r="13" spans="2:32" s="4" customFormat="1" ht="30" hidden="1" customHeight="1" x14ac:dyDescent="0.25">
      <c r="B13" s="23"/>
      <c r="C13" s="24"/>
      <c r="D13" s="24"/>
      <c r="E13" s="23"/>
      <c r="F13" s="65"/>
      <c r="G13" s="60" t="str">
        <f t="shared" si="0"/>
        <v/>
      </c>
      <c r="H13" s="23" t="str">
        <f t="shared" si="1"/>
        <v>Not Found</v>
      </c>
      <c r="I13" s="24" t="str">
        <f t="shared" si="2"/>
        <v>Not Found</v>
      </c>
      <c r="J13" s="24" t="str">
        <f t="shared" si="3"/>
        <v>Not Found</v>
      </c>
      <c r="L13" s="70" t="str">
        <f t="shared" si="4"/>
        <v>Err</v>
      </c>
      <c r="M13" s="70" t="str">
        <f t="shared" si="5"/>
        <v>Err</v>
      </c>
      <c r="N13" s="70" t="str">
        <f t="shared" si="6"/>
        <v>Err</v>
      </c>
      <c r="O13" s="70" t="str">
        <f t="shared" si="7"/>
        <v>Err</v>
      </c>
      <c r="P13" s="70" t="str">
        <f t="shared" si="8"/>
        <v>Err</v>
      </c>
      <c r="Q13" s="70" t="str">
        <f t="shared" si="9"/>
        <v>Err</v>
      </c>
      <c r="R13" s="70" t="str">
        <f t="shared" si="10"/>
        <v>Err</v>
      </c>
      <c r="S13" s="70" t="str">
        <f t="shared" si="11"/>
        <v>Err</v>
      </c>
      <c r="T13" s="70"/>
      <c r="U13" s="70" t="str">
        <f t="shared" si="12"/>
        <v>Err</v>
      </c>
      <c r="V13" s="80"/>
      <c r="W13" s="70" t="str">
        <f t="shared" si="13"/>
        <v>Err</v>
      </c>
      <c r="X13" s="70" t="str">
        <f t="shared" si="14"/>
        <v>Err</v>
      </c>
      <c r="Y13" s="70" t="str">
        <f t="shared" si="15"/>
        <v>Err</v>
      </c>
      <c r="Z13" s="70" t="str">
        <f t="shared" si="16"/>
        <v>Err</v>
      </c>
      <c r="AA13" s="70" t="str">
        <f t="shared" si="17"/>
        <v>Err</v>
      </c>
      <c r="AB13" s="70" t="str">
        <f t="shared" si="18"/>
        <v>Err</v>
      </c>
      <c r="AC13" s="70" t="str">
        <f t="shared" si="19"/>
        <v>Err</v>
      </c>
      <c r="AD13" s="70" t="str">
        <f t="shared" si="20"/>
        <v>Err</v>
      </c>
      <c r="AE13" s="70"/>
      <c r="AF13" s="70" t="str">
        <f t="shared" si="21"/>
        <v>Err</v>
      </c>
    </row>
    <row r="14" spans="2:32" s="4" customFormat="1" ht="30" hidden="1" customHeight="1" x14ac:dyDescent="0.25">
      <c r="B14" s="23"/>
      <c r="C14" s="24"/>
      <c r="D14" s="24"/>
      <c r="E14" s="23"/>
      <c r="F14" s="65"/>
      <c r="G14" s="60" t="str">
        <f t="shared" si="0"/>
        <v/>
      </c>
      <c r="H14" s="23" t="str">
        <f t="shared" si="1"/>
        <v>Not Found</v>
      </c>
      <c r="I14" s="24" t="str">
        <f t="shared" si="2"/>
        <v>Not Found</v>
      </c>
      <c r="J14" s="24" t="str">
        <f t="shared" si="3"/>
        <v>Not Found</v>
      </c>
      <c r="L14" s="70" t="str">
        <f t="shared" si="4"/>
        <v>Err</v>
      </c>
      <c r="M14" s="70" t="str">
        <f t="shared" si="5"/>
        <v>Err</v>
      </c>
      <c r="N14" s="70" t="str">
        <f t="shared" si="6"/>
        <v>Err</v>
      </c>
      <c r="O14" s="70" t="str">
        <f t="shared" si="7"/>
        <v>Err</v>
      </c>
      <c r="P14" s="70" t="str">
        <f t="shared" si="8"/>
        <v>Err</v>
      </c>
      <c r="Q14" s="70" t="str">
        <f t="shared" si="9"/>
        <v>Err</v>
      </c>
      <c r="R14" s="70" t="str">
        <f t="shared" si="10"/>
        <v>Err</v>
      </c>
      <c r="S14" s="70" t="str">
        <f t="shared" si="11"/>
        <v>Err</v>
      </c>
      <c r="T14" s="70"/>
      <c r="U14" s="70" t="str">
        <f t="shared" si="12"/>
        <v>Err</v>
      </c>
      <c r="V14" s="80"/>
      <c r="W14" s="70" t="str">
        <f t="shared" si="13"/>
        <v>Err</v>
      </c>
      <c r="X14" s="70" t="str">
        <f t="shared" si="14"/>
        <v>Err</v>
      </c>
      <c r="Y14" s="70" t="str">
        <f t="shared" si="15"/>
        <v>Err</v>
      </c>
      <c r="Z14" s="70" t="str">
        <f t="shared" si="16"/>
        <v>Err</v>
      </c>
      <c r="AA14" s="70" t="str">
        <f t="shared" si="17"/>
        <v>Err</v>
      </c>
      <c r="AB14" s="70" t="str">
        <f t="shared" si="18"/>
        <v>Err</v>
      </c>
      <c r="AC14" s="70" t="str">
        <f t="shared" si="19"/>
        <v>Err</v>
      </c>
      <c r="AD14" s="70" t="str">
        <f t="shared" si="20"/>
        <v>Err</v>
      </c>
      <c r="AE14" s="70"/>
      <c r="AF14" s="70" t="str">
        <f t="shared" si="21"/>
        <v>Err</v>
      </c>
    </row>
    <row r="15" spans="2:32" s="4" customFormat="1" ht="30" hidden="1" customHeight="1" x14ac:dyDescent="0.25">
      <c r="B15" s="23"/>
      <c r="C15" s="24"/>
      <c r="D15" s="24"/>
      <c r="E15" s="23"/>
      <c r="F15" s="65"/>
      <c r="G15" s="60" t="str">
        <f t="shared" si="0"/>
        <v/>
      </c>
      <c r="H15" s="23" t="str">
        <f t="shared" si="1"/>
        <v>Not Found</v>
      </c>
      <c r="I15" s="24" t="str">
        <f t="shared" si="2"/>
        <v>Not Found</v>
      </c>
      <c r="J15" s="24" t="str">
        <f t="shared" si="3"/>
        <v>Not Found</v>
      </c>
      <c r="L15" s="70" t="str">
        <f t="shared" si="4"/>
        <v>Err</v>
      </c>
      <c r="M15" s="70" t="str">
        <f t="shared" si="5"/>
        <v>Err</v>
      </c>
      <c r="N15" s="70" t="str">
        <f t="shared" si="6"/>
        <v>Err</v>
      </c>
      <c r="O15" s="70" t="str">
        <f t="shared" si="7"/>
        <v>Err</v>
      </c>
      <c r="P15" s="70" t="str">
        <f t="shared" si="8"/>
        <v>Err</v>
      </c>
      <c r="Q15" s="70" t="str">
        <f t="shared" si="9"/>
        <v>Err</v>
      </c>
      <c r="R15" s="70" t="str">
        <f t="shared" si="10"/>
        <v>Err</v>
      </c>
      <c r="S15" s="70" t="str">
        <f t="shared" si="11"/>
        <v>Err</v>
      </c>
      <c r="T15" s="70"/>
      <c r="U15" s="70" t="str">
        <f t="shared" si="12"/>
        <v>Err</v>
      </c>
      <c r="V15" s="80"/>
      <c r="W15" s="70" t="str">
        <f t="shared" si="13"/>
        <v>Err</v>
      </c>
      <c r="X15" s="70" t="str">
        <f t="shared" si="14"/>
        <v>Err</v>
      </c>
      <c r="Y15" s="70" t="str">
        <f t="shared" si="15"/>
        <v>Err</v>
      </c>
      <c r="Z15" s="70" t="str">
        <f t="shared" si="16"/>
        <v>Err</v>
      </c>
      <c r="AA15" s="70" t="str">
        <f t="shared" si="17"/>
        <v>Err</v>
      </c>
      <c r="AB15" s="70" t="str">
        <f t="shared" si="18"/>
        <v>Err</v>
      </c>
      <c r="AC15" s="70" t="str">
        <f t="shared" si="19"/>
        <v>Err</v>
      </c>
      <c r="AD15" s="70" t="str">
        <f t="shared" si="20"/>
        <v>Err</v>
      </c>
      <c r="AE15" s="70"/>
      <c r="AF15" s="70" t="str">
        <f t="shared" si="21"/>
        <v>Err</v>
      </c>
    </row>
    <row r="16" spans="2:32" s="4" customFormat="1" ht="30" hidden="1" customHeight="1" x14ac:dyDescent="0.25">
      <c r="B16" s="23"/>
      <c r="C16" s="24"/>
      <c r="D16" s="24"/>
      <c r="E16" s="23"/>
      <c r="F16" s="65"/>
      <c r="G16" s="60" t="str">
        <f t="shared" si="0"/>
        <v/>
      </c>
      <c r="H16" s="23" t="str">
        <f t="shared" si="1"/>
        <v>Not Found</v>
      </c>
      <c r="I16" s="24" t="str">
        <f t="shared" si="2"/>
        <v>Not Found</v>
      </c>
      <c r="J16" s="24" t="str">
        <f t="shared" si="3"/>
        <v>Not Found</v>
      </c>
      <c r="L16" s="70" t="str">
        <f t="shared" si="4"/>
        <v>Err</v>
      </c>
      <c r="M16" s="70" t="str">
        <f t="shared" si="5"/>
        <v>Err</v>
      </c>
      <c r="N16" s="70" t="str">
        <f t="shared" si="6"/>
        <v>Err</v>
      </c>
      <c r="O16" s="70" t="str">
        <f t="shared" si="7"/>
        <v>Err</v>
      </c>
      <c r="P16" s="70" t="str">
        <f t="shared" si="8"/>
        <v>Err</v>
      </c>
      <c r="Q16" s="70" t="str">
        <f t="shared" si="9"/>
        <v>Err</v>
      </c>
      <c r="R16" s="70" t="str">
        <f t="shared" si="10"/>
        <v>Err</v>
      </c>
      <c r="S16" s="70" t="str">
        <f t="shared" si="11"/>
        <v>Err</v>
      </c>
      <c r="T16" s="70"/>
      <c r="U16" s="70" t="str">
        <f t="shared" si="12"/>
        <v>Err</v>
      </c>
      <c r="V16" s="80"/>
      <c r="W16" s="70" t="str">
        <f t="shared" si="13"/>
        <v>Err</v>
      </c>
      <c r="X16" s="70" t="str">
        <f t="shared" si="14"/>
        <v>Err</v>
      </c>
      <c r="Y16" s="70" t="str">
        <f t="shared" si="15"/>
        <v>Err</v>
      </c>
      <c r="Z16" s="70" t="str">
        <f t="shared" si="16"/>
        <v>Err</v>
      </c>
      <c r="AA16" s="70" t="str">
        <f t="shared" si="17"/>
        <v>Err</v>
      </c>
      <c r="AB16" s="70" t="str">
        <f t="shared" si="18"/>
        <v>Err</v>
      </c>
      <c r="AC16" s="70" t="str">
        <f t="shared" si="19"/>
        <v>Err</v>
      </c>
      <c r="AD16" s="70" t="str">
        <f t="shared" si="20"/>
        <v>Err</v>
      </c>
      <c r="AE16" s="70"/>
      <c r="AF16" s="70" t="str">
        <f t="shared" si="21"/>
        <v>Err</v>
      </c>
    </row>
    <row r="17" spans="2:32" ht="15.75" x14ac:dyDescent="0.25">
      <c r="B17" s="89" t="s">
        <v>6233</v>
      </c>
      <c r="C17" s="90"/>
      <c r="D17" s="90"/>
      <c r="E17" s="90"/>
      <c r="F17" s="90"/>
      <c r="G17" s="90"/>
      <c r="H17" s="90"/>
      <c r="I17" s="90"/>
      <c r="J17" s="91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4" customFormat="1" ht="30" customHeight="1" x14ac:dyDescent="0.25">
      <c r="B18" s="38" t="s">
        <v>5640</v>
      </c>
      <c r="C18" s="39">
        <v>50</v>
      </c>
      <c r="D18" s="39">
        <v>50</v>
      </c>
      <c r="E18" s="38" t="s">
        <v>6204</v>
      </c>
      <c r="F18" s="65" t="s">
        <v>5639</v>
      </c>
      <c r="G18" s="60" t="str">
        <f>IFERROR(IF(E18="Individual Unit",IF(VLOOKUP($F18,Products,26,FALSE)="","X",VLOOKUP($F18,Products,26,FALSE)),""),"")</f>
        <v/>
      </c>
      <c r="H18" s="23" t="str">
        <f>_xlfn.IFNA(VLOOKUP($F18,Products,2,FALSE),"Not Found")</f>
        <v>RD Johns</v>
      </c>
      <c r="I18" s="24" t="str">
        <f>_xlfn.IFNA(VLOOKUP($F18,Products,4,FALSE),"Not Found")</f>
        <v>44478</v>
      </c>
      <c r="J18" s="24" t="str">
        <f>_xlfn.IFNA(VLOOKUP($F18,Products,5,FALSE),"Not Found")</f>
        <v>Crosse &amp; Blackwell Rice Pudding</v>
      </c>
      <c r="L18" s="70">
        <f>IFERROR(IF($E18="Individual Unit",IF(VLOOKUP($F18,Products,18,FALSE)="","Missing",(SUM(SUM(_xlfn.IFNA(VLOOKUP($F18,Products,18,FALSE),"Not Found")/100)*$G18*$C18))),IF(VLOOKUP($F18,Products,18,FALSE)="","Missing",(SUM(SUM(_xlfn.IFNA(VLOOKUP($F18,Products,18,FALSE),"Not Found")/100)*$C18)))),"Err")</f>
        <v>1.8000000000000003</v>
      </c>
      <c r="M18" s="70">
        <f>IFERROR(IF($E18="Individual Unit",IF(VLOOKUP($F18,Products,19,FALSE)="","Missing",(SUM(SUM(_xlfn.IFNA(VLOOKUP($F18,Products,19,FALSE),"Not Found")/100)*$G18*$C18))),IF(VLOOKUP($F18,Products,19,FALSE)="","Missing",(SUM(SUM(_xlfn.IFNA(VLOOKUP($F18,Products,19,FALSE),"Not Found")/100)*$C18)))),"Err")</f>
        <v>8</v>
      </c>
      <c r="N18" s="70">
        <f>IFERROR(IF($E18="Individual Unit",IF(VLOOKUP($F18,Products,20,FALSE)="","Missing",(SUM(SUM(_xlfn.IFNA(VLOOKUP($F18,Products,20,FALSE),"Not Found")/100)*$G18*$C18))),IF(VLOOKUP($F18,Products,20,FALSE)="","Missing",(SUM(SUM(_xlfn.IFNA(VLOOKUP($F18,Products,20,FALSE),"Not Found")/100)*$C18)))),"Err")</f>
        <v>0.1</v>
      </c>
      <c r="O18" s="70">
        <f>IFERROR(IF($E18="Individual Unit",IF(VLOOKUP($F18,Products,27,FALSE)="","Missing",(SUM(SUM(_xlfn.IFNA(VLOOKUP($F18,Products,27,FALSE),"Not Found")/100)*$G18*$C18))),IF(VLOOKUP($F18,Products,27,FALSE)="","Missing",(SUM(SUM(_xlfn.IFNA(VLOOKUP($F18,Products,27,FALSE),"Not Found")/100)*$C18)))),"Err")</f>
        <v>0.05</v>
      </c>
      <c r="P18" s="70">
        <f>IFERROR(IF($E18="Individual Unit",IF(VLOOKUP($F18,Products,21,FALSE)="","Missing",(SUM(SUM(_xlfn.IFNA(VLOOKUP($F18,Products,21,FALSE),"Not Found")/100)*$G18*$C18))),IF(VLOOKUP($F18,Products,21,FALSE)="","Missing",(SUM(SUM(_xlfn.IFNA(VLOOKUP($F18,Products,21,FALSE),"Not Found")/100)*$C18)))),"Err")</f>
        <v>0.05</v>
      </c>
      <c r="Q18" s="70">
        <f>IFERROR(IF($E18="Individual Unit",IF(VLOOKUP($F18,Products,22,FALSE)="","Missing",(SUM(SUM(_xlfn.IFNA(VLOOKUP($F18,Products,22,FALSE),"Not Found")/100)*$G18*$C18))),IF(VLOOKUP($F18,Products,22,FALSE)="","Missing",(SUM(SUM(_xlfn.IFNA(VLOOKUP($F18,Products,22,FALSE),"Not Found")/100)*$C18)))),"Err")</f>
        <v>0.25</v>
      </c>
      <c r="R18" s="70">
        <f>IFERROR(IF($E18="Individual Unit",IF(VLOOKUP($F18,Products,23,FALSE)="","Missing",(SUM(SUM(_xlfn.IFNA(VLOOKUP($F18,Products,23,FALSE),"Not Found")/100)*$G18*$C18))),IF(VLOOKUP($F18,Products,23,FALSE)="","Missing",(SUM(SUM(_xlfn.IFNA(VLOOKUP($F18,Products,23,FALSE),"Not Found")/100)*$C18)))),"Err")</f>
        <v>0.06</v>
      </c>
      <c r="S18" s="70">
        <f>IFERROR(IF($E18="Individual Unit",IF(VLOOKUP($F18,Products,24,FALSE)="","Missing",(SUM(SUM(_xlfn.IFNA(VLOOKUP($F18,Products,24,FALSE),"Not Found")/100)*$G18*$C18))),IF(VLOOKUP($F18,Products,24,FALSE)="","Missing",(SUM(SUM(_xlfn.IFNA(VLOOKUP($F18,Products,24,FALSE),"Not Found")/100)*$C18)))),"Err")</f>
        <v>3.8</v>
      </c>
      <c r="T18" s="70">
        <v>0</v>
      </c>
      <c r="U18" s="70">
        <f>IFERROR(IF($E18="Individual Unit",IF(VLOOKUP($F18,Products,25,FALSE)="","Missing",(SUM(SUM(_xlfn.IFNA(VLOOKUP($F18,Products,25,FALSE),"Not Found")/100)*$G18*$C18))),IF(VLOOKUP($F18,Products,25,FALSE)="","Missing",(SUM(SUM(_xlfn.IFNA(VLOOKUP($F18,Products,25,FALSE),"Not Found")/100)*$C18)))),"Err")</f>
        <v>41.23</v>
      </c>
      <c r="V18" s="80"/>
      <c r="W18" s="70">
        <f>IFERROR(IF($E18="Individual Unit",IF(VLOOKUP($F18,Products,18,FALSE)="","Missing",(SUM(SUM(_xlfn.IFNA(VLOOKUP($F18,Products,18,FALSE),"Not Found")/100)*$G18*$D18))),IF(VLOOKUP($F18,Products,18,FALSE)="","Missing",(SUM(SUM(_xlfn.IFNA(VLOOKUP($F18,Products,18,FALSE),"Not Found")/100)*$D18)))),"Err")</f>
        <v>1.8000000000000003</v>
      </c>
      <c r="X18" s="70">
        <f>IFERROR(IF($E18="Individual Unit",IF(VLOOKUP($F18,Products,19,FALSE)="","Missing",(SUM(SUM(_xlfn.IFNA(VLOOKUP($F18,Products,19,FALSE),"Not Found")/100)*$G18*$D18))),IF(VLOOKUP($F18,Products,19,FALSE)="","Missing",(SUM(SUM(_xlfn.IFNA(VLOOKUP($F18,Products,19,FALSE),"Not Found")/100)*$D18)))),"Err")</f>
        <v>8</v>
      </c>
      <c r="Y18" s="70">
        <f>IFERROR(IF($E18="Individual Unit",IF(VLOOKUP($F18,Products,20,FALSE)="","Missing",(SUM(SUM(_xlfn.IFNA(VLOOKUP($F18,Products,20,FALSE),"Not Found")/100)*$G18*$D18))),IF(VLOOKUP($F18,Products,20,FALSE)="","Missing",(SUM(SUM(_xlfn.IFNA(VLOOKUP($F18,Products,20,FALSE),"Not Found")/100)*$D18)))),"Err")</f>
        <v>0.1</v>
      </c>
      <c r="Z18" s="70">
        <f>IFERROR(IF($E18="Individual Unit",IF(VLOOKUP($F18,Products,27,FALSE)="","Missing",(SUM(SUM(_xlfn.IFNA(VLOOKUP($F18,Products,27,FALSE),"Not Found")/100)*$G18*$D18))),IF(VLOOKUP($F18,Products,27,FALSE)="","Missing",(SUM(SUM(_xlfn.IFNA(VLOOKUP($F18,Products,27,FALSE),"Not Found")/100)*$D18)))),"Err")</f>
        <v>0.05</v>
      </c>
      <c r="AA18" s="70">
        <f>IFERROR(IF($E18="Individual Unit",IF(VLOOKUP($F18,Products,21,FALSE)="","Missing",(SUM(SUM(_xlfn.IFNA(VLOOKUP($F18,Products,21,FALSE),"Not Found")/100)*$G18*$D18))),IF(VLOOKUP($F18,Products,21,FALSE)="","Missing",(SUM(SUM(_xlfn.IFNA(VLOOKUP($F18,Products,21,FALSE),"Not Found")/100)*$D18)))),"Err")</f>
        <v>0.05</v>
      </c>
      <c r="AB18" s="70">
        <f>IFERROR(IF($E18="Individual Unit",IF(VLOOKUP($F18,Products,22,FALSE)="","Missing",(SUM(SUM(_xlfn.IFNA(VLOOKUP($F18,Products,22,FALSE),"Not Found")/100)*$G18*$D18))),IF(VLOOKUP($F18,Products,22,FALSE)="","Missing",(SUM(SUM(_xlfn.IFNA(VLOOKUP($F18,Products,22,FALSE),"Not Found")/100)*$D18)))),"Err")</f>
        <v>0.25</v>
      </c>
      <c r="AC18" s="70">
        <f>IFERROR(IF($E18="Individual Unit",IF(VLOOKUP($F18,Products,23,FALSE)="","Missing",(SUM(SUM(_xlfn.IFNA(VLOOKUP($F18,Products,23,FALSE),"Not Found")/100)*$G18*$D18))),IF(VLOOKUP($F18,Products,23,FALSE)="","Missing",(SUM(SUM(_xlfn.IFNA(VLOOKUP($F18,Products,23,FALSE),"Not Found")/100)*$D18)))),"Err")</f>
        <v>0.06</v>
      </c>
      <c r="AD18" s="70">
        <f>IFERROR(IF($E18="Individual Unit",IF(VLOOKUP($F18,Products,24,FALSE)="","Missing",(SUM(SUM(_xlfn.IFNA(VLOOKUP($F18,Products,24,FALSE),"Not Found")/100)*$G18*$D18))),IF(VLOOKUP($F18,Products,24,FALSE)="","Missing",(SUM(SUM(_xlfn.IFNA(VLOOKUP($F18,Products,24,FALSE),"Not Found")/100)*$D18)))),"Err")</f>
        <v>3.8</v>
      </c>
      <c r="AE18" s="70">
        <v>0</v>
      </c>
      <c r="AF18" s="70">
        <f>IFERROR(IF($E18="Individual Unit",IF(VLOOKUP($F18,Products,25,FALSE)="","Missing",(SUM(SUM(_xlfn.IFNA(VLOOKUP($F18,Products,25,FALSE),"Not Found")/100)*$G18*$D18))),IF(VLOOKUP($F18,Products,25,FALSE)="","Missing",(SUM(SUM(_xlfn.IFNA(VLOOKUP($F18,Products,25,FALSE),"Not Found")/100)*$D18)))),"Err")</f>
        <v>41.23</v>
      </c>
    </row>
    <row r="19" spans="2:32" s="4" customFormat="1" ht="30" customHeight="1" x14ac:dyDescent="0.25">
      <c r="B19" s="38" t="s">
        <v>6208</v>
      </c>
      <c r="C19" s="39">
        <v>10</v>
      </c>
      <c r="D19" s="39">
        <v>10</v>
      </c>
      <c r="E19" s="38" t="s">
        <v>6204</v>
      </c>
      <c r="F19" s="65" t="s">
        <v>5410</v>
      </c>
      <c r="G19" s="60" t="str">
        <f>IFERROR(IF(E19="Individual Unit",IF(VLOOKUP($F19,Products,26,FALSE)="","X",VLOOKUP($F19,Products,26,FALSE)),""),"")</f>
        <v/>
      </c>
      <c r="H19" s="23" t="str">
        <f>_xlfn.IFNA(VLOOKUP($F19,Products,2,FALSE),"Not Found")</f>
        <v>RD Johns</v>
      </c>
      <c r="I19" s="24" t="str">
        <f>_xlfn.IFNA(VLOOKUP($F19,Products,4,FALSE),"Not Found")</f>
        <v>1674</v>
      </c>
      <c r="J19" s="24" t="str">
        <f>_xlfn.IFNA(VLOOKUP($F19,Products,5,FALSE),"Not Found")</f>
        <v>Greens Summer Berries</v>
      </c>
      <c r="L19" s="70">
        <f>IFERROR(IF($E19="Individual Unit",IF(VLOOKUP($F19,Products,18,FALSE)="","Missing",(SUM(SUM(_xlfn.IFNA(VLOOKUP($F19,Products,18,FALSE),"Not Found")/100)*$G19*$C19))),IF(VLOOKUP($F19,Products,18,FALSE)="","Missing",(SUM(SUM(_xlfn.IFNA(VLOOKUP($F19,Products,18,FALSE),"Not Found")/100)*$C19)))),"Err")</f>
        <v>0.11000000000000001</v>
      </c>
      <c r="M19" s="70">
        <f>IFERROR(IF($E19="Individual Unit",IF(VLOOKUP($F19,Products,19,FALSE)="","Missing",(SUM(SUM(_xlfn.IFNA(VLOOKUP($F19,Products,19,FALSE),"Not Found")/100)*$G19*$C19))),IF(VLOOKUP($F19,Products,19,FALSE)="","Missing",(SUM(SUM(_xlfn.IFNA(VLOOKUP($F19,Products,19,FALSE),"Not Found")/100)*$C19)))),"Err")</f>
        <v>0.59000000000000008</v>
      </c>
      <c r="N19" s="70">
        <f>IFERROR(IF($E19="Individual Unit",IF(VLOOKUP($F19,Products,20,FALSE)="","Missing",(SUM(SUM(_xlfn.IFNA(VLOOKUP($F19,Products,20,FALSE),"Not Found")/100)*$G19*$C19))),IF(VLOOKUP($F19,Products,20,FALSE)="","Missing",(SUM(SUM(_xlfn.IFNA(VLOOKUP($F19,Products,20,FALSE),"Not Found")/100)*$C19)))),"Err")</f>
        <v>0.01</v>
      </c>
      <c r="O19" s="70">
        <f>IFERROR(IF($E19="Individual Unit",IF(VLOOKUP($F19,Products,27,FALSE)="","Missing",(SUM(SUM(_xlfn.IFNA(VLOOKUP($F19,Products,27,FALSE),"Not Found")/100)*$G19*$C19))),IF(VLOOKUP($F19,Products,27,FALSE)="","Missing",(SUM(SUM(_xlfn.IFNA(VLOOKUP($F19,Products,27,FALSE),"Not Found")/100)*$C19)))),"Err")</f>
        <v>0.01</v>
      </c>
      <c r="P19" s="70">
        <f>IFERROR(IF($E19="Individual Unit",IF(VLOOKUP($F19,Products,21,FALSE)="","Missing",(SUM(SUM(_xlfn.IFNA(VLOOKUP($F19,Products,21,FALSE),"Not Found")/100)*$G19*$C19))),IF(VLOOKUP($F19,Products,21,FALSE)="","Missing",(SUM(SUM(_xlfn.IFNA(VLOOKUP($F19,Products,21,FALSE),"Not Found")/100)*$C19)))),"Err")</f>
        <v>0</v>
      </c>
      <c r="Q19" s="70">
        <f>IFERROR(IF($E19="Individual Unit",IF(VLOOKUP($F19,Products,22,FALSE)="","Missing",(SUM(SUM(_xlfn.IFNA(VLOOKUP($F19,Products,22,FALSE),"Not Found")/100)*$G19*$C19))),IF(VLOOKUP($F19,Products,22,FALSE)="","Missing",(SUM(SUM(_xlfn.IFNA(VLOOKUP($F19,Products,22,FALSE),"Not Found")/100)*$C19)))),"Err")</f>
        <v>0.65</v>
      </c>
      <c r="R19" s="70">
        <f>IFERROR(IF($E19="Individual Unit",IF(VLOOKUP($F19,Products,23,FALSE)="","Missing",(SUM(SUM(_xlfn.IFNA(VLOOKUP($F19,Products,23,FALSE),"Not Found")/100)*$G19*$C19))),IF(VLOOKUP($F19,Products,23,FALSE)="","Missing",(SUM(SUM(_xlfn.IFNA(VLOOKUP($F19,Products,23,FALSE),"Not Found")/100)*$C19)))),"Err")</f>
        <v>0</v>
      </c>
      <c r="S19" s="70">
        <v>0</v>
      </c>
      <c r="T19" s="70">
        <v>0.53</v>
      </c>
      <c r="U19" s="70">
        <f>IFERROR(IF($E19="Individual Unit",IF(VLOOKUP($F19,Products,25,FALSE)="","Missing",(SUM(SUM(_xlfn.IFNA(VLOOKUP($F19,Products,25,FALSE),"Not Found")/100)*$G19*$C19))),IF(VLOOKUP($F19,Products,25,FALSE)="","Missing",(SUM(SUM(_xlfn.IFNA(VLOOKUP($F19,Products,25,FALSE),"Not Found")/100)*$C19)))),"Err")</f>
        <v>4.1590000000000007</v>
      </c>
      <c r="V19" s="80"/>
      <c r="W19" s="70">
        <f>IFERROR(IF($E19="Individual Unit",IF(VLOOKUP($F19,Products,18,FALSE)="","Missing",(SUM(SUM(_xlfn.IFNA(VLOOKUP($F19,Products,18,FALSE),"Not Found")/100)*$G19*$D19))),IF(VLOOKUP($F19,Products,18,FALSE)="","Missing",(SUM(SUM(_xlfn.IFNA(VLOOKUP($F19,Products,18,FALSE),"Not Found")/100)*$D19)))),"Err")</f>
        <v>0.11000000000000001</v>
      </c>
      <c r="X19" s="70">
        <f>IFERROR(IF($E19="Individual Unit",IF(VLOOKUP($F19,Products,19,FALSE)="","Missing",(SUM(SUM(_xlfn.IFNA(VLOOKUP($F19,Products,19,FALSE),"Not Found")/100)*$G19*$D19))),IF(VLOOKUP($F19,Products,19,FALSE)="","Missing",(SUM(SUM(_xlfn.IFNA(VLOOKUP($F19,Products,19,FALSE),"Not Found")/100)*$D19)))),"Err")</f>
        <v>0.59000000000000008</v>
      </c>
      <c r="Y19" s="70">
        <f>IFERROR(IF($E19="Individual Unit",IF(VLOOKUP($F19,Products,20,FALSE)="","Missing",(SUM(SUM(_xlfn.IFNA(VLOOKUP($F19,Products,20,FALSE),"Not Found")/100)*$G19*$D19))),IF(VLOOKUP($F19,Products,20,FALSE)="","Missing",(SUM(SUM(_xlfn.IFNA(VLOOKUP($F19,Products,20,FALSE),"Not Found")/100)*$D19)))),"Err")</f>
        <v>0.01</v>
      </c>
      <c r="Z19" s="70">
        <f>IFERROR(IF($E19="Individual Unit",IF(VLOOKUP($F19,Products,27,FALSE)="","Missing",(SUM(SUM(_xlfn.IFNA(VLOOKUP($F19,Products,27,FALSE),"Not Found")/100)*$G19*$D19))),IF(VLOOKUP($F19,Products,27,FALSE)="","Missing",(SUM(SUM(_xlfn.IFNA(VLOOKUP($F19,Products,27,FALSE),"Not Found")/100)*$D19)))),"Err")</f>
        <v>0.01</v>
      </c>
      <c r="AA19" s="70">
        <f>IFERROR(IF($E19="Individual Unit",IF(VLOOKUP($F19,Products,21,FALSE)="","Missing",(SUM(SUM(_xlfn.IFNA(VLOOKUP($F19,Products,21,FALSE),"Not Found")/100)*$G19*$D19))),IF(VLOOKUP($F19,Products,21,FALSE)="","Missing",(SUM(SUM(_xlfn.IFNA(VLOOKUP($F19,Products,21,FALSE),"Not Found")/100)*$D19)))),"Err")</f>
        <v>0</v>
      </c>
      <c r="AB19" s="70">
        <f>IFERROR(IF($E19="Individual Unit",IF(VLOOKUP($F19,Products,22,FALSE)="","Missing",(SUM(SUM(_xlfn.IFNA(VLOOKUP($F19,Products,22,FALSE),"Not Found")/100)*$G19*$D19))),IF(VLOOKUP($F19,Products,22,FALSE)="","Missing",(SUM(SUM(_xlfn.IFNA(VLOOKUP($F19,Products,22,FALSE),"Not Found")/100)*$D19)))),"Err")</f>
        <v>0.65</v>
      </c>
      <c r="AC19" s="70">
        <f>IFERROR(IF($E19="Individual Unit",IF(VLOOKUP($F19,Products,23,FALSE)="","Missing",(SUM(SUM(_xlfn.IFNA(VLOOKUP($F19,Products,23,FALSE),"Not Found")/100)*$G19*$D19))),IF(VLOOKUP($F19,Products,23,FALSE)="","Missing",(SUM(SUM(_xlfn.IFNA(VLOOKUP($F19,Products,23,FALSE),"Not Found")/100)*$D19)))),"Err")</f>
        <v>0</v>
      </c>
      <c r="AD19" s="70">
        <v>0</v>
      </c>
      <c r="AE19" s="70">
        <v>0.53</v>
      </c>
      <c r="AF19" s="70">
        <f>IFERROR(IF($E19="Individual Unit",IF(VLOOKUP($F19,Products,25,FALSE)="","Missing",(SUM(SUM(_xlfn.IFNA(VLOOKUP($F19,Products,25,FALSE),"Not Found")/100)*$G19*$D19))),IF(VLOOKUP($F19,Products,25,FALSE)="","Missing",(SUM(SUM(_xlfn.IFNA(VLOOKUP($F19,Products,25,FALSE),"Not Found")/100)*$D19)))),"Err")</f>
        <v>4.1590000000000007</v>
      </c>
    </row>
    <row r="20" spans="2:32" s="4" customFormat="1" ht="30" hidden="1" customHeight="1" x14ac:dyDescent="0.25">
      <c r="B20" s="38"/>
      <c r="C20" s="39"/>
      <c r="D20" s="39"/>
      <c r="E20" s="38"/>
      <c r="F20" s="65"/>
      <c r="G20" s="60" t="str">
        <f>IFERROR(IF(E20="Individual Unit",IF(VLOOKUP($F20,Products,26,FALSE)="","X",VLOOKUP($F20,Products,26,FALSE)),""),"")</f>
        <v/>
      </c>
      <c r="H20" s="23" t="str">
        <f>_xlfn.IFNA(VLOOKUP($F20,Products,2,FALSE),"Not Found")</f>
        <v>Not Found</v>
      </c>
      <c r="I20" s="24" t="str">
        <f>_xlfn.IFNA(VLOOKUP($F20,Products,4,FALSE),"Not Found")</f>
        <v>Not Found</v>
      </c>
      <c r="J20" s="24" t="str">
        <f>_xlfn.IFNA(VLOOKUP($F20,Products,5,FALSE),"Not Found")</f>
        <v>Not Found</v>
      </c>
      <c r="L20" s="70" t="str">
        <f>IFERROR(IF($E20="Individual Unit",IF(VLOOKUP($F20,Products,18,FALSE)="","Missing",(SUM(SUM(_xlfn.IFNA(VLOOKUP($F20,Products,18,FALSE),"Not Found")/100)*$G20*$C20))),IF(VLOOKUP($F20,Products,18,FALSE)="","Missing",(SUM(SUM(_xlfn.IFNA(VLOOKUP($F20,Products,18,FALSE),"Not Found")/100)*$C20)))),"Err")</f>
        <v>Err</v>
      </c>
      <c r="M20" s="70" t="str">
        <f>IFERROR(IF($E20="Individual Unit",IF(VLOOKUP($F20,Products,19,FALSE)="","Missing",(SUM(SUM(_xlfn.IFNA(VLOOKUP($F20,Products,19,FALSE),"Not Found")/100)*$G20*$C20))),IF(VLOOKUP($F20,Products,19,FALSE)="","Missing",(SUM(SUM(_xlfn.IFNA(VLOOKUP($F20,Products,19,FALSE),"Not Found")/100)*$C20)))),"Err")</f>
        <v>Err</v>
      </c>
      <c r="N20" s="70" t="str">
        <f>IFERROR(IF($E20="Individual Unit",IF(VLOOKUP($F20,Products,20,FALSE)="","Missing",(SUM(SUM(_xlfn.IFNA(VLOOKUP($F20,Products,20,FALSE),"Not Found")/100)*$G20*$C20))),IF(VLOOKUP($F20,Products,20,FALSE)="","Missing",(SUM(SUM(_xlfn.IFNA(VLOOKUP($F20,Products,20,FALSE),"Not Found")/100)*$C20)))),"Err")</f>
        <v>Err</v>
      </c>
      <c r="O20" s="70" t="str">
        <f>IFERROR(IF($E20="Individual Unit",IF(VLOOKUP($F20,Products,27,FALSE)="","Missing",(SUM(SUM(_xlfn.IFNA(VLOOKUP($F20,Products,27,FALSE),"Not Found")/100)*$G20*$C20))),IF(VLOOKUP($F20,Products,27,FALSE)="","Missing",(SUM(SUM(_xlfn.IFNA(VLOOKUP($F20,Products,27,FALSE),"Not Found")/100)*$C20)))),"Err")</f>
        <v>Err</v>
      </c>
      <c r="P20" s="70" t="str">
        <f>IFERROR(IF($E20="Individual Unit",IF(VLOOKUP($F20,Products,21,FALSE)="","Missing",(SUM(SUM(_xlfn.IFNA(VLOOKUP($F20,Products,21,FALSE),"Not Found")/100)*$G20*$C20))),IF(VLOOKUP($F20,Products,21,FALSE)="","Missing",(SUM(SUM(_xlfn.IFNA(VLOOKUP($F20,Products,21,FALSE),"Not Found")/100)*$C20)))),"Err")</f>
        <v>Err</v>
      </c>
      <c r="Q20" s="70" t="str">
        <f>IFERROR(IF($E20="Individual Unit",IF(VLOOKUP($F20,Products,22,FALSE)="","Missing",(SUM(SUM(_xlfn.IFNA(VLOOKUP($F20,Products,22,FALSE),"Not Found")/100)*$G20*$C20))),IF(VLOOKUP($F20,Products,22,FALSE)="","Missing",(SUM(SUM(_xlfn.IFNA(VLOOKUP($F20,Products,22,FALSE),"Not Found")/100)*$C20)))),"Err")</f>
        <v>Err</v>
      </c>
      <c r="R20" s="70" t="str">
        <f>IFERROR(IF($E20="Individual Unit",IF(VLOOKUP($F20,Products,23,FALSE)="","Missing",(SUM(SUM(_xlfn.IFNA(VLOOKUP($F20,Products,23,FALSE),"Not Found")/100)*$G20*$C20))),IF(VLOOKUP($F20,Products,23,FALSE)="","Missing",(SUM(SUM(_xlfn.IFNA(VLOOKUP($F20,Products,23,FALSE),"Not Found")/100)*$C20)))),"Err")</f>
        <v>Err</v>
      </c>
      <c r="S20" s="70" t="str">
        <f>IFERROR(IF($E20="Individual Unit",IF(VLOOKUP($F20,Products,24,FALSE)="","Missing",(SUM(SUM(_xlfn.IFNA(VLOOKUP($F20,Products,24,FALSE),"Not Found")/100)*$G20*$C20))),IF(VLOOKUP($F20,Products,24,FALSE)="","Missing",(SUM(SUM(_xlfn.IFNA(VLOOKUP($F20,Products,24,FALSE),"Not Found")/100)*$C20)))),"Err")</f>
        <v>Err</v>
      </c>
      <c r="T20" s="70"/>
      <c r="U20" s="70" t="str">
        <f>IFERROR(IF($E20="Individual Unit",IF(VLOOKUP($F20,Products,25,FALSE)="","Missing",(SUM(SUM(_xlfn.IFNA(VLOOKUP($F20,Products,25,FALSE),"Not Found")/100)*$G20*$C20))),IF(VLOOKUP($F20,Products,25,FALSE)="","Missing",(SUM(SUM(_xlfn.IFNA(VLOOKUP($F20,Products,25,FALSE),"Not Found")/100)*$C20)))),"Err")</f>
        <v>Err</v>
      </c>
      <c r="V20" s="80"/>
      <c r="W20" s="70" t="str">
        <f>IFERROR(IF($E20="Individual Unit",IF(VLOOKUP($F20,Products,18,FALSE)="","Missing",(SUM(SUM(_xlfn.IFNA(VLOOKUP($F20,Products,18,FALSE),"Not Found")/100)*$G20*$D20))),IF(VLOOKUP($F20,Products,18,FALSE)="","Missing",(SUM(SUM(_xlfn.IFNA(VLOOKUP($F20,Products,18,FALSE),"Not Found")/100)*$D20)))),"Err")</f>
        <v>Err</v>
      </c>
      <c r="X20" s="70" t="str">
        <f>IFERROR(IF($E20="Individual Unit",IF(VLOOKUP($F20,Products,19,FALSE)="","Missing",(SUM(SUM(_xlfn.IFNA(VLOOKUP($F20,Products,19,FALSE),"Not Found")/100)*$G20*$D20))),IF(VLOOKUP($F20,Products,19,FALSE)="","Missing",(SUM(SUM(_xlfn.IFNA(VLOOKUP($F20,Products,19,FALSE),"Not Found")/100)*$D20)))),"Err")</f>
        <v>Err</v>
      </c>
      <c r="Y20" s="70" t="str">
        <f>IFERROR(IF($E20="Individual Unit",IF(VLOOKUP($F20,Products,20,FALSE)="","Missing",(SUM(SUM(_xlfn.IFNA(VLOOKUP($F20,Products,20,FALSE),"Not Found")/100)*$G20*$D20))),IF(VLOOKUP($F20,Products,20,FALSE)="","Missing",(SUM(SUM(_xlfn.IFNA(VLOOKUP($F20,Products,20,FALSE),"Not Found")/100)*$D20)))),"Err")</f>
        <v>Err</v>
      </c>
      <c r="Z20" s="70" t="str">
        <f>IFERROR(IF($E20="Individual Unit",IF(VLOOKUP($F20,Products,27,FALSE)="","Missing",(SUM(SUM(_xlfn.IFNA(VLOOKUP($F20,Products,27,FALSE),"Not Found")/100)*$G20*$D20))),IF(VLOOKUP($F20,Products,27,FALSE)="","Missing",(SUM(SUM(_xlfn.IFNA(VLOOKUP($F20,Products,27,FALSE),"Not Found")/100)*$D20)))),"Err")</f>
        <v>Err</v>
      </c>
      <c r="AA20" s="70" t="str">
        <f>IFERROR(IF($E20="Individual Unit",IF(VLOOKUP($F20,Products,21,FALSE)="","Missing",(SUM(SUM(_xlfn.IFNA(VLOOKUP($F20,Products,21,FALSE),"Not Found")/100)*$G20*$D20))),IF(VLOOKUP($F20,Products,21,FALSE)="","Missing",(SUM(SUM(_xlfn.IFNA(VLOOKUP($F20,Products,21,FALSE),"Not Found")/100)*$D20)))),"Err")</f>
        <v>Err</v>
      </c>
      <c r="AB20" s="70" t="str">
        <f>IFERROR(IF($E20="Individual Unit",IF(VLOOKUP($F20,Products,22,FALSE)="","Missing",(SUM(SUM(_xlfn.IFNA(VLOOKUP($F20,Products,22,FALSE),"Not Found")/100)*$G20*$D20))),IF(VLOOKUP($F20,Products,22,FALSE)="","Missing",(SUM(SUM(_xlfn.IFNA(VLOOKUP($F20,Products,22,FALSE),"Not Found")/100)*$D20)))),"Err")</f>
        <v>Err</v>
      </c>
      <c r="AC20" s="70" t="str">
        <f>IFERROR(IF($E20="Individual Unit",IF(VLOOKUP($F20,Products,23,FALSE)="","Missing",(SUM(SUM(_xlfn.IFNA(VLOOKUP($F20,Products,23,FALSE),"Not Found")/100)*$G20*$D20))),IF(VLOOKUP($F20,Products,23,FALSE)="","Missing",(SUM(SUM(_xlfn.IFNA(VLOOKUP($F20,Products,23,FALSE),"Not Found")/100)*$D20)))),"Err")</f>
        <v>Err</v>
      </c>
      <c r="AD20" s="70" t="str">
        <f>IFERROR(IF($E20="Individual Unit",IF(VLOOKUP($F20,Products,24,FALSE)="","Missing",(SUM(SUM(_xlfn.IFNA(VLOOKUP($F20,Products,24,FALSE),"Not Found")/100)*$G20*$D20))),IF(VLOOKUP($F20,Products,24,FALSE)="","Missing",(SUM(SUM(_xlfn.IFNA(VLOOKUP($F20,Products,24,FALSE),"Not Found")/100)*$D20)))),"Err")</f>
        <v>Err</v>
      </c>
      <c r="AE20" s="70"/>
      <c r="AF20" s="70" t="str">
        <f>IFERROR(IF($E20="Individual Unit",IF(VLOOKUP($F20,Products,25,FALSE)="","Missing",(SUM(SUM(_xlfn.IFNA(VLOOKUP($F20,Products,25,FALSE),"Not Found")/100)*$G20*$D20))),IF(VLOOKUP($F20,Products,25,FALSE)="","Missing",(SUM(SUM(_xlfn.IFNA(VLOOKUP($F20,Products,25,FALSE),"Not Found")/100)*$D20)))),"Err")</f>
        <v>Err</v>
      </c>
    </row>
    <row r="21" spans="2:32" x14ac:dyDescent="0.25">
      <c r="L21" s="71">
        <f>SUM(L6:L20)</f>
        <v>8.9550000000000001</v>
      </c>
      <c r="M21" s="71">
        <f t="shared" ref="M21:U21" si="22">SUM(M6:M20)</f>
        <v>10.46</v>
      </c>
      <c r="N21" s="71">
        <f t="shared" si="22"/>
        <v>8.879999999999999</v>
      </c>
      <c r="O21" s="71">
        <f t="shared" si="22"/>
        <v>3.4850000000000008</v>
      </c>
      <c r="P21" s="71">
        <f t="shared" si="22"/>
        <v>5.3949999999999996</v>
      </c>
      <c r="Q21" s="71">
        <f t="shared" si="22"/>
        <v>1.8399999999999999</v>
      </c>
      <c r="R21" s="71">
        <f t="shared" si="22"/>
        <v>0.54699999999999993</v>
      </c>
      <c r="S21" s="71">
        <f t="shared" si="22"/>
        <v>3.8249999999999997</v>
      </c>
      <c r="T21" s="71">
        <f t="shared" si="22"/>
        <v>0.77</v>
      </c>
      <c r="U21" s="71">
        <f t="shared" si="22"/>
        <v>159.53900000000002</v>
      </c>
      <c r="V21" s="73" t="s">
        <v>6151</v>
      </c>
      <c r="W21" s="71">
        <f t="shared" ref="W21:AF21" si="23">SUM(W6:W20)</f>
        <v>10.61</v>
      </c>
      <c r="X21" s="71">
        <f t="shared" si="23"/>
        <v>11.26</v>
      </c>
      <c r="Y21" s="71">
        <f t="shared" si="23"/>
        <v>10.700000000000001</v>
      </c>
      <c r="Z21" s="71">
        <f t="shared" si="23"/>
        <v>4.2300000000000004</v>
      </c>
      <c r="AA21" s="71">
        <f t="shared" si="23"/>
        <v>6.47</v>
      </c>
      <c r="AB21" s="71">
        <f t="shared" si="23"/>
        <v>2.31</v>
      </c>
      <c r="AC21" s="71">
        <f t="shared" si="23"/>
        <v>0.64799999999999991</v>
      </c>
      <c r="AD21" s="71">
        <f t="shared" si="23"/>
        <v>3.8299999999999996</v>
      </c>
      <c r="AE21" s="71">
        <f t="shared" si="23"/>
        <v>0.77</v>
      </c>
      <c r="AF21" s="71">
        <f t="shared" si="23"/>
        <v>185.48899999999998</v>
      </c>
    </row>
    <row r="22" spans="2:32" x14ac:dyDescent="0.25">
      <c r="L22" s="59"/>
      <c r="M22" s="84" t="b">
        <v>1</v>
      </c>
      <c r="N22" s="59"/>
      <c r="O22" s="59"/>
      <c r="P22" s="59"/>
      <c r="Q22" s="84" t="b">
        <v>1</v>
      </c>
      <c r="R22" s="59"/>
      <c r="S22" s="59"/>
      <c r="T22" s="59"/>
      <c r="U22" s="59"/>
      <c r="V22" s="63" t="s">
        <v>6154</v>
      </c>
      <c r="W22" s="59"/>
      <c r="X22" s="84" t="b">
        <v>1</v>
      </c>
      <c r="Y22" s="59"/>
      <c r="Z22" s="59"/>
      <c r="AA22" s="59"/>
      <c r="AB22" s="84" t="b">
        <v>1</v>
      </c>
      <c r="AC22" s="59"/>
      <c r="AD22" s="59"/>
      <c r="AE22" s="59"/>
      <c r="AF22" s="59"/>
    </row>
    <row r="23" spans="2:32" ht="14.25" customHeight="1" x14ac:dyDescent="0.25">
      <c r="L23" s="84" t="b">
        <v>1</v>
      </c>
      <c r="M23" s="84" t="b">
        <v>1</v>
      </c>
      <c r="N23" s="59"/>
      <c r="O23" s="59"/>
      <c r="P23" s="59"/>
      <c r="Q23" s="84" t="b">
        <v>1</v>
      </c>
      <c r="R23" s="59"/>
      <c r="S23" s="59"/>
      <c r="T23" s="59"/>
      <c r="U23" s="59"/>
      <c r="V23" s="63" t="s">
        <v>6155</v>
      </c>
      <c r="W23" s="84" t="b">
        <v>1</v>
      </c>
      <c r="X23" s="84" t="b">
        <v>1</v>
      </c>
      <c r="Y23" s="59"/>
      <c r="Z23" s="59"/>
      <c r="AA23" s="59"/>
      <c r="AB23" s="84" t="b">
        <v>1</v>
      </c>
      <c r="AC23" s="59"/>
      <c r="AD23" s="59"/>
      <c r="AE23" s="59"/>
      <c r="AF23" s="59"/>
    </row>
    <row r="24" spans="2:32" x14ac:dyDescent="0.25">
      <c r="L24" s="59"/>
      <c r="M24" s="59"/>
      <c r="N24" s="59"/>
      <c r="O24" s="59"/>
      <c r="P24" s="59"/>
      <c r="Q24" s="84" t="b">
        <v>1</v>
      </c>
      <c r="R24" s="59"/>
      <c r="S24" s="59"/>
      <c r="T24" s="84" t="b">
        <v>1</v>
      </c>
      <c r="U24" s="59"/>
      <c r="V24" s="63" t="s">
        <v>6156</v>
      </c>
      <c r="W24" s="59"/>
      <c r="X24" s="59"/>
      <c r="Y24" s="59"/>
      <c r="Z24" s="59"/>
      <c r="AA24" s="59"/>
      <c r="AB24" s="84" t="b">
        <v>1</v>
      </c>
      <c r="AC24" s="59"/>
      <c r="AD24" s="59"/>
      <c r="AE24" s="84" t="b">
        <v>1</v>
      </c>
      <c r="AF24" s="59"/>
    </row>
  </sheetData>
  <mergeCells count="12">
    <mergeCell ref="B1:K1"/>
    <mergeCell ref="L3:AF3"/>
    <mergeCell ref="B4:B5"/>
    <mergeCell ref="C4:D4"/>
    <mergeCell ref="E4:E5"/>
    <mergeCell ref="F4:G5"/>
    <mergeCell ref="H4:H5"/>
    <mergeCell ref="B17:J17"/>
    <mergeCell ref="I4:I5"/>
    <mergeCell ref="J4:J5"/>
    <mergeCell ref="L4:U4"/>
    <mergeCell ref="W4:AF4"/>
  </mergeCells>
  <hyperlinks>
    <hyperlink ref="L1" location="'HOME WEEK 1'!A1" display="'HOME WEEK 1'!A1" xr:uid="{E5B142D4-D05C-43C8-BCC2-53AFE9268CD0}"/>
    <hyperlink ref="M1" location="'HOME WEEK 2'!A1" display="&lt; Week 2 Home" xr:uid="{F1A59E52-E62B-4280-B5A9-E44EECB8824E}"/>
  </hyperlink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7894F03-CDC6-408A-9B67-2C951484DEDE}">
          <x14:formula1>
            <xm:f>'Master Product List'!$B:$B</xm:f>
          </x14:formula1>
          <xm:sqref>F6:F16 F18:F20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79311BFD17D408592299293CD5999" ma:contentTypeVersion="3" ma:contentTypeDescription="Create a new document." ma:contentTypeScope="" ma:versionID="4d7b0d5d349e0d06a336bc9cd9503855">
  <xsd:schema xmlns:xsd="http://www.w3.org/2001/XMLSchema" xmlns:xs="http://www.w3.org/2001/XMLSchema" xmlns:p="http://schemas.microsoft.com/office/2006/metadata/properties" xmlns:ns2="58127588-6b2d-4ce5-9bbb-32658ea8972a" targetNamespace="http://schemas.microsoft.com/office/2006/metadata/properties" ma:root="true" ma:fieldsID="19e2e33a600182529e129cef927b269a" ns2:_="">
    <xsd:import namespace="58127588-6b2d-4ce5-9bbb-32658ea89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27588-6b2d-4ce5-9bbb-32658ea897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P 8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W A B l L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0 z M x s t Q z s N G H C d r 4 Z u Y h F B g B H Q y S R R K 0 c S 7 N K S k t S r V L z d N 1 d 7 L R h 3 F t 9 K F + s A M A A A D / / w M A U E s D B B Q A A g A I A A A A I Q C b F x h O D g M A A A 0 H A A A T A A A A R m 9 y b X V s Y X M v U 2 V j d G l v b j E u b Y x U 3 0 8 a Q R B + N / F / m F w T A w k I m t p o j Q + I t S G p x g i 1 D 4 S H v b u B 2 7 i 3 e 9 m d 0 1 r i / 9 7 Z X Q o c p U l 5 Y e e b 3 z P f n M O M p N E w j v 8 n l w c H r h A W c / i Q 3 A l H a O H B m r z O C L 5 J R w l c g U I 6 P A D + j U 1 t M 2 R k 7 D 0 e j N R 0 P B G p Q t d K C q L K f e 7 1 k F 2 F j + x M T c U r O j o O 8 a t g n Z m y 5 y S h 6 w 0 F p 5 J 6 M d K u i q X 0 k g 5 M R 2 W l s E R N I c Z V c n r c Z / h J 4 u u d y f E q G S i V z N q d W M + H J L u 4 O D v F 8 7 S b 4 k f s f h R z f n 3 K + 9 3 + u c g / n c 0 v z v p 4 4 V u I l S + n o / z q / 3 x m 7 9 M R Y e l m 6 1 S P W J o X H t P Q q L r U z k c N v R 9 H x Q p u / W d N n W U y k a S Q m 0 v Y 1 V g O t o g C T 0 A K z X M e O I c E o 9 z D d + J n 1 D p 6 Q P t d S z r 1 8 u g m o p p 4 Z D B 5 q 0 J A H p W c S w y O Q 4 s 8 6 e 0 n X L 9 t G 6 3 E J 7 S O J + 6 f A y K R F X 4 J z o t f c k n + / 0 9 0 P x c Y F l L 5 W d Q 6 6 G 6 N y p k 5 O + g 3 k a I C b o J 4 0 R 5 4 R F + n p 5 / y q j 0 Q D C p u P 9 Y b 3 U U E I H 1 b J 5 c O B D x i Z m y w Y x d o 9 u a R 7 f 7 e N 4 w Z 5 L l f Y u 3 I l J s d M h o X 2 P p 7 0 b 4 S Y 5 7 r C n x y F p G n A 9 M / V z J k X s 6 O E m g l R 2 v s X p Q e a y f t L f p w t W j 3 E y i o N g x q 1 M h M W Y W N y 2 7 W k o z r M B / r 3 9 f C y Q x u 0 G V W V r T a 5 n a d 2 7 K v M T j V b z C K l i J 7 h r H 8 F W B P M T D z z T I 9 9 Y C 5 B 1 7 T C M y D X x g b B v + D v y B i g Q 1 s Y L N C v s S V r j s 5 j S E 5 d o j H a f T L h o G N X H B f r z p N H U m q C W 9 N a P e + J i s D d W 4 E C e i u P 1 x x U C w R S h 3 i n P T 7 8 b q E T V 0 D m R g S C m 4 F N d A x y 7 v Y r U w t 7 l i p H R O L C O N 6 I e x O V j 5 w i Q 5 a z 5 l Q 7 Y Z u N O f p 5 / J F 5 j X X 0 Q 1 7 h R 8 o F w V B a 9 H e p u 6 w E H r B x A i H u G b P x A r t 5 s a W k T 9 e 6 V r 7 + N Z Z L v f 1 R e w A u i 5 T t O 8 d W O 4 f y L b R P 4 7 p Z P 8 1 N Y r m f r 8 a k 4 f o 1 S Z 6 O C g 5 h + n f u W f + 2 H W t F F C B O r 5 Q O d x v 2 4 X p b o e z 9 u G B 1 P s L v v w N A A D / / w M A U E s B A i 0 A F A A G A A g A A A A h A C r d q k D S A A A A N w E A A B M A A A A A A A A A A A A A A A A A A A A A A F t D b 2 5 0 Z W 5 0 X 1 R 5 c G V z X S 5 4 b W x Q S w E C L Q A U A A I A C A A A A C E A W A B l L K 0 A A A D 3 A A A A E g A A A A A A A A A A A A A A A A A L A w A A Q 2 9 u Z m l n L 1 B h Y 2 t h Z 2 U u e G 1 s U E s B A i 0 A F A A C A A g A A A A h A J s X G E 4 O A w A A D Q c A A B M A A A A A A A A A A A A A A A A A 6 A M A A E Z v c m 1 1 b G F z L 1 N l Y 3 R p b 2 4 x L m 1 Q S w U G A A A A A A M A A w D C A A A A J w c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Q N A A A A A A A A U g 0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N Y X N 0 Z X I l M j B Q c m 9 k d W N 0 J T I w T G l z d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4 O T I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O S 0 w M l Q x M D o y N j o w O S 4 4 M z g z M z c 2 W i I v P j x F b n R y e S B U e X B l P S J G a W x s Q 2 9 s d W 1 u V H l w Z X M i I F Z h b H V l P S J z Q m d B R 0 J n W U d C Z 1 l H Q m d Z R 0 J n Q V B B Q V l B R H c 4 U E R 3 O F B E d z h Q Q U E 9 P S I v P j x F b n R y e S B U e X B l P S J G a W x s Q 2 9 s d W 1 u T m F t Z X M i I F Z h b H V l P S J z W y Z x d W 9 0 O 1 B y b 2 R 1 Y 3 R J R C Z x d W 9 0 O y w m c X V v d D t M b 2 9 r d X A g S X R l b S Z x d W 9 0 O y w m c X V v d D t T d X B w b G l l c i Z x d W 9 0 O y w m c X V v d D t C Y X N p Y y B E Z X N j c m l w d G l v b i Z x d W 9 0 O y w m c X V v d D t Q c m 9 k d W N 0 I E N v Z G U m c X V v d D s s J n F 1 b 3 Q 7 U H J v Z H V j d C B O Y W 1 l J n F 1 b 3 Q 7 L C Z x d W 9 0 O 0 J 1 e S B J b i Z x d W 9 0 O y w m c X V v d D t Q Y W N r I F N p e m U m c X V v d D s s J n F 1 b 3 Q 7 V W 5 p d C B v Z i B D b 3 V u d C Z x d W 9 0 O y w m c X V v d D t D b 3 N 0 I F B l c i B V b m l 0 J n F 1 b 3 Q 7 L C Z x d W 9 0 O 1 B y b 2 R 1 Y 3 Q g Q 2 F 0 Z W d v c n k m c X V v d D s s J n F 1 b 3 Q 7 V 2 F z d G F n Z S B D Y X R l Z 2 9 y e S Z x d W 9 0 O y w m c X V v d D t B c m N o a X Z l Z C Z x d W 9 0 O y w m c X V v d D t Q c m 9 k d W N 0 S U Q y J n F 1 b 3 Q 7 L C Z x d W 9 0 O 0 N v d W 5 0 I F V u a X Q g Q 2 9 u d m V y c 2 l v b i Z x d W 9 0 O y w m c X V v d D t D b 3 N 0 I F B l c i B V b m l 0 I E 5 1 b S Z x d W 9 0 O y w m c X V v d D t T d W J z d G l 0 d X R l R m 9 y J n F 1 b 3 Q 7 L C Z x d W 9 0 O 0 5 1 d H J p d G l v b i B E Y X R h I C 0 g U H J v Z H V j d C B J R C Z x d W 9 0 O y w m c X V v d D t Q c m 9 0 Z W l u I F B l c i A x M D B n J n F 1 b 3 Q 7 L C Z x d W 9 0 O 0 N h c m J z I F B l c i A x M D B n J n F 1 b 3 Q 7 L C Z x d W 9 0 O 1 R v d G F s I E Z h d C B Q Z X I g M T A w Z y Z x d W 9 0 O y w m c X V v d D t T Y X Q g R m F 0 I F B l c i A x M D B n J n F 1 b 3 Q 7 L C Z x d W 9 0 O 0 Z p Y n J l I F B l c i A x M D B n J n F 1 b 3 Q 7 L C Z x d W 9 0 O 1 N h b H Q g U G V y I D E w M G c m c X V v d D s s J n F 1 b 3 Q 7 R n J l Z S B T d W d h c i B Q Z X I g M T A w Z y Z x d W 9 0 O y w m c X V v d D t D Y W x v c m l l c y A o a 2 N h b C k g U G V y I D E w M G c m c X V v d D s s J n F 1 b 3 Q 7 S W Y g S W 5 k a X Z p Z H V h b C A t I E l 0 Z W 0 g V 2 V p Z 2 h 0 I C h n K S Z x d W 9 0 O y w m c X V v d D t H b 2 9 k I E Z h d C B w Z X I g M T A w Z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W Q z O T R h N 2 U t Y W Y z Z C 0 0 N D l i L T l l N G U t O W M w N j Q 1 N W E w N T U y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N Y X N 0 Z X J f U H J v Z H V j d F 9 M a X N 0 I i 8 + P C 9 T d G F i b G V F b n R y a W V z P j w v S X R l b T 4 8 S X R l b T 4 8 S X R l b U x v Y 2 F 0 a W 9 u P j x J d G V t V H l w Z T 5 G b 3 J t d W x h P C 9 J d G V t V H l w Z T 4 8 S X R l b V B h d G g + U 2 V j d G l v b j E v T W F z d G V y J T I w U H J v Z H V j d C U y M E x p c 3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X N 0 Z X I l M j B Q c m 9 k d W N 0 J T I w T G l z d C 9 j O T k 1 M m U 4 Y i 1 i Z T R l L T R h Z m I t Y j Z k M C 0 w O G F k N j V m O T U w Z T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c 3 R l c i U y M F B y b 2 R 1 Y 3 Q l M j B M a X N 0 L 1 J l b W 9 2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X N 0 Z X I l M j B Q c m 9 k d W N 0 J T I w T G l z d C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z d G V y J T I w U H J v Z H V j d C U y M E x p c 3 Q v U m V v c m R l c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z d G V y J T I w U H J v Z H V j d C U y M E x p c 3 Q v Q W R k Z W Q l M j B D d X N 0 b 2 0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X N 0 Z X I l M j B Q c m 9 k d W N 0 J T I w T G l z d C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t E p 2 W 4 s N j k y u y I l c 8 C X q W g A A A A A C A A A A A A A D Z g A A w A A A A B A A A A A p x + S u + 9 M J P 2 V K g r 8 M 7 K l e A A A A A A S A A A C g A A A A E A A A A N L s t 1 T d n D F g g e d e a c 3 p D X d Q A A A A P E M W / 7 G P U u i M 9 E i N u 5 G / s w A E 1 h E 5 W x V L D j B 0 M F F J 4 3 F u o 1 q k 1 A j k s H 3 O G A R P S z w k l 2 w M 8 e 1 h m O s / 5 V k k P L Y T n c 1 J s G 1 K o W H F + O E s c X u U 0 w M U A A A A X d B H m 9 t h e A 4 E E N p 3 F j M F z x r 7 K n Q = < / D a t a M a s h u p > 
</file>

<file path=customXml/itemProps1.xml><?xml version="1.0" encoding="utf-8"?>
<ds:datastoreItem xmlns:ds="http://schemas.openxmlformats.org/officeDocument/2006/customXml" ds:itemID="{A452E2E5-7361-4EDD-8E76-742ACDFB878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E673F0-F46F-465A-B37A-3D3166EAA3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0B25C9-0285-47A0-9F53-C8BE65FC9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27588-6b2d-4ce5-9bbb-32658ea897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F15EBC8-8F1B-4B92-83B8-C2E86FE09B2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154</vt:i4>
      </vt:variant>
      <vt:variant>
        <vt:lpstr>Named Ranges</vt:lpstr>
      </vt:variant>
      <vt:variant>
        <vt:i4>21</vt:i4>
      </vt:variant>
    </vt:vector>
  </HeadingPairs>
  <TitlesOfParts>
    <vt:vector size="175" baseType="lpstr">
      <vt:lpstr>HOME WEEK 1 - OLD</vt:lpstr>
      <vt:lpstr>HOME WEEK 2 - OLD</vt:lpstr>
      <vt:lpstr>Master Product List</vt:lpstr>
      <vt:lpstr>Age Related RDI</vt:lpstr>
      <vt:lpstr>Check</vt:lpstr>
      <vt:lpstr>HOME WEEK 1</vt:lpstr>
      <vt:lpstr>TEMPLATE</vt:lpstr>
      <vt:lpstr>HOME WEEK 2</vt:lpstr>
      <vt:lpstr>Baked Cajun Turkey + FY</vt:lpstr>
      <vt:lpstr>Beef Bolognaise + BA </vt:lpstr>
      <vt:lpstr>Cauliflower &amp; Chick Curry + FS</vt:lpstr>
      <vt:lpstr>Cheese Salad + BA</vt:lpstr>
      <vt:lpstr>Cheese Salad + MBC</vt:lpstr>
      <vt:lpstr>Cheese Salad Bap + BA</vt:lpstr>
      <vt:lpstr>Cheese Salad Bap + MBC</vt:lpstr>
      <vt:lpstr>Chicken Casserole + FY</vt:lpstr>
      <vt:lpstr>Chicken Curry +FS</vt:lpstr>
      <vt:lpstr>Chicken Mayo Bap + BA</vt:lpstr>
      <vt:lpstr>Chicken Mayo Bap + FY</vt:lpstr>
      <vt:lpstr>Chicken Pitta + RP</vt:lpstr>
      <vt:lpstr>Chicken Salad + AC</vt:lpstr>
      <vt:lpstr>Chicken Salad + BA</vt:lpstr>
      <vt:lpstr>Chicken Salad + FY</vt:lpstr>
      <vt:lpstr>Chicken Salad + RP</vt:lpstr>
      <vt:lpstr>Crispy Tofu Noodles + FS</vt:lpstr>
      <vt:lpstr>Egg Cress Bap+FS</vt:lpstr>
      <vt:lpstr>Egg Cress Bap+FY</vt:lpstr>
      <vt:lpstr>Egg Cress Bap+RP</vt:lpstr>
      <vt:lpstr>Salmon &amp; Sweet Potato Fish + FS</vt:lpstr>
      <vt:lpstr>Herbed Tofu Goujons + FY</vt:lpstr>
      <vt:lpstr>Jacket Pot with C+B + FS</vt:lpstr>
      <vt:lpstr>Jacket Pot with C+B + RP</vt:lpstr>
      <vt:lpstr>Jacket Pot with Ratatouille FY</vt:lpstr>
      <vt:lpstr>Jacket Pot with Ratatouille MBC</vt:lpstr>
      <vt:lpstr>Jacket Pot Tuna SC + FS</vt:lpstr>
      <vt:lpstr>Jacket Pot Tuna SC + FY</vt:lpstr>
      <vt:lpstr>Jacket Pot with Veg Curry + AC</vt:lpstr>
      <vt:lpstr>Jacket Pot with Veg Curry + RP</vt:lpstr>
      <vt:lpstr>Jacket Pot with Veg Chilli + BA</vt:lpstr>
      <vt:lpstr>Macaroni Cheese + BA</vt:lpstr>
      <vt:lpstr>Macaroni Cheese + MBC</vt:lpstr>
      <vt:lpstr>Pasta in Tom Sauce</vt:lpstr>
      <vt:lpstr>Bean Casserole + FY</vt:lpstr>
      <vt:lpstr>Chick Pea Pitta + RP</vt:lpstr>
      <vt:lpstr>Quorn Salad + FY</vt:lpstr>
      <vt:lpstr>Quorn Salad + FS</vt:lpstr>
      <vt:lpstr>Roast Chicken Breast + AC</vt:lpstr>
      <vt:lpstr>Roast Chicken Breast + RP</vt:lpstr>
      <vt:lpstr>Roast Quorn Fillet + AC</vt:lpstr>
      <vt:lpstr>Roast Quorn Fillet + RP</vt:lpstr>
      <vt:lpstr>Tomato and Basil Pasta Bk + MBC</vt:lpstr>
      <vt:lpstr>Tuna Cuc Bap + AC</vt:lpstr>
      <vt:lpstr>Tuna Cuc Bap + RP</vt:lpstr>
      <vt:lpstr>Tuna Salad + FS</vt:lpstr>
      <vt:lpstr>Tuna Salad + RP</vt:lpstr>
      <vt:lpstr>Vegetable Bol + BA</vt:lpstr>
      <vt:lpstr>Veggie-Balls in TS + BA</vt:lpstr>
      <vt:lpstr>DF Beef Bolognaise + BA</vt:lpstr>
      <vt:lpstr>DF Cajun Turkey + FS</vt:lpstr>
      <vt:lpstr>DF Cheese Bap + BA</vt:lpstr>
      <vt:lpstr>DF Cheese Bap + MBC</vt:lpstr>
      <vt:lpstr>DF Cheese Salad + BA</vt:lpstr>
      <vt:lpstr>DF Cheese Salad + MBC</vt:lpstr>
      <vt:lpstr>DF Chicken Cas + WM</vt:lpstr>
      <vt:lpstr>DF Chicken On Bap + BA</vt:lpstr>
      <vt:lpstr>DF Chicken On Bap + FS</vt:lpstr>
      <vt:lpstr>DF Chicken On Bap + WM</vt:lpstr>
      <vt:lpstr>DF Chicken Pep Pitta + FS</vt:lpstr>
      <vt:lpstr>DF Chicken Salad + AC</vt:lpstr>
      <vt:lpstr>DF Chicken Salad + BA</vt:lpstr>
      <vt:lpstr>DF Chicken Salad + WM</vt:lpstr>
      <vt:lpstr>DF Chicken Curry +FS</vt:lpstr>
      <vt:lpstr>DF Cauli &amp; Chick Curry + FS</vt:lpstr>
      <vt:lpstr>DF Egg Cress Bap + FS</vt:lpstr>
      <vt:lpstr>DF Herbed Tofu + FS</vt:lpstr>
      <vt:lpstr>DF Jack Pot Beans + FS</vt:lpstr>
      <vt:lpstr>DF Jack Pot Rata + MBC</vt:lpstr>
      <vt:lpstr>DF Jack Pot Rata + WM</vt:lpstr>
      <vt:lpstr>DF Jack Pot Tuna Sw + FS</vt:lpstr>
      <vt:lpstr>DF Jack Pot Veg Cur + WM</vt:lpstr>
      <vt:lpstr>DF Jack Pot Veg Cur + AC</vt:lpstr>
      <vt:lpstr>DF Jack Pot Veg Chil + BA</vt:lpstr>
      <vt:lpstr>DF Bean Cas + WM</vt:lpstr>
      <vt:lpstr>DF RV &amp; Chick Pea Pitta + FS</vt:lpstr>
      <vt:lpstr>DF Quorn Salad + FS</vt:lpstr>
      <vt:lpstr>DF Roast Chicken + AC</vt:lpstr>
      <vt:lpstr>DF Roast Chicken + WM</vt:lpstr>
      <vt:lpstr>DF Roast Quorn + AC</vt:lpstr>
      <vt:lpstr>DF Roast Quorn + WM</vt:lpstr>
      <vt:lpstr>DF Tomato Basil Pasta + BA</vt:lpstr>
      <vt:lpstr>DF Tomato Basil Pasta + MBC</vt:lpstr>
      <vt:lpstr>DF Tuna Cu Bap + WM</vt:lpstr>
      <vt:lpstr>DF Tuna Sw Bap + AC</vt:lpstr>
      <vt:lpstr>DF Tuna Salad + FS</vt:lpstr>
      <vt:lpstr>DF Vegetable Bol + BA</vt:lpstr>
      <vt:lpstr>GF Beef Bol + BA</vt:lpstr>
      <vt:lpstr>GF Cheese Salad Bap + BA</vt:lpstr>
      <vt:lpstr>GF Cheese Bap + WM</vt:lpstr>
      <vt:lpstr>GF Cheese Salad + RP</vt:lpstr>
      <vt:lpstr>GF Cheese Salad + WM</vt:lpstr>
      <vt:lpstr>GF Cheesy Pasta Bake + WM</vt:lpstr>
      <vt:lpstr>GF Chicken Bap + BA</vt:lpstr>
      <vt:lpstr>GF Chicken Bap + FY</vt:lpstr>
      <vt:lpstr>GF Chicken Cas + FY</vt:lpstr>
      <vt:lpstr>GF Chicken Pep Wrap + RP</vt:lpstr>
      <vt:lpstr>GF Chicken Salad + BA</vt:lpstr>
      <vt:lpstr>GF Chicken Salad + RP</vt:lpstr>
      <vt:lpstr>GF Chicken Salad + WM</vt:lpstr>
      <vt:lpstr>GF Chicken Curry +FS</vt:lpstr>
      <vt:lpstr>GF Cauli &amp; Chick Curry + FS</vt:lpstr>
      <vt:lpstr>GF Egg Bap + FS</vt:lpstr>
      <vt:lpstr>GF Cress Egg Bap + FS</vt:lpstr>
      <vt:lpstr>GF Egg Bap + FY</vt:lpstr>
      <vt:lpstr>GF Egg Bap + RP</vt:lpstr>
      <vt:lpstr>GF Jacket Pot Rata + WM</vt:lpstr>
      <vt:lpstr>GF MSC Fish Finger + FS</vt:lpstr>
      <vt:lpstr>GF JP with Veg Curry + RP</vt:lpstr>
      <vt:lpstr>GF Jacket Pot Veg Cur + WM</vt:lpstr>
      <vt:lpstr>GF JP with Veg Chilli + BA</vt:lpstr>
      <vt:lpstr>GF Pasta Tom Sauce + BA</vt:lpstr>
      <vt:lpstr>GF Bean Cas + FY</vt:lpstr>
      <vt:lpstr>GF RV &amp; Chick Pea Pitta + RP</vt:lpstr>
      <vt:lpstr>GF Roast Chicken Breast + RP</vt:lpstr>
      <vt:lpstr>GF Roast Chicken + WM</vt:lpstr>
      <vt:lpstr>GF Roast Quorn Fillet + RP</vt:lpstr>
      <vt:lpstr>GF Roast Quorn + WM</vt:lpstr>
      <vt:lpstr>GF Tuna Bap + RP</vt:lpstr>
      <vt:lpstr>GF Tuna Cu Bap + WM</vt:lpstr>
      <vt:lpstr>GF Tuna Salad + FS</vt:lpstr>
      <vt:lpstr>GF Tuna Salad + FY</vt:lpstr>
      <vt:lpstr>GF Veg Balls + BA</vt:lpstr>
      <vt:lpstr>GF Veg Bol + BA</vt:lpstr>
      <vt:lpstr>GF Veg Pattie + FS</vt:lpstr>
      <vt:lpstr>VN Cauli &amp; Chick Curry+FS </vt:lpstr>
      <vt:lpstr>VN Herbed Tofu + WM</vt:lpstr>
      <vt:lpstr>VN Jacket Pot Rata + FJ</vt:lpstr>
      <vt:lpstr>VN JP with Veg Chilli + BA</vt:lpstr>
      <vt:lpstr>VN Jacket Pot Veg Cur + FJ</vt:lpstr>
      <vt:lpstr>VN Jack Pot Veg Cur + AC</vt:lpstr>
      <vt:lpstr>VN Jacket Pot Veg Cheese + FS</vt:lpstr>
      <vt:lpstr>VN Jacket Pot Veg Cheese + WM</vt:lpstr>
      <vt:lpstr>VN Bean Cas + FJ</vt:lpstr>
      <vt:lpstr>VN RV &amp; Chick Pea Pitta + WM</vt:lpstr>
      <vt:lpstr>VN Quorn Salad + AC</vt:lpstr>
      <vt:lpstr>VN Quorn Salad + BA</vt:lpstr>
      <vt:lpstr>VN Quorn Salad + FJ</vt:lpstr>
      <vt:lpstr>VN Quorn Salad + FS</vt:lpstr>
      <vt:lpstr>VN Quorn Salad + MBC</vt:lpstr>
      <vt:lpstr>VN Roast Quorn + AC</vt:lpstr>
      <vt:lpstr>VN Roast Quorn + FJ</vt:lpstr>
      <vt:lpstr>VN Vegan Cheese Salad + BA</vt:lpstr>
      <vt:lpstr>VN Vegan Cheese Salad + FS</vt:lpstr>
      <vt:lpstr>VN Vegan Cheese Salad + WM</vt:lpstr>
      <vt:lpstr>VN Vegetable Bol + BA</vt:lpstr>
      <vt:lpstr>KS1A1</vt:lpstr>
      <vt:lpstr>KS1A2</vt:lpstr>
      <vt:lpstr>KS1A3</vt:lpstr>
      <vt:lpstr>KS1A4</vt:lpstr>
      <vt:lpstr>KS1A5</vt:lpstr>
      <vt:lpstr>KS1A6</vt:lpstr>
      <vt:lpstr>KS1A7</vt:lpstr>
      <vt:lpstr>KS1A8</vt:lpstr>
      <vt:lpstr>KS1A9</vt:lpstr>
      <vt:lpstr>KS2A1</vt:lpstr>
      <vt:lpstr>KS2A2</vt:lpstr>
      <vt:lpstr>KS2A3</vt:lpstr>
      <vt:lpstr>KS2A4</vt:lpstr>
      <vt:lpstr>KS2A5</vt:lpstr>
      <vt:lpstr>KS2A6</vt:lpstr>
      <vt:lpstr>KS2A7</vt:lpstr>
      <vt:lpstr>KS2A8</vt:lpstr>
      <vt:lpstr>KS2A9</vt:lpstr>
      <vt:lpstr>'HOME WEEK 1'!Print_Area</vt:lpstr>
      <vt:lpstr>'HOME WEEK 2'!Print_Area</vt:lpstr>
      <vt:lpstr>Products</vt:lpstr>
    </vt:vector>
  </TitlesOfParts>
  <Manager/>
  <Company>Education South West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SKEGGS</dc:creator>
  <cp:keywords/>
  <dc:description/>
  <cp:lastModifiedBy>Rob SKEGGS</cp:lastModifiedBy>
  <cp:revision/>
  <dcterms:created xsi:type="dcterms:W3CDTF">2025-08-12T12:52:31Z</dcterms:created>
  <dcterms:modified xsi:type="dcterms:W3CDTF">2026-09-02T10:44:16Z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0x0101007D079311BFD17D408592299293CD5999</vt:lpwstr>
  </property>
</Properties>
</file>